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STOCK UTN\2022\MEI\"/>
    </mc:Choice>
  </mc:AlternateContent>
  <bookViews>
    <workbookView minimized="1" xWindow="0" yWindow="60" windowWidth="19440" windowHeight="12420" tabRatio="628"/>
  </bookViews>
  <sheets>
    <sheet name="MASUK" sheetId="9" r:id="rId1"/>
    <sheet name="KELUAR" sheetId="10" r:id="rId2"/>
    <sheet name="1" sheetId="8" r:id="rId3"/>
    <sheet name="2" sheetId="2" r:id="rId4"/>
    <sheet name="PRINT1" sheetId="13" r:id="rId5"/>
    <sheet name="PRINT2" sheetId="15" r:id="rId6"/>
    <sheet name="P17_21" sheetId="12" r:id="rId7"/>
    <sheet name="p23_28" sheetId="14" r:id="rId8"/>
  </sheets>
  <definedNames>
    <definedName name="_xlcn.WorksheetConnection_Book1.xlsxTable11" hidden="1">Table1[]</definedName>
    <definedName name="_xlcn.WorksheetConnection_Book1.xlsxTable21" hidden="1">Table2[]</definedName>
    <definedName name="_xlcn.WorksheetConnection_LOG.MEICopy.xlsxK17_21_11" hidden="1">K17_21_1[]</definedName>
    <definedName name="_xlcn.WorksheetConnection_LOG.MEICopy.xlsxM17_21_11" hidden="1">M17_21_1[]</definedName>
    <definedName name="aa">#REF!</definedName>
    <definedName name="B">#REF!</definedName>
    <definedName name="bb">#REF!</definedName>
    <definedName name="cc">#REF!</definedName>
    <definedName name="dd">#REF!</definedName>
    <definedName name="F">#REF!</definedName>
    <definedName name="fkt">#REF!</definedName>
    <definedName name="maxt1">#REF!</definedName>
    <definedName name="maxt2">#REF!</definedName>
    <definedName name="MG">#REF!</definedName>
    <definedName name="_xlnm.Print_Titles" localSheetId="6">P17_21!$1:$1</definedName>
    <definedName name="_xlnm.Print_Titles" localSheetId="7">p23_28!$1:$1</definedName>
    <definedName name="T">#REF!</definedName>
    <definedName name="T_2">#REF!</definedName>
    <definedName name="TN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-2fff19b8-ef15-4fe5-921c-9eef7f21d600" name="Table2" connection="WorksheetConnection_Book1.xlsx!Table2"/>
          <x15:modelTable id="Table1-0a44f3d2-511e-40b9-b7ee-fdbc5af7da65" name="Table1" connection="WorksheetConnection_Book1.xlsx!Table1"/>
          <x15:modelTable id="M17_21_1-74c2e161-454c-43ab-a55a-4b11399126a5" name="M17_21_1" connection="WorksheetConnection_LOG. MEI - Copy.xlsx!M17_21_1"/>
          <x15:modelTable id="K17_21_1-f68eb2ab-d5b9-403f-bbd5-b007e96ed437" name="K17_21_1" connection="WorksheetConnection_LOG. MEI - Copy.xlsx!K17_21_1"/>
        </x15:modelTables>
        <x15:modelRelationships>
          <x15:modelRelationship fromTable="Table1" fromColumn="concat" toTable="M17_21_1" toColumn="concat"/>
          <x15:modelRelationship fromTable="Table1" fromColumn="concat" toTable="K17_21_1" toColumn="concat"/>
        </x15:modelRelationships>
      </x15:dataModel>
    </ext>
  </extLst>
</workbook>
</file>

<file path=xl/calcChain.xml><?xml version="1.0" encoding="utf-8"?>
<calcChain xmlns="http://schemas.openxmlformats.org/spreadsheetml/2006/main">
  <c r="I151" i="10" l="1"/>
  <c r="I152" i="10"/>
  <c r="D27" i="10"/>
  <c r="D28" i="10"/>
  <c r="C27" i="10"/>
  <c r="C28" i="10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  <c r="A637" i="15"/>
  <c r="A638" i="15"/>
  <c r="A639" i="15"/>
  <c r="A640" i="15"/>
  <c r="A641" i="15"/>
  <c r="A642" i="15"/>
  <c r="A643" i="15"/>
  <c r="A644" i="15"/>
  <c r="A645" i="15"/>
  <c r="A646" i="15"/>
  <c r="A647" i="15"/>
  <c r="A648" i="15"/>
  <c r="A649" i="15"/>
  <c r="A650" i="15"/>
  <c r="A651" i="15"/>
  <c r="A652" i="15"/>
  <c r="A653" i="15"/>
  <c r="A654" i="15"/>
  <c r="A655" i="15"/>
  <c r="A656" i="15"/>
  <c r="A657" i="15"/>
  <c r="A658" i="15"/>
  <c r="A659" i="15"/>
  <c r="A660" i="15"/>
  <c r="A661" i="15"/>
  <c r="A662" i="15"/>
  <c r="A663" i="15"/>
  <c r="A664" i="15"/>
  <c r="A665" i="15"/>
  <c r="A666" i="15"/>
  <c r="A667" i="15"/>
  <c r="A668" i="15"/>
  <c r="A669" i="15"/>
  <c r="A670" i="15"/>
  <c r="A671" i="15"/>
  <c r="A672" i="15"/>
  <c r="A673" i="15"/>
  <c r="A674" i="15"/>
  <c r="A675" i="15"/>
  <c r="A676" i="15"/>
  <c r="A677" i="15"/>
  <c r="A678" i="15"/>
  <c r="A679" i="15"/>
  <c r="A680" i="15"/>
  <c r="A681" i="15"/>
  <c r="A682" i="15"/>
  <c r="A683" i="15"/>
  <c r="A684" i="15"/>
  <c r="A685" i="15"/>
  <c r="A686" i="15"/>
  <c r="A687" i="15"/>
  <c r="A688" i="15"/>
  <c r="A689" i="15"/>
  <c r="A690" i="15"/>
  <c r="A691" i="15"/>
  <c r="A692" i="15"/>
  <c r="A693" i="15"/>
  <c r="A694" i="15"/>
  <c r="A695" i="15"/>
  <c r="A696" i="15"/>
  <c r="A697" i="15"/>
  <c r="A698" i="15"/>
  <c r="A699" i="15"/>
  <c r="A700" i="15"/>
  <c r="A701" i="15"/>
  <c r="A702" i="15"/>
  <c r="A703" i="15"/>
  <c r="A704" i="15"/>
  <c r="A705" i="15"/>
  <c r="A706" i="15"/>
  <c r="A707" i="15"/>
  <c r="A708" i="15"/>
  <c r="A709" i="15"/>
  <c r="A710" i="15"/>
  <c r="A711" i="15"/>
  <c r="A712" i="15"/>
  <c r="A713" i="15"/>
  <c r="A714" i="15"/>
  <c r="A715" i="15"/>
  <c r="A716" i="15"/>
  <c r="A717" i="15"/>
  <c r="A718" i="15"/>
  <c r="A719" i="15"/>
  <c r="A720" i="15"/>
  <c r="A721" i="15"/>
  <c r="A722" i="15"/>
  <c r="A723" i="15"/>
  <c r="A724" i="15"/>
  <c r="A725" i="15"/>
  <c r="A726" i="15"/>
  <c r="A727" i="15"/>
  <c r="A728" i="15"/>
  <c r="A729" i="15"/>
  <c r="A730" i="15"/>
  <c r="A731" i="15"/>
  <c r="A732" i="15"/>
  <c r="A733" i="15"/>
  <c r="A734" i="15"/>
  <c r="A735" i="15"/>
  <c r="A736" i="15"/>
  <c r="A737" i="15"/>
  <c r="A738" i="15"/>
  <c r="A739" i="15"/>
  <c r="A740" i="15"/>
  <c r="A741" i="15"/>
  <c r="A742" i="15"/>
  <c r="A743" i="15"/>
  <c r="A744" i="15"/>
  <c r="A745" i="15"/>
  <c r="A746" i="15"/>
  <c r="A747" i="15"/>
  <c r="A748" i="15"/>
  <c r="A749" i="15"/>
  <c r="A750" i="15"/>
  <c r="A751" i="15"/>
  <c r="A752" i="15"/>
  <c r="A753" i="15"/>
  <c r="A754" i="15"/>
  <c r="A755" i="15"/>
  <c r="A756" i="15"/>
  <c r="A757" i="15"/>
  <c r="A758" i="15"/>
  <c r="A759" i="15"/>
  <c r="A760" i="15"/>
  <c r="A761" i="15"/>
  <c r="A762" i="15"/>
  <c r="A763" i="15"/>
  <c r="A764" i="15"/>
  <c r="A765" i="15"/>
  <c r="A766" i="15"/>
  <c r="A767" i="15"/>
  <c r="A768" i="15"/>
  <c r="A769" i="15"/>
  <c r="A770" i="15"/>
  <c r="A771" i="15"/>
  <c r="A772" i="15"/>
  <c r="A773" i="15"/>
  <c r="A774" i="15"/>
  <c r="A775" i="15"/>
  <c r="A776" i="15"/>
  <c r="A777" i="15"/>
  <c r="A778" i="15"/>
  <c r="A779" i="15"/>
  <c r="A780" i="15"/>
  <c r="A781" i="15"/>
  <c r="A782" i="15"/>
  <c r="A783" i="15"/>
  <c r="A784" i="15"/>
  <c r="A785" i="15"/>
  <c r="A786" i="15"/>
  <c r="A787" i="15"/>
  <c r="A788" i="15"/>
  <c r="A789" i="15"/>
  <c r="A790" i="15"/>
  <c r="A791" i="15"/>
  <c r="A792" i="15"/>
  <c r="A793" i="15"/>
  <c r="A794" i="15"/>
  <c r="A795" i="15"/>
  <c r="A796" i="15"/>
  <c r="A797" i="15"/>
  <c r="A798" i="15"/>
  <c r="A799" i="15"/>
  <c r="A800" i="15"/>
  <c r="A801" i="15"/>
  <c r="A802" i="15"/>
  <c r="A803" i="15"/>
  <c r="A804" i="15"/>
  <c r="A805" i="15"/>
  <c r="A806" i="15"/>
  <c r="A807" i="15"/>
  <c r="A808" i="15"/>
  <c r="A809" i="15"/>
  <c r="A810" i="15"/>
  <c r="A811" i="15"/>
  <c r="A812" i="15"/>
  <c r="A813" i="15"/>
  <c r="A814" i="15"/>
  <c r="A815" i="15"/>
  <c r="A816" i="15"/>
  <c r="A817" i="15"/>
  <c r="A818" i="15"/>
  <c r="A819" i="15"/>
  <c r="A820" i="15"/>
  <c r="A821" i="15"/>
  <c r="A822" i="15"/>
  <c r="A823" i="15"/>
  <c r="A824" i="15"/>
  <c r="A825" i="15"/>
  <c r="A826" i="15"/>
  <c r="A827" i="15"/>
  <c r="A828" i="15"/>
  <c r="A829" i="15"/>
  <c r="A830" i="15"/>
  <c r="A831" i="15"/>
  <c r="A832" i="15"/>
  <c r="A833" i="15"/>
  <c r="A834" i="15"/>
  <c r="A835" i="15"/>
  <c r="A836" i="15"/>
  <c r="A837" i="15"/>
  <c r="A838" i="15"/>
  <c r="A839" i="15"/>
  <c r="A840" i="15"/>
  <c r="A841" i="15"/>
  <c r="A842" i="15"/>
  <c r="A843" i="15"/>
  <c r="A844" i="15"/>
  <c r="A845" i="15"/>
  <c r="A846" i="15"/>
  <c r="A847" i="15"/>
  <c r="A848" i="15"/>
  <c r="A849" i="15"/>
  <c r="A850" i="15"/>
  <c r="A851" i="15"/>
  <c r="A852" i="15"/>
  <c r="A853" i="15"/>
  <c r="A854" i="15"/>
  <c r="A855" i="15"/>
  <c r="A856" i="15"/>
  <c r="A857" i="15"/>
  <c r="A858" i="15"/>
  <c r="A859" i="15"/>
  <c r="A860" i="15"/>
  <c r="A861" i="15"/>
  <c r="A862" i="15"/>
  <c r="A863" i="15"/>
  <c r="A864" i="15"/>
  <c r="A865" i="15"/>
  <c r="A866" i="15"/>
  <c r="A867" i="15"/>
  <c r="A868" i="15"/>
  <c r="A869" i="15"/>
  <c r="A870" i="15"/>
  <c r="A871" i="15"/>
  <c r="A872" i="15"/>
  <c r="A873" i="15"/>
  <c r="A874" i="15"/>
  <c r="A875" i="15"/>
  <c r="A876" i="15"/>
  <c r="A877" i="15"/>
  <c r="A878" i="15"/>
  <c r="A879" i="15"/>
  <c r="A880" i="15"/>
  <c r="A881" i="15"/>
  <c r="A882" i="15"/>
  <c r="A883" i="15"/>
  <c r="A884" i="15"/>
  <c r="A885" i="15"/>
  <c r="A886" i="15"/>
  <c r="A887" i="15"/>
  <c r="A888" i="15"/>
  <c r="A889" i="15"/>
  <c r="A890" i="15"/>
  <c r="A891" i="15"/>
  <c r="A892" i="15"/>
  <c r="A893" i="15"/>
  <c r="A894" i="15"/>
  <c r="A895" i="15"/>
  <c r="A896" i="15"/>
  <c r="A897" i="15"/>
  <c r="A898" i="15"/>
  <c r="A899" i="15"/>
  <c r="A900" i="15"/>
  <c r="A901" i="15"/>
  <c r="A902" i="15"/>
  <c r="A903" i="15"/>
  <c r="A904" i="15"/>
  <c r="A905" i="15"/>
  <c r="A906" i="15"/>
  <c r="A907" i="15"/>
  <c r="A908" i="15"/>
  <c r="A909" i="15"/>
  <c r="A910" i="15"/>
  <c r="A911" i="15"/>
  <c r="A912" i="15"/>
  <c r="A913" i="15"/>
  <c r="A914" i="15"/>
  <c r="A915" i="15"/>
  <c r="A916" i="15"/>
  <c r="A917" i="15"/>
  <c r="A918" i="15"/>
  <c r="A919" i="15"/>
  <c r="A920" i="15"/>
  <c r="A921" i="15"/>
  <c r="A922" i="15"/>
  <c r="A923" i="15"/>
  <c r="A924" i="15"/>
  <c r="A925" i="15"/>
  <c r="A926" i="15"/>
  <c r="A927" i="15"/>
  <c r="A928" i="15"/>
  <c r="A929" i="15"/>
  <c r="A930" i="15"/>
  <c r="A931" i="15"/>
  <c r="A932" i="15"/>
  <c r="A933" i="15"/>
  <c r="A934" i="15"/>
  <c r="A935" i="15"/>
  <c r="A936" i="15"/>
  <c r="A937" i="15"/>
  <c r="A938" i="15"/>
  <c r="A939" i="15"/>
  <c r="A940" i="15"/>
  <c r="A941" i="15"/>
  <c r="A942" i="15"/>
  <c r="A943" i="15"/>
  <c r="A944" i="15"/>
  <c r="A945" i="15"/>
  <c r="A946" i="15"/>
  <c r="A947" i="15"/>
  <c r="A948" i="15"/>
  <c r="A949" i="15"/>
  <c r="A950" i="15"/>
  <c r="A951" i="15"/>
  <c r="A952" i="15"/>
  <c r="A953" i="15"/>
  <c r="A954" i="15"/>
  <c r="A955" i="15"/>
  <c r="A956" i="15"/>
  <c r="A957" i="15"/>
  <c r="A958" i="15"/>
  <c r="A959" i="15"/>
  <c r="A960" i="15"/>
  <c r="A961" i="15"/>
  <c r="A962" i="15"/>
  <c r="A963" i="15"/>
  <c r="A964" i="15"/>
  <c r="A965" i="15"/>
  <c r="A966" i="15"/>
  <c r="A967" i="15"/>
  <c r="A968" i="15"/>
  <c r="A969" i="15"/>
  <c r="A970" i="15"/>
  <c r="A971" i="15"/>
  <c r="A972" i="15"/>
  <c r="A973" i="15"/>
  <c r="A974" i="15"/>
  <c r="A975" i="15"/>
  <c r="A976" i="15"/>
  <c r="A977" i="15"/>
  <c r="A978" i="15"/>
  <c r="A979" i="15"/>
  <c r="A980" i="15"/>
  <c r="A981" i="15"/>
  <c r="A982" i="15"/>
  <c r="A983" i="15"/>
  <c r="A984" i="15"/>
  <c r="A985" i="15"/>
  <c r="A986" i="15"/>
  <c r="A987" i="15"/>
  <c r="A988" i="15"/>
  <c r="A989" i="15"/>
  <c r="A990" i="15"/>
  <c r="A991" i="15"/>
  <c r="A992" i="15"/>
  <c r="A993" i="15"/>
  <c r="A994" i="15"/>
  <c r="A995" i="15"/>
  <c r="A996" i="15"/>
  <c r="A997" i="15"/>
  <c r="A998" i="15"/>
  <c r="A999" i="15"/>
  <c r="A1000" i="15"/>
  <c r="A1001" i="15"/>
  <c r="A1002" i="15"/>
  <c r="A1003" i="15"/>
  <c r="A1004" i="15"/>
  <c r="A1005" i="15"/>
  <c r="A1006" i="15"/>
  <c r="A1007" i="15"/>
  <c r="A1008" i="15"/>
  <c r="A1009" i="15"/>
  <c r="A1010" i="15"/>
  <c r="A1011" i="15"/>
  <c r="A1012" i="15"/>
  <c r="A1013" i="15"/>
  <c r="A1014" i="15"/>
  <c r="A1015" i="15"/>
  <c r="A1016" i="15"/>
  <c r="A1017" i="15"/>
  <c r="A1018" i="15"/>
  <c r="A1019" i="15"/>
  <c r="A1020" i="15"/>
  <c r="A1021" i="15"/>
  <c r="A1022" i="15"/>
  <c r="A1023" i="15"/>
  <c r="A1024" i="15"/>
  <c r="A1025" i="15"/>
  <c r="A1026" i="15"/>
  <c r="A1027" i="15"/>
  <c r="A1028" i="15"/>
  <c r="A1029" i="15"/>
  <c r="A1030" i="15"/>
  <c r="A1031" i="15"/>
  <c r="A1032" i="15"/>
  <c r="A1033" i="15"/>
  <c r="A1034" i="15"/>
  <c r="A1035" i="15"/>
  <c r="A1036" i="15"/>
  <c r="A1037" i="15"/>
  <c r="A1038" i="15"/>
  <c r="A1039" i="15"/>
  <c r="A1040" i="15"/>
  <c r="A1041" i="15"/>
  <c r="A1042" i="15"/>
  <c r="A1043" i="15"/>
  <c r="A1044" i="15"/>
  <c r="A1045" i="15"/>
  <c r="A1046" i="15"/>
  <c r="A1047" i="15"/>
  <c r="A1048" i="15"/>
  <c r="A1049" i="15"/>
  <c r="A1050" i="15"/>
  <c r="A1051" i="15"/>
  <c r="A1052" i="15"/>
  <c r="A1053" i="15"/>
  <c r="A1054" i="15"/>
  <c r="A1055" i="15"/>
  <c r="A1056" i="15"/>
  <c r="A1057" i="15"/>
  <c r="A1058" i="15"/>
  <c r="A1059" i="15"/>
  <c r="A1060" i="15"/>
  <c r="A1061" i="15"/>
  <c r="A1062" i="15"/>
  <c r="A1063" i="15"/>
  <c r="A1064" i="15"/>
  <c r="A1065" i="15"/>
  <c r="A1066" i="15"/>
  <c r="A1067" i="15"/>
  <c r="A1068" i="15"/>
  <c r="A1069" i="15"/>
  <c r="A1070" i="15"/>
  <c r="A1071" i="15"/>
  <c r="A1072" i="15"/>
  <c r="A1073" i="15"/>
  <c r="A1074" i="15"/>
  <c r="A1075" i="15"/>
  <c r="A1076" i="15"/>
  <c r="A1077" i="15"/>
  <c r="A1078" i="15"/>
  <c r="A1079" i="15"/>
  <c r="A1080" i="15"/>
  <c r="A1081" i="15"/>
  <c r="A1082" i="15"/>
  <c r="A1083" i="15"/>
  <c r="A1084" i="15"/>
  <c r="A1085" i="15"/>
  <c r="A1086" i="15"/>
  <c r="A1087" i="15"/>
  <c r="A1088" i="15"/>
  <c r="A1089" i="15"/>
  <c r="A1090" i="15"/>
  <c r="A1091" i="15"/>
  <c r="A1092" i="15"/>
  <c r="A1093" i="15"/>
  <c r="A1094" i="15"/>
  <c r="A1095" i="15"/>
  <c r="A1096" i="15"/>
  <c r="A1097" i="15"/>
  <c r="A1098" i="15"/>
  <c r="A1099" i="15"/>
  <c r="A1100" i="15"/>
  <c r="A1101" i="15"/>
  <c r="A1102" i="15"/>
  <c r="A1103" i="15"/>
  <c r="A1104" i="15"/>
  <c r="A1105" i="15"/>
  <c r="A1106" i="15"/>
  <c r="A1107" i="15"/>
  <c r="A1108" i="15"/>
  <c r="A1109" i="15"/>
  <c r="A1110" i="15"/>
  <c r="A1111" i="15"/>
  <c r="A1112" i="15"/>
  <c r="A1113" i="15"/>
  <c r="A1114" i="15"/>
  <c r="A1115" i="15"/>
  <c r="A1116" i="15"/>
  <c r="A1117" i="15"/>
  <c r="A1118" i="15"/>
  <c r="A1119" i="15"/>
  <c r="A1120" i="15"/>
  <c r="A1121" i="15"/>
  <c r="A1122" i="15"/>
  <c r="A1123" i="15"/>
  <c r="A1124" i="15"/>
  <c r="A1125" i="15"/>
  <c r="A1126" i="15"/>
  <c r="A1127" i="15"/>
  <c r="A1128" i="15"/>
  <c r="A1129" i="15"/>
  <c r="A1130" i="15"/>
  <c r="A1131" i="15"/>
  <c r="A1132" i="15"/>
  <c r="A1133" i="15"/>
  <c r="A1134" i="15"/>
  <c r="A1135" i="15"/>
  <c r="A1136" i="15"/>
  <c r="A1137" i="15"/>
  <c r="A1138" i="15"/>
  <c r="A1139" i="15"/>
  <c r="A1140" i="15"/>
  <c r="A1141" i="15"/>
  <c r="A1142" i="15"/>
  <c r="A1143" i="15"/>
  <c r="A1144" i="15"/>
  <c r="A1145" i="15"/>
  <c r="A1146" i="15"/>
  <c r="A1147" i="15"/>
  <c r="A1148" i="15"/>
  <c r="A1149" i="15"/>
  <c r="A1150" i="15"/>
  <c r="A1151" i="15"/>
  <c r="A1152" i="15"/>
  <c r="A1153" i="15"/>
  <c r="A1154" i="15"/>
  <c r="A1155" i="15"/>
  <c r="A1156" i="15"/>
  <c r="A1157" i="15"/>
  <c r="A1158" i="15"/>
  <c r="A1159" i="15"/>
  <c r="A1160" i="15"/>
  <c r="A1161" i="15"/>
  <c r="A1162" i="15"/>
  <c r="A1163" i="15"/>
  <c r="A1164" i="15"/>
  <c r="A1165" i="15"/>
  <c r="A1166" i="15"/>
  <c r="A1167" i="15"/>
  <c r="A1168" i="15"/>
  <c r="A1169" i="15"/>
  <c r="A1170" i="15"/>
  <c r="A1171" i="15"/>
  <c r="A1172" i="15"/>
  <c r="A1173" i="15"/>
  <c r="A1174" i="15"/>
  <c r="A1175" i="15"/>
  <c r="A1176" i="15"/>
  <c r="A1177" i="15"/>
  <c r="A1178" i="15"/>
  <c r="A1179" i="15"/>
  <c r="A1180" i="15"/>
  <c r="A1181" i="15"/>
  <c r="A1182" i="15"/>
  <c r="A1183" i="15"/>
  <c r="A1184" i="15"/>
  <c r="A1185" i="15"/>
  <c r="A1186" i="15"/>
  <c r="A1187" i="15"/>
  <c r="A1188" i="15"/>
  <c r="A1189" i="15"/>
  <c r="A1190" i="15"/>
  <c r="A1191" i="15"/>
  <c r="A1192" i="15"/>
  <c r="A1193" i="15"/>
  <c r="A1194" i="15"/>
  <c r="A1195" i="15"/>
  <c r="A1196" i="15"/>
  <c r="A1197" i="15"/>
  <c r="A1198" i="15"/>
  <c r="A1199" i="15"/>
  <c r="A1200" i="15"/>
  <c r="A1201" i="15"/>
  <c r="A1202" i="15"/>
  <c r="A1203" i="15"/>
  <c r="A1204" i="15"/>
  <c r="A1205" i="15"/>
  <c r="A1206" i="15"/>
  <c r="A1207" i="15"/>
  <c r="A1208" i="15"/>
  <c r="A1209" i="15"/>
  <c r="A1210" i="15"/>
  <c r="A1211" i="15"/>
  <c r="A1212" i="15"/>
  <c r="A1213" i="15"/>
  <c r="A1214" i="15"/>
  <c r="A1215" i="15"/>
  <c r="A1216" i="15"/>
  <c r="A1217" i="15"/>
  <c r="A1218" i="15"/>
  <c r="A1219" i="15"/>
  <c r="A1220" i="15"/>
  <c r="A1221" i="15"/>
  <c r="A1222" i="15"/>
  <c r="A1223" i="15"/>
  <c r="A1224" i="15"/>
  <c r="A1225" i="15"/>
  <c r="A1226" i="15"/>
  <c r="A1227" i="15"/>
  <c r="A1228" i="15"/>
  <c r="A1229" i="15"/>
  <c r="A1230" i="15"/>
  <c r="A1231" i="15"/>
  <c r="A1232" i="15"/>
  <c r="A1233" i="15"/>
  <c r="A1234" i="15"/>
  <c r="A1235" i="15"/>
  <c r="A1236" i="15"/>
  <c r="A1237" i="15"/>
  <c r="A1238" i="15"/>
  <c r="A1239" i="15"/>
  <c r="A1240" i="15"/>
  <c r="A1241" i="15"/>
  <c r="A1242" i="15"/>
  <c r="A1243" i="15"/>
  <c r="A1244" i="15"/>
  <c r="A1245" i="15"/>
  <c r="A1246" i="15"/>
  <c r="A1247" i="15"/>
  <c r="A1248" i="15"/>
  <c r="A1249" i="15"/>
  <c r="A1250" i="15"/>
  <c r="A1251" i="15"/>
  <c r="A1252" i="15"/>
  <c r="A1253" i="15"/>
  <c r="A1254" i="15"/>
  <c r="A1255" i="15"/>
  <c r="A1256" i="15"/>
  <c r="A1257" i="15"/>
  <c r="A1258" i="15"/>
  <c r="A1259" i="15"/>
  <c r="A1260" i="15"/>
  <c r="A1261" i="15"/>
  <c r="A1262" i="15"/>
  <c r="A1263" i="15"/>
  <c r="A1264" i="15"/>
  <c r="A1265" i="15"/>
  <c r="A1266" i="15"/>
  <c r="A1267" i="15"/>
  <c r="A1268" i="15"/>
  <c r="A1269" i="15"/>
  <c r="A1270" i="15"/>
  <c r="A1271" i="15"/>
  <c r="A1272" i="15"/>
  <c r="A1273" i="15"/>
  <c r="A1274" i="15"/>
  <c r="A1275" i="15"/>
  <c r="A1276" i="15"/>
  <c r="A1277" i="15"/>
  <c r="A1278" i="15"/>
  <c r="A1279" i="15"/>
  <c r="A1280" i="15"/>
  <c r="A1281" i="15"/>
  <c r="A1282" i="15"/>
  <c r="A1283" i="15"/>
  <c r="A1284" i="15"/>
  <c r="A1285" i="15"/>
  <c r="A1286" i="15"/>
  <c r="A1287" i="15"/>
  <c r="A1288" i="15"/>
  <c r="A1289" i="15"/>
  <c r="A1290" i="15"/>
  <c r="A1291" i="15"/>
  <c r="A1292" i="15"/>
  <c r="A1293" i="15"/>
  <c r="A1294" i="15"/>
  <c r="A1295" i="15"/>
  <c r="A1296" i="15"/>
  <c r="A1297" i="15"/>
  <c r="A1298" i="15"/>
  <c r="A1299" i="15"/>
  <c r="A1300" i="15"/>
  <c r="A1301" i="15"/>
  <c r="A1302" i="15"/>
  <c r="A1303" i="15"/>
  <c r="A1304" i="15"/>
  <c r="A1305" i="15"/>
  <c r="A1306" i="15"/>
  <c r="A1307" i="15"/>
  <c r="A1308" i="15"/>
  <c r="A1309" i="15"/>
  <c r="A1310" i="15"/>
  <c r="A1311" i="15"/>
  <c r="A1312" i="15"/>
  <c r="A1313" i="15"/>
  <c r="A1314" i="15"/>
  <c r="A1315" i="15"/>
  <c r="A1316" i="15"/>
  <c r="A1317" i="15"/>
  <c r="A1318" i="15"/>
  <c r="A1319" i="15"/>
  <c r="A1320" i="15"/>
  <c r="A1321" i="15"/>
  <c r="A1322" i="15"/>
  <c r="A1323" i="15"/>
  <c r="A1324" i="15"/>
  <c r="A1325" i="15"/>
  <c r="A1326" i="15"/>
  <c r="A1327" i="15"/>
  <c r="A1328" i="15"/>
  <c r="A1329" i="15"/>
  <c r="A1330" i="15"/>
  <c r="A1331" i="15"/>
  <c r="A1332" i="15"/>
  <c r="A1333" i="15"/>
  <c r="A1334" i="15"/>
  <c r="A1335" i="15"/>
  <c r="A1336" i="15"/>
  <c r="A1337" i="15"/>
  <c r="A1338" i="15"/>
  <c r="A1339" i="15"/>
  <c r="A1340" i="15"/>
  <c r="A1341" i="15"/>
  <c r="A1342" i="15"/>
  <c r="A1343" i="15"/>
  <c r="A1344" i="15"/>
  <c r="A1345" i="15"/>
  <c r="A1346" i="15"/>
  <c r="A1347" i="15"/>
  <c r="A1348" i="15"/>
  <c r="A1349" i="15"/>
  <c r="A1350" i="15"/>
  <c r="A1351" i="15"/>
  <c r="A1352" i="15"/>
  <c r="A1353" i="15"/>
  <c r="A1354" i="15"/>
  <c r="A1355" i="15"/>
  <c r="A1356" i="15"/>
  <c r="A1357" i="15"/>
  <c r="A1358" i="15"/>
  <c r="A1359" i="15"/>
  <c r="A1360" i="15"/>
  <c r="A1361" i="15"/>
  <c r="A1362" i="15"/>
  <c r="A1363" i="15"/>
  <c r="A1364" i="15"/>
  <c r="A1365" i="15"/>
  <c r="A1366" i="15"/>
  <c r="A1367" i="15"/>
  <c r="A1368" i="15"/>
  <c r="A1369" i="15"/>
  <c r="A1370" i="15"/>
  <c r="A1371" i="15"/>
  <c r="A1372" i="15"/>
  <c r="A1373" i="15"/>
  <c r="A1374" i="15"/>
  <c r="A1375" i="15"/>
  <c r="A1376" i="15"/>
  <c r="A1377" i="15"/>
  <c r="A1378" i="15"/>
  <c r="A1379" i="15"/>
  <c r="A1380" i="15"/>
  <c r="A1381" i="15"/>
  <c r="A1382" i="15"/>
  <c r="A1383" i="15"/>
  <c r="A1384" i="15"/>
  <c r="A1385" i="15"/>
  <c r="A1386" i="15"/>
  <c r="A1387" i="15"/>
  <c r="A1388" i="15"/>
  <c r="A1389" i="15"/>
  <c r="A1390" i="15"/>
  <c r="A1391" i="15"/>
  <c r="A1392" i="15"/>
  <c r="A1393" i="15"/>
  <c r="A1394" i="15"/>
  <c r="A1395" i="15"/>
  <c r="A1396" i="15"/>
  <c r="A1397" i="15"/>
  <c r="A1398" i="15"/>
  <c r="A1399" i="15"/>
  <c r="A1400" i="15"/>
  <c r="A1401" i="15"/>
  <c r="A1402" i="15"/>
  <c r="A1403" i="15"/>
  <c r="A1404" i="15"/>
  <c r="A1405" i="15"/>
  <c r="A1406" i="15"/>
  <c r="A1407" i="15"/>
  <c r="A1408" i="15"/>
  <c r="A1409" i="15"/>
  <c r="A1410" i="15"/>
  <c r="A1411" i="15"/>
  <c r="A1412" i="15"/>
  <c r="A1413" i="15"/>
  <c r="A1414" i="15"/>
  <c r="A1415" i="15"/>
  <c r="A1416" i="15"/>
  <c r="A1417" i="15"/>
  <c r="A1418" i="15"/>
  <c r="A1419" i="15"/>
  <c r="A1420" i="15"/>
  <c r="A1421" i="15"/>
  <c r="A1422" i="15"/>
  <c r="A1423" i="15"/>
  <c r="A1424" i="15"/>
  <c r="A1425" i="15"/>
  <c r="A1426" i="15"/>
  <c r="A1427" i="15"/>
  <c r="A1428" i="15"/>
  <c r="A1429" i="15"/>
  <c r="A1430" i="15"/>
  <c r="A1431" i="15"/>
  <c r="A1432" i="15"/>
  <c r="A1433" i="15"/>
  <c r="A1434" i="15"/>
  <c r="A1435" i="15"/>
  <c r="A1436" i="15"/>
  <c r="A1437" i="15"/>
  <c r="A1438" i="15"/>
  <c r="A1439" i="15"/>
  <c r="A1440" i="15"/>
  <c r="A1441" i="15"/>
  <c r="A1442" i="15"/>
  <c r="A1443" i="15"/>
  <c r="A1444" i="15"/>
  <c r="A1445" i="15"/>
  <c r="A1446" i="15"/>
  <c r="A1447" i="15"/>
  <c r="A1448" i="15"/>
  <c r="A1449" i="15"/>
  <c r="A1450" i="15"/>
  <c r="A1451" i="15"/>
  <c r="A1452" i="15"/>
  <c r="A1453" i="15"/>
  <c r="A1454" i="15"/>
  <c r="A1455" i="15"/>
  <c r="A1456" i="15"/>
  <c r="A1457" i="15"/>
  <c r="A1458" i="15"/>
  <c r="A1459" i="15"/>
  <c r="A1460" i="15"/>
  <c r="A1461" i="15"/>
  <c r="A1462" i="15"/>
  <c r="A1463" i="15"/>
  <c r="A1464" i="15"/>
  <c r="A1465" i="15"/>
  <c r="A1466" i="15"/>
  <c r="A1467" i="15"/>
  <c r="A1468" i="15"/>
  <c r="A1469" i="15"/>
  <c r="A1470" i="15"/>
  <c r="A1471" i="15"/>
  <c r="A1472" i="15"/>
  <c r="A1473" i="15"/>
  <c r="A1474" i="15"/>
  <c r="A1475" i="15"/>
  <c r="A1476" i="15"/>
  <c r="A1477" i="15"/>
  <c r="A1478" i="15"/>
  <c r="A1479" i="15"/>
  <c r="A1480" i="15"/>
  <c r="A1481" i="15"/>
  <c r="A1482" i="15"/>
  <c r="A1483" i="15"/>
  <c r="A1484" i="15"/>
  <c r="A1485" i="15"/>
  <c r="A1486" i="15"/>
  <c r="A1487" i="15"/>
  <c r="A1488" i="15"/>
  <c r="A1489" i="15"/>
  <c r="A1490" i="15"/>
  <c r="A1491" i="15"/>
  <c r="A1492" i="15"/>
  <c r="A1493" i="15"/>
  <c r="A1494" i="15"/>
  <c r="A1495" i="15"/>
  <c r="A1496" i="15"/>
  <c r="A1497" i="15"/>
  <c r="A1498" i="15"/>
  <c r="A1499" i="15"/>
  <c r="A1500" i="15"/>
  <c r="A1501" i="15"/>
  <c r="A1502" i="15"/>
  <c r="A1503" i="15"/>
  <c r="A1504" i="15"/>
  <c r="A1505" i="15"/>
  <c r="A1506" i="15"/>
  <c r="A1507" i="15"/>
  <c r="A1508" i="15"/>
  <c r="A1509" i="15"/>
  <c r="A1510" i="15"/>
  <c r="A1511" i="15"/>
  <c r="A1512" i="15"/>
  <c r="A1513" i="15"/>
  <c r="A1514" i="15"/>
  <c r="A1515" i="15"/>
  <c r="A1516" i="15"/>
  <c r="A1517" i="15"/>
  <c r="A1518" i="15"/>
  <c r="A1519" i="15"/>
  <c r="A1520" i="15"/>
  <c r="A1521" i="15"/>
  <c r="A1522" i="15"/>
  <c r="A1523" i="15"/>
  <c r="A1524" i="15"/>
  <c r="A1525" i="15"/>
  <c r="A1526" i="15"/>
  <c r="A1527" i="15"/>
  <c r="A1528" i="15"/>
  <c r="A1529" i="15"/>
  <c r="A1530" i="15"/>
  <c r="A1531" i="15"/>
  <c r="A1532" i="15"/>
  <c r="A1533" i="15"/>
  <c r="A1534" i="15"/>
  <c r="A1535" i="15"/>
  <c r="A1536" i="15"/>
  <c r="A1537" i="15"/>
  <c r="A1538" i="15"/>
  <c r="A1539" i="15"/>
  <c r="A1540" i="15"/>
  <c r="A1541" i="15"/>
  <c r="A1542" i="15"/>
  <c r="A1543" i="15"/>
  <c r="A1544" i="15"/>
  <c r="A1545" i="15"/>
  <c r="A1546" i="15"/>
  <c r="A1547" i="15"/>
  <c r="A1548" i="15"/>
  <c r="A1549" i="15"/>
  <c r="A1550" i="15"/>
  <c r="A1551" i="15"/>
  <c r="A1552" i="15"/>
  <c r="A1553" i="15"/>
  <c r="A1554" i="15"/>
  <c r="A1555" i="15"/>
  <c r="A1556" i="15"/>
  <c r="A1557" i="15"/>
  <c r="A1558" i="15"/>
  <c r="A1559" i="15"/>
  <c r="A1560" i="15"/>
  <c r="A1561" i="15"/>
  <c r="A1562" i="15"/>
  <c r="A1563" i="15"/>
  <c r="A1564" i="15"/>
  <c r="A1565" i="15"/>
  <c r="A1566" i="15"/>
  <c r="A1567" i="15"/>
  <c r="A1568" i="15"/>
  <c r="A1569" i="15"/>
  <c r="A1570" i="15"/>
  <c r="A1571" i="15"/>
  <c r="A1572" i="15"/>
  <c r="A1573" i="15"/>
  <c r="A1574" i="15"/>
  <c r="A1575" i="15"/>
  <c r="A1576" i="15"/>
  <c r="A1577" i="15"/>
  <c r="A1578" i="15"/>
  <c r="A1579" i="15"/>
  <c r="A1580" i="15"/>
  <c r="A1581" i="15"/>
  <c r="A1582" i="15"/>
  <c r="A1583" i="15"/>
  <c r="A1584" i="15"/>
  <c r="A1585" i="15"/>
  <c r="A1586" i="15"/>
  <c r="A1587" i="15"/>
  <c r="A1588" i="15"/>
  <c r="A1589" i="15"/>
  <c r="A1590" i="15"/>
  <c r="A1591" i="15"/>
  <c r="A1592" i="15"/>
  <c r="A1593" i="15"/>
  <c r="A1594" i="15"/>
  <c r="A1595" i="15"/>
  <c r="A1596" i="15"/>
  <c r="A1597" i="15"/>
  <c r="A1598" i="15"/>
  <c r="A1599" i="15"/>
  <c r="A1600" i="15"/>
  <c r="A1601" i="15"/>
  <c r="A1602" i="15"/>
  <c r="A1603" i="15"/>
  <c r="A1604" i="15"/>
  <c r="A1605" i="15"/>
  <c r="A1606" i="15"/>
  <c r="A1607" i="15"/>
  <c r="A1608" i="15"/>
  <c r="A1609" i="15"/>
  <c r="A1610" i="15"/>
  <c r="A1611" i="15"/>
  <c r="A1612" i="15"/>
  <c r="A1613" i="15"/>
  <c r="A1614" i="15"/>
  <c r="A1615" i="15"/>
  <c r="A1616" i="15"/>
  <c r="A1617" i="15"/>
  <c r="A1618" i="15"/>
  <c r="A1619" i="15"/>
  <c r="A1620" i="15"/>
  <c r="A1621" i="15"/>
  <c r="A1622" i="15"/>
  <c r="A1623" i="15"/>
  <c r="A1624" i="15"/>
  <c r="A1625" i="15"/>
  <c r="A1626" i="15"/>
  <c r="A1627" i="15"/>
  <c r="A1628" i="15"/>
  <c r="A1629" i="15"/>
  <c r="A1630" i="15"/>
  <c r="A1631" i="15"/>
  <c r="A1632" i="15"/>
  <c r="A1633" i="15"/>
  <c r="A1634" i="15"/>
  <c r="A1635" i="15"/>
  <c r="A1636" i="15"/>
  <c r="A1637" i="15"/>
  <c r="A1638" i="15"/>
  <c r="A1639" i="15"/>
  <c r="A1640" i="15"/>
  <c r="A1641" i="15"/>
  <c r="A1642" i="15"/>
  <c r="A1643" i="15"/>
  <c r="A1644" i="15"/>
  <c r="A1645" i="15"/>
  <c r="A1646" i="15"/>
  <c r="A1647" i="15"/>
  <c r="A1648" i="15"/>
  <c r="A1649" i="15"/>
  <c r="A1650" i="15"/>
  <c r="A1651" i="15"/>
  <c r="A1652" i="15"/>
  <c r="A1653" i="15"/>
  <c r="A1654" i="15"/>
  <c r="A1655" i="15"/>
  <c r="A1656" i="15"/>
  <c r="A1657" i="15"/>
  <c r="A1658" i="15"/>
  <c r="A1659" i="15"/>
  <c r="A1660" i="15"/>
  <c r="A1661" i="15"/>
  <c r="A1662" i="15"/>
  <c r="A1663" i="15"/>
  <c r="A1664" i="15"/>
  <c r="A1665" i="15"/>
  <c r="A1666" i="15"/>
  <c r="A1667" i="15"/>
  <c r="A1668" i="15"/>
  <c r="A1669" i="15"/>
  <c r="A1670" i="15"/>
  <c r="A1671" i="15"/>
  <c r="A1672" i="15"/>
  <c r="A1673" i="15"/>
  <c r="A1674" i="15"/>
  <c r="A1675" i="15"/>
  <c r="A1676" i="15"/>
  <c r="A1677" i="15"/>
  <c r="A1678" i="15"/>
  <c r="A1679" i="15"/>
  <c r="A1680" i="15"/>
  <c r="A1681" i="15"/>
  <c r="A1682" i="15"/>
  <c r="A1683" i="15"/>
  <c r="A1684" i="15"/>
  <c r="A1685" i="15"/>
  <c r="A1686" i="15"/>
  <c r="A1687" i="15"/>
  <c r="A1688" i="15"/>
  <c r="A1689" i="15"/>
  <c r="A1690" i="15"/>
  <c r="A1691" i="15"/>
  <c r="A1692" i="15"/>
  <c r="A1693" i="15"/>
  <c r="A1694" i="15"/>
  <c r="A1695" i="15"/>
  <c r="A1696" i="15"/>
  <c r="A1697" i="15"/>
  <c r="A1698" i="15"/>
  <c r="A1699" i="15"/>
  <c r="A1700" i="15"/>
  <c r="A1701" i="15"/>
  <c r="A1702" i="15"/>
  <c r="A1703" i="15"/>
  <c r="A1704" i="15"/>
  <c r="A1705" i="15"/>
  <c r="A1706" i="15"/>
  <c r="A1707" i="15"/>
  <c r="A1708" i="15"/>
  <c r="A1709" i="15"/>
  <c r="A1710" i="15"/>
  <c r="A1711" i="15"/>
  <c r="A1712" i="15"/>
  <c r="A1713" i="15"/>
  <c r="A1714" i="15"/>
  <c r="A1715" i="15"/>
  <c r="A1716" i="15"/>
  <c r="A1717" i="15"/>
  <c r="A1718" i="15"/>
  <c r="A1719" i="15"/>
  <c r="A1720" i="15"/>
  <c r="A1721" i="15"/>
  <c r="A1722" i="15"/>
  <c r="A1723" i="15"/>
  <c r="A1724" i="15"/>
  <c r="A1725" i="15"/>
  <c r="A1726" i="15"/>
  <c r="A1727" i="15"/>
  <c r="A1728" i="15"/>
  <c r="A1729" i="15"/>
  <c r="A1730" i="15"/>
  <c r="A1731" i="15"/>
  <c r="A1732" i="15"/>
  <c r="A1733" i="15"/>
  <c r="A1734" i="15"/>
  <c r="A1735" i="15"/>
  <c r="A1736" i="15"/>
  <c r="A1737" i="15"/>
  <c r="A1738" i="15"/>
  <c r="A1739" i="15"/>
  <c r="A1740" i="15"/>
  <c r="A1741" i="15"/>
  <c r="A1742" i="15"/>
  <c r="A1743" i="15"/>
  <c r="A1744" i="15"/>
  <c r="A1745" i="15"/>
  <c r="A1746" i="15"/>
  <c r="A1747" i="15"/>
  <c r="A1748" i="15"/>
  <c r="A1749" i="15"/>
  <c r="A1750" i="15"/>
  <c r="A1751" i="15"/>
  <c r="A1752" i="15"/>
  <c r="A1753" i="15"/>
  <c r="A1754" i="15"/>
  <c r="A1755" i="15"/>
  <c r="A1756" i="15"/>
  <c r="A1757" i="15"/>
  <c r="A1758" i="15"/>
  <c r="A1759" i="15"/>
  <c r="A1760" i="15"/>
  <c r="A1761" i="15"/>
  <c r="A1762" i="15"/>
  <c r="A1763" i="15"/>
  <c r="A1764" i="15"/>
  <c r="A1765" i="15"/>
  <c r="A1766" i="15"/>
  <c r="A1767" i="15"/>
  <c r="A1768" i="15"/>
  <c r="A1769" i="15"/>
  <c r="A1770" i="15"/>
  <c r="A1771" i="15"/>
  <c r="A1772" i="15"/>
  <c r="A1773" i="15"/>
  <c r="A1774" i="15"/>
  <c r="A1775" i="15"/>
  <c r="A1776" i="15"/>
  <c r="A1777" i="15"/>
  <c r="A1778" i="15"/>
  <c r="A1779" i="15"/>
  <c r="A1780" i="15"/>
  <c r="A1781" i="15"/>
  <c r="A1782" i="15"/>
  <c r="A1783" i="15"/>
  <c r="A1784" i="15"/>
  <c r="A1785" i="15"/>
  <c r="A1786" i="15"/>
  <c r="A1787" i="15"/>
  <c r="A1788" i="15"/>
  <c r="A1789" i="15"/>
  <c r="A1790" i="15"/>
  <c r="A1791" i="15"/>
  <c r="A1792" i="15"/>
  <c r="A1793" i="15"/>
  <c r="A1794" i="15"/>
  <c r="A1795" i="15"/>
  <c r="A1796" i="15"/>
  <c r="A1797" i="15"/>
  <c r="A1798" i="15"/>
  <c r="A1799" i="15"/>
  <c r="A1800" i="15"/>
  <c r="A1801" i="15"/>
  <c r="A1802" i="15"/>
  <c r="A1803" i="15"/>
  <c r="A1804" i="15"/>
  <c r="A1805" i="15"/>
  <c r="A1806" i="15"/>
  <c r="A1807" i="15"/>
  <c r="A1808" i="15"/>
  <c r="A1809" i="15"/>
  <c r="A1810" i="15"/>
  <c r="A1811" i="15"/>
  <c r="A1812" i="15"/>
  <c r="A1813" i="15"/>
  <c r="A1814" i="15"/>
  <c r="A1815" i="15"/>
  <c r="A1816" i="15"/>
  <c r="A1817" i="15"/>
  <c r="A1818" i="15"/>
  <c r="A1819" i="15"/>
  <c r="A1820" i="15"/>
  <c r="A1821" i="15"/>
  <c r="A1822" i="15"/>
  <c r="A1823" i="15"/>
  <c r="A1824" i="15"/>
  <c r="A1825" i="15"/>
  <c r="A1826" i="15"/>
  <c r="A1827" i="15"/>
  <c r="A1828" i="15"/>
  <c r="A1829" i="15"/>
  <c r="A1830" i="15"/>
  <c r="A1831" i="15"/>
  <c r="A1832" i="15"/>
  <c r="A1833" i="15"/>
  <c r="A1834" i="15"/>
  <c r="A1835" i="15"/>
  <c r="A1836" i="15"/>
  <c r="A1837" i="15"/>
  <c r="A1838" i="15"/>
  <c r="A1839" i="15"/>
  <c r="A1840" i="15"/>
  <c r="A1841" i="15"/>
  <c r="A1842" i="15"/>
  <c r="A1843" i="15"/>
  <c r="A1844" i="15"/>
  <c r="A1845" i="15"/>
  <c r="A1846" i="15"/>
  <c r="A1847" i="15"/>
  <c r="A1848" i="15"/>
  <c r="A1849" i="15"/>
  <c r="A1850" i="15"/>
  <c r="A1851" i="15"/>
  <c r="A1852" i="15"/>
  <c r="A1853" i="15"/>
  <c r="A1854" i="15"/>
  <c r="A1855" i="15"/>
  <c r="A1856" i="15"/>
  <c r="A1857" i="15"/>
  <c r="A1858" i="15"/>
  <c r="A1859" i="15"/>
  <c r="A1860" i="15"/>
  <c r="A1861" i="15"/>
  <c r="A1862" i="15"/>
  <c r="A1863" i="15"/>
  <c r="A1864" i="15"/>
  <c r="A1865" i="15"/>
  <c r="A1866" i="15"/>
  <c r="A1867" i="15"/>
  <c r="A1868" i="15"/>
  <c r="A1869" i="15"/>
  <c r="A1870" i="15"/>
  <c r="A1871" i="15"/>
  <c r="A1872" i="15"/>
  <c r="A1873" i="15"/>
  <c r="A1874" i="15"/>
  <c r="A1875" i="15"/>
  <c r="A1876" i="15"/>
  <c r="A1877" i="15"/>
  <c r="A1878" i="15"/>
  <c r="A1879" i="15"/>
  <c r="A1880" i="15"/>
  <c r="A1881" i="15"/>
  <c r="A1882" i="15"/>
  <c r="A1883" i="15"/>
  <c r="A1884" i="15"/>
  <c r="A1885" i="15"/>
  <c r="A1886" i="15"/>
  <c r="A1887" i="15"/>
  <c r="A1888" i="15"/>
  <c r="A1889" i="15"/>
  <c r="A1890" i="15"/>
  <c r="A1891" i="15"/>
  <c r="A1892" i="15"/>
  <c r="A1893" i="15"/>
  <c r="A1894" i="15"/>
  <c r="A1895" i="15"/>
  <c r="A1896" i="15"/>
  <c r="A1897" i="15"/>
  <c r="A1898" i="15"/>
  <c r="A1899" i="15"/>
  <c r="A1900" i="15"/>
  <c r="A1901" i="15"/>
  <c r="A1902" i="15"/>
  <c r="A1903" i="15"/>
  <c r="A1904" i="15"/>
  <c r="A1905" i="15"/>
  <c r="A1906" i="15"/>
  <c r="A1907" i="15"/>
  <c r="A1908" i="15"/>
  <c r="A1909" i="15"/>
  <c r="A1910" i="15"/>
  <c r="A1911" i="15"/>
  <c r="A1912" i="15"/>
  <c r="A1913" i="15"/>
  <c r="A1914" i="15"/>
  <c r="A1915" i="15"/>
  <c r="A1916" i="15"/>
  <c r="A1917" i="15"/>
  <c r="A1918" i="15"/>
  <c r="A1919" i="15"/>
  <c r="A1920" i="15"/>
  <c r="A1921" i="15"/>
  <c r="A1922" i="15"/>
  <c r="A1923" i="15"/>
  <c r="A1924" i="15"/>
  <c r="A1925" i="15"/>
  <c r="A1926" i="15"/>
  <c r="A1927" i="15"/>
  <c r="A1928" i="15"/>
  <c r="A1929" i="15"/>
  <c r="A1930" i="15"/>
  <c r="A1931" i="15"/>
  <c r="A1932" i="15"/>
  <c r="A1933" i="15"/>
  <c r="A1934" i="15"/>
  <c r="A1935" i="15"/>
  <c r="A1936" i="15"/>
  <c r="A1937" i="15"/>
  <c r="A1938" i="15"/>
  <c r="A1939" i="15"/>
  <c r="A1940" i="15"/>
  <c r="A1941" i="15"/>
  <c r="A1942" i="15"/>
  <c r="A1943" i="15"/>
  <c r="A1944" i="15"/>
  <c r="A1945" i="15"/>
  <c r="A1946" i="15"/>
  <c r="A1947" i="15"/>
  <c r="A1948" i="15"/>
  <c r="A1949" i="15"/>
  <c r="A1950" i="15"/>
  <c r="A1951" i="15"/>
  <c r="A1952" i="15"/>
  <c r="A1953" i="15"/>
  <c r="A1954" i="15"/>
  <c r="A1955" i="15"/>
  <c r="A1956" i="15"/>
  <c r="A1957" i="15"/>
  <c r="A1958" i="15"/>
  <c r="A1959" i="15"/>
  <c r="A1960" i="15"/>
  <c r="A1961" i="15"/>
  <c r="A1962" i="15"/>
  <c r="A1963" i="15"/>
  <c r="A1964" i="15"/>
  <c r="A1965" i="15"/>
  <c r="A1966" i="15"/>
  <c r="A1967" i="15"/>
  <c r="A1968" i="15"/>
  <c r="A1969" i="15"/>
  <c r="A1970" i="15"/>
  <c r="A1971" i="15"/>
  <c r="A1972" i="15"/>
  <c r="A1973" i="15"/>
  <c r="A1974" i="15"/>
  <c r="A1975" i="15"/>
  <c r="A1976" i="15"/>
  <c r="A1977" i="15"/>
  <c r="A1978" i="15"/>
  <c r="A1979" i="15"/>
  <c r="A1980" i="15"/>
  <c r="A1981" i="15"/>
  <c r="A1982" i="15"/>
  <c r="A1983" i="15"/>
  <c r="A1984" i="15"/>
  <c r="A1985" i="15"/>
  <c r="A1986" i="15"/>
  <c r="A1987" i="15"/>
  <c r="A1988" i="15"/>
  <c r="A1989" i="15"/>
  <c r="A1990" i="15"/>
  <c r="A1991" i="15"/>
  <c r="A1992" i="15"/>
  <c r="A1993" i="15"/>
  <c r="A1994" i="15"/>
  <c r="A1995" i="15"/>
  <c r="A1996" i="15"/>
  <c r="A1997" i="15"/>
  <c r="A1998" i="15"/>
  <c r="A1999" i="15"/>
  <c r="A2000" i="15"/>
  <c r="A2001" i="15"/>
  <c r="A2002" i="15"/>
  <c r="A2003" i="15"/>
  <c r="A2004" i="15"/>
  <c r="A2005" i="15"/>
  <c r="A2006" i="15"/>
  <c r="A2007" i="15"/>
  <c r="A2008" i="15"/>
  <c r="A2009" i="15"/>
  <c r="A2010" i="15"/>
  <c r="A2011" i="15"/>
  <c r="A2012" i="15"/>
  <c r="A2013" i="15"/>
  <c r="A2014" i="15"/>
  <c r="A2015" i="15"/>
  <c r="A2016" i="15"/>
  <c r="A2017" i="15"/>
  <c r="A2018" i="15"/>
  <c r="A2019" i="15"/>
  <c r="A2020" i="15"/>
  <c r="A2021" i="15"/>
  <c r="A2022" i="15"/>
  <c r="A2023" i="15"/>
  <c r="A2024" i="15"/>
  <c r="A2025" i="15"/>
  <c r="A2026" i="15"/>
  <c r="A2027" i="15"/>
  <c r="A2028" i="15"/>
  <c r="A2029" i="15"/>
  <c r="A2030" i="15"/>
  <c r="A2031" i="15"/>
  <c r="A2032" i="15"/>
  <c r="A2033" i="15"/>
  <c r="A2034" i="15"/>
  <c r="A2035" i="15"/>
  <c r="A2036" i="15"/>
  <c r="A2037" i="15"/>
  <c r="A2038" i="15"/>
  <c r="A2039" i="15"/>
  <c r="A2040" i="15"/>
  <c r="A2041" i="15"/>
  <c r="A2042" i="15"/>
  <c r="A2043" i="15"/>
  <c r="A2044" i="15"/>
  <c r="A2045" i="15"/>
  <c r="A2046" i="15"/>
  <c r="A2047" i="15"/>
  <c r="A2048" i="15"/>
  <c r="A2049" i="15"/>
  <c r="A2050" i="15"/>
  <c r="A2051" i="15"/>
  <c r="A2052" i="15"/>
  <c r="A2053" i="15"/>
  <c r="A2054" i="15"/>
  <c r="A2055" i="15"/>
  <c r="A2056" i="15"/>
  <c r="A2057" i="15"/>
  <c r="A2058" i="15"/>
  <c r="A2059" i="15"/>
  <c r="A2060" i="15"/>
  <c r="A2061" i="15"/>
  <c r="A2062" i="15"/>
  <c r="A2063" i="15"/>
  <c r="A2064" i="15"/>
  <c r="A2065" i="15"/>
  <c r="A2066" i="15"/>
  <c r="A2067" i="15"/>
  <c r="A2068" i="15"/>
  <c r="A2069" i="15"/>
  <c r="A2070" i="15"/>
  <c r="A2071" i="15"/>
  <c r="A2072" i="15"/>
  <c r="A2073" i="15"/>
  <c r="A2074" i="15"/>
  <c r="A2075" i="15"/>
  <c r="A2076" i="15"/>
  <c r="A2077" i="15"/>
  <c r="A2078" i="15"/>
  <c r="A2079" i="15"/>
  <c r="A2080" i="15"/>
  <c r="A2081" i="15"/>
  <c r="A2082" i="15"/>
  <c r="A2083" i="15"/>
  <c r="A2084" i="15"/>
  <c r="A2085" i="15"/>
  <c r="A2086" i="15"/>
  <c r="A2087" i="15"/>
  <c r="A2088" i="15"/>
  <c r="A2089" i="15"/>
  <c r="A2090" i="15"/>
  <c r="A2091" i="15"/>
  <c r="A2092" i="15"/>
  <c r="A2093" i="15"/>
  <c r="A2094" i="15"/>
  <c r="A2095" i="15"/>
  <c r="A2096" i="15"/>
  <c r="A2097" i="15"/>
  <c r="A2098" i="15"/>
  <c r="A2099" i="15"/>
  <c r="A2100" i="15"/>
  <c r="A2101" i="15"/>
  <c r="A2102" i="15"/>
  <c r="A2103" i="15"/>
  <c r="A2104" i="15"/>
  <c r="A2105" i="15"/>
  <c r="A2106" i="15"/>
  <c r="A2107" i="15"/>
  <c r="A2108" i="15"/>
  <c r="A2109" i="15"/>
  <c r="A2110" i="15"/>
  <c r="A2111" i="15"/>
  <c r="A2112" i="15"/>
  <c r="A2113" i="15"/>
  <c r="A2114" i="15"/>
  <c r="A2115" i="15"/>
  <c r="A2116" i="15"/>
  <c r="A2117" i="15"/>
  <c r="A2118" i="15"/>
  <c r="A2119" i="15"/>
  <c r="A2120" i="15"/>
  <c r="A2121" i="15"/>
  <c r="A2122" i="15"/>
  <c r="A2123" i="15"/>
  <c r="A2124" i="15"/>
  <c r="A2125" i="15"/>
  <c r="A2126" i="15"/>
  <c r="A2127" i="15"/>
  <c r="A2128" i="15"/>
  <c r="A2129" i="15"/>
  <c r="A2130" i="15"/>
  <c r="A2131" i="15"/>
  <c r="A2132" i="15"/>
  <c r="A2133" i="15"/>
  <c r="A2134" i="15"/>
  <c r="A2135" i="15"/>
  <c r="A2136" i="15"/>
  <c r="A2137" i="15"/>
  <c r="A2138" i="15"/>
  <c r="A2139" i="15"/>
  <c r="A2140" i="15"/>
  <c r="A2141" i="15"/>
  <c r="A2142" i="15"/>
  <c r="A2143" i="15"/>
  <c r="A2144" i="15"/>
  <c r="A2145" i="15"/>
  <c r="A2146" i="15"/>
  <c r="A2147" i="15"/>
  <c r="A2148" i="15"/>
  <c r="A2149" i="15"/>
  <c r="A2150" i="15"/>
  <c r="A2151" i="15"/>
  <c r="A2152" i="15"/>
  <c r="A2153" i="15"/>
  <c r="A2154" i="15"/>
  <c r="A2155" i="15"/>
  <c r="A2156" i="15"/>
  <c r="A2157" i="15"/>
  <c r="A2158" i="15"/>
  <c r="A2159" i="15"/>
  <c r="A2160" i="15"/>
  <c r="A2161" i="15"/>
  <c r="A2162" i="15"/>
  <c r="A2163" i="15"/>
  <c r="A2164" i="15"/>
  <c r="A2165" i="15"/>
  <c r="A2166" i="15"/>
  <c r="A2167" i="15"/>
  <c r="A2168" i="15"/>
  <c r="A2169" i="15"/>
  <c r="A2170" i="15"/>
  <c r="A2171" i="15"/>
  <c r="A2172" i="15"/>
  <c r="A2173" i="15"/>
  <c r="A2174" i="15"/>
  <c r="A2175" i="15"/>
  <c r="A2176" i="15"/>
  <c r="A2177" i="15"/>
  <c r="A2178" i="15"/>
  <c r="A2179" i="15"/>
  <c r="A2180" i="15"/>
  <c r="A2181" i="15"/>
  <c r="A2182" i="15"/>
  <c r="A2183" i="15"/>
  <c r="A2184" i="15"/>
  <c r="A2185" i="15"/>
  <c r="A2186" i="15"/>
  <c r="A2187" i="15"/>
  <c r="A2188" i="15"/>
  <c r="A2189" i="15"/>
  <c r="A2190" i="15"/>
  <c r="A2191" i="15"/>
  <c r="A2192" i="15"/>
  <c r="A2193" i="15"/>
  <c r="A2194" i="15"/>
  <c r="A2195" i="15"/>
  <c r="A2196" i="15"/>
  <c r="A2197" i="15"/>
  <c r="A2198" i="15"/>
  <c r="A2199" i="15"/>
  <c r="A2200" i="15"/>
  <c r="A2201" i="15"/>
  <c r="A2202" i="15"/>
  <c r="A2203" i="15"/>
  <c r="A2204" i="15"/>
  <c r="A2205" i="15"/>
  <c r="A2206" i="15"/>
  <c r="A2207" i="15"/>
  <c r="A2208" i="15"/>
  <c r="A2209" i="15"/>
  <c r="A2210" i="15"/>
  <c r="A2211" i="15"/>
  <c r="A2212" i="15"/>
  <c r="A2213" i="15"/>
  <c r="A2214" i="15"/>
  <c r="A2215" i="15"/>
  <c r="A2216" i="15"/>
  <c r="A2217" i="15"/>
  <c r="A2218" i="15"/>
  <c r="A2219" i="15"/>
  <c r="A2220" i="15"/>
  <c r="A2221" i="15"/>
  <c r="A2222" i="15"/>
  <c r="A2223" i="15"/>
  <c r="A2224" i="15"/>
  <c r="A2225" i="15"/>
  <c r="A2226" i="15"/>
  <c r="A2227" i="15"/>
  <c r="A2228" i="15"/>
  <c r="A2229" i="15"/>
  <c r="A2230" i="15"/>
  <c r="A2231" i="15"/>
  <c r="A2232" i="15"/>
  <c r="A2233" i="15"/>
  <c r="A2234" i="15"/>
  <c r="A2235" i="15"/>
  <c r="A2236" i="15"/>
  <c r="A2237" i="15"/>
  <c r="A2238" i="15"/>
  <c r="A2239" i="15"/>
  <c r="A2240" i="15"/>
  <c r="A2241" i="15"/>
  <c r="A2242" i="15"/>
  <c r="A2243" i="15"/>
  <c r="A2244" i="15"/>
  <c r="A2245" i="15"/>
  <c r="A2246" i="15"/>
  <c r="A2247" i="15"/>
  <c r="A2248" i="15"/>
  <c r="A2249" i="15"/>
  <c r="A2250" i="15"/>
  <c r="A2251" i="15"/>
  <c r="A2252" i="15"/>
  <c r="A2253" i="15"/>
  <c r="A2254" i="15"/>
  <c r="A2255" i="15"/>
  <c r="A2256" i="15"/>
  <c r="A2257" i="15"/>
  <c r="A2258" i="15"/>
  <c r="A2259" i="15"/>
  <c r="A2260" i="15"/>
  <c r="A2261" i="15"/>
  <c r="A2262" i="15"/>
  <c r="A2263" i="15"/>
  <c r="A2264" i="15"/>
  <c r="A2265" i="15"/>
  <c r="A2266" i="15"/>
  <c r="A2267" i="15"/>
  <c r="A2268" i="15"/>
  <c r="A2269" i="15"/>
  <c r="A2270" i="15"/>
  <c r="A2271" i="15"/>
  <c r="A2272" i="15"/>
  <c r="A2273" i="15"/>
  <c r="A2274" i="15"/>
  <c r="A2275" i="15"/>
  <c r="A2276" i="15"/>
  <c r="A2277" i="15"/>
  <c r="A2278" i="15"/>
  <c r="A2279" i="15"/>
  <c r="A2280" i="15"/>
  <c r="A2281" i="15"/>
  <c r="A2282" i="15"/>
  <c r="A2283" i="15"/>
  <c r="A2284" i="15"/>
  <c r="A2285" i="15"/>
  <c r="A2286" i="15"/>
  <c r="A2287" i="15"/>
  <c r="A2288" i="15"/>
  <c r="A2289" i="15"/>
  <c r="A2290" i="15"/>
  <c r="A2291" i="15"/>
  <c r="A2292" i="15"/>
  <c r="A2293" i="15"/>
  <c r="A2294" i="15"/>
  <c r="A2295" i="15"/>
  <c r="A2296" i="15"/>
  <c r="A2297" i="15"/>
  <c r="A2298" i="15"/>
  <c r="A2299" i="15"/>
  <c r="A2300" i="15"/>
  <c r="A2301" i="15"/>
  <c r="A2302" i="15"/>
  <c r="A2303" i="15"/>
  <c r="A2304" i="15"/>
  <c r="A2305" i="15"/>
  <c r="A2306" i="15"/>
  <c r="A2307" i="15"/>
  <c r="A2308" i="15"/>
  <c r="A2309" i="15"/>
  <c r="A2310" i="15"/>
  <c r="A2311" i="15"/>
  <c r="A2312" i="15"/>
  <c r="A2313" i="15"/>
  <c r="A2314" i="15"/>
  <c r="A2315" i="15"/>
  <c r="A2316" i="15"/>
  <c r="A2317" i="15"/>
  <c r="A2318" i="15"/>
  <c r="A2319" i="15"/>
  <c r="A2320" i="15"/>
  <c r="A2321" i="15"/>
  <c r="A2322" i="15"/>
  <c r="A2323" i="15"/>
  <c r="A2324" i="15"/>
  <c r="A2325" i="15"/>
  <c r="A2326" i="15"/>
  <c r="A2327" i="15"/>
  <c r="A2328" i="15"/>
  <c r="A2329" i="15"/>
  <c r="A2330" i="15"/>
  <c r="A2331" i="15"/>
  <c r="A2332" i="15"/>
  <c r="A2333" i="15"/>
  <c r="A2334" i="15"/>
  <c r="A2335" i="15"/>
  <c r="A2336" i="15"/>
  <c r="A2337" i="15"/>
  <c r="A2338" i="15"/>
  <c r="A2339" i="15"/>
  <c r="A2340" i="15"/>
  <c r="A2341" i="15"/>
  <c r="A2342" i="15"/>
  <c r="A2343" i="15"/>
  <c r="A2344" i="15"/>
  <c r="A2345" i="15"/>
  <c r="A2346" i="15"/>
  <c r="A2347" i="15"/>
  <c r="A2348" i="15"/>
  <c r="A2349" i="15"/>
  <c r="A2350" i="15"/>
  <c r="A2351" i="15"/>
  <c r="A2352" i="15"/>
  <c r="A2353" i="15"/>
  <c r="A2354" i="15"/>
  <c r="A2355" i="15"/>
  <c r="A2356" i="15"/>
  <c r="A2357" i="15"/>
  <c r="A2358" i="15"/>
  <c r="A2359" i="15"/>
  <c r="A2360" i="15"/>
  <c r="A2361" i="15"/>
  <c r="A2362" i="15"/>
  <c r="A2363" i="15"/>
  <c r="A2364" i="15"/>
  <c r="A2365" i="15"/>
  <c r="A2366" i="15"/>
  <c r="A2367" i="15"/>
  <c r="A2368" i="15"/>
  <c r="A2369" i="15"/>
  <c r="A2370" i="15"/>
  <c r="A2371" i="15"/>
  <c r="A2372" i="15"/>
  <c r="A2373" i="15"/>
  <c r="A2374" i="15"/>
  <c r="A2375" i="15"/>
  <c r="A2376" i="15"/>
  <c r="A2377" i="15"/>
  <c r="A2378" i="15"/>
  <c r="A2379" i="15"/>
  <c r="A2380" i="15"/>
  <c r="A2381" i="15"/>
  <c r="A2382" i="15"/>
  <c r="A2383" i="15"/>
  <c r="A2384" i="15"/>
  <c r="A2385" i="15"/>
  <c r="A2386" i="15"/>
  <c r="A2387" i="15"/>
  <c r="A2388" i="15"/>
  <c r="A2389" i="15"/>
  <c r="A2390" i="15"/>
  <c r="A2391" i="15"/>
  <c r="A2392" i="15"/>
  <c r="A2393" i="15"/>
  <c r="A2394" i="15"/>
  <c r="A2395" i="15"/>
  <c r="A2396" i="15"/>
  <c r="A2397" i="15"/>
  <c r="A2398" i="15"/>
  <c r="A2399" i="15"/>
  <c r="A2400" i="15"/>
  <c r="A2401" i="15"/>
  <c r="A2402" i="15"/>
  <c r="A2403" i="15"/>
  <c r="A2404" i="15"/>
  <c r="A2405" i="15"/>
  <c r="A2406" i="15"/>
  <c r="A2407" i="15"/>
  <c r="A2408" i="15"/>
  <c r="A2409" i="15"/>
  <c r="A2410" i="15"/>
  <c r="A2411" i="15"/>
  <c r="A2412" i="15"/>
  <c r="A2413" i="15"/>
  <c r="A2414" i="15"/>
  <c r="A2415" i="15"/>
  <c r="A2416" i="15"/>
  <c r="A2417" i="15"/>
  <c r="A2418" i="15"/>
  <c r="A2419" i="15"/>
  <c r="A2420" i="15"/>
  <c r="A2421" i="15"/>
  <c r="A2422" i="15"/>
  <c r="A2423" i="15"/>
  <c r="A2424" i="15"/>
  <c r="A2425" i="15"/>
  <c r="A2426" i="15"/>
  <c r="A2427" i="15"/>
  <c r="A2428" i="15"/>
  <c r="A2429" i="15"/>
  <c r="A2430" i="15"/>
  <c r="A2431" i="15"/>
  <c r="A2432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902" i="15"/>
  <c r="C903" i="15"/>
  <c r="C904" i="15"/>
  <c r="C905" i="15"/>
  <c r="C906" i="15"/>
  <c r="C907" i="15"/>
  <c r="C908" i="15"/>
  <c r="C909" i="15"/>
  <c r="C910" i="15"/>
  <c r="C911" i="15"/>
  <c r="C912" i="15"/>
  <c r="C913" i="15"/>
  <c r="C914" i="15"/>
  <c r="C915" i="15"/>
  <c r="C916" i="15"/>
  <c r="C917" i="15"/>
  <c r="C918" i="15"/>
  <c r="C919" i="15"/>
  <c r="C920" i="15"/>
  <c r="C921" i="15"/>
  <c r="C922" i="15"/>
  <c r="C923" i="15"/>
  <c r="C924" i="15"/>
  <c r="C925" i="15"/>
  <c r="C926" i="15"/>
  <c r="C927" i="15"/>
  <c r="C928" i="15"/>
  <c r="C929" i="15"/>
  <c r="C930" i="15"/>
  <c r="C931" i="15"/>
  <c r="C932" i="15"/>
  <c r="C933" i="15"/>
  <c r="C934" i="15"/>
  <c r="C935" i="15"/>
  <c r="C936" i="15"/>
  <c r="C937" i="15"/>
  <c r="C938" i="15"/>
  <c r="C939" i="15"/>
  <c r="C940" i="15"/>
  <c r="C941" i="15"/>
  <c r="C942" i="15"/>
  <c r="C943" i="15"/>
  <c r="C944" i="15"/>
  <c r="C945" i="15"/>
  <c r="C946" i="15"/>
  <c r="C947" i="15"/>
  <c r="C948" i="15"/>
  <c r="C949" i="15"/>
  <c r="C950" i="15"/>
  <c r="C951" i="15"/>
  <c r="C952" i="15"/>
  <c r="C953" i="15"/>
  <c r="C954" i="15"/>
  <c r="C955" i="15"/>
  <c r="C956" i="15"/>
  <c r="C957" i="15"/>
  <c r="C958" i="15"/>
  <c r="C959" i="15"/>
  <c r="C960" i="15"/>
  <c r="C961" i="15"/>
  <c r="C962" i="15"/>
  <c r="C963" i="15"/>
  <c r="C964" i="15"/>
  <c r="C965" i="15"/>
  <c r="C966" i="15"/>
  <c r="C967" i="15"/>
  <c r="C968" i="15"/>
  <c r="C969" i="15"/>
  <c r="C970" i="15"/>
  <c r="C971" i="15"/>
  <c r="C972" i="15"/>
  <c r="C973" i="15"/>
  <c r="C974" i="15"/>
  <c r="C975" i="15"/>
  <c r="C976" i="15"/>
  <c r="C977" i="15"/>
  <c r="C978" i="15"/>
  <c r="C979" i="15"/>
  <c r="C980" i="15"/>
  <c r="C981" i="15"/>
  <c r="C982" i="15"/>
  <c r="C983" i="15"/>
  <c r="C984" i="15"/>
  <c r="C985" i="15"/>
  <c r="C986" i="15"/>
  <c r="C987" i="15"/>
  <c r="C988" i="15"/>
  <c r="C989" i="15"/>
  <c r="C990" i="15"/>
  <c r="C991" i="15"/>
  <c r="C992" i="15"/>
  <c r="C993" i="15"/>
  <c r="C994" i="15"/>
  <c r="C995" i="15"/>
  <c r="C996" i="15"/>
  <c r="C997" i="15"/>
  <c r="C998" i="15"/>
  <c r="C999" i="15"/>
  <c r="C1000" i="15"/>
  <c r="C1001" i="15"/>
  <c r="C1002" i="15"/>
  <c r="C1003" i="15"/>
  <c r="C1004" i="15"/>
  <c r="C1005" i="15"/>
  <c r="C1006" i="15"/>
  <c r="C1007" i="15"/>
  <c r="C1008" i="15"/>
  <c r="C1009" i="15"/>
  <c r="C1010" i="15"/>
  <c r="C1011" i="15"/>
  <c r="C1012" i="15"/>
  <c r="C1013" i="15"/>
  <c r="C1014" i="15"/>
  <c r="C1015" i="15"/>
  <c r="C1016" i="15"/>
  <c r="C1017" i="15"/>
  <c r="C1018" i="15"/>
  <c r="C1019" i="15"/>
  <c r="C1020" i="15"/>
  <c r="C1021" i="15"/>
  <c r="C1022" i="15"/>
  <c r="C1023" i="15"/>
  <c r="C1024" i="15"/>
  <c r="C1025" i="15"/>
  <c r="C1026" i="15"/>
  <c r="C1027" i="15"/>
  <c r="C1028" i="15"/>
  <c r="C1029" i="15"/>
  <c r="C1030" i="15"/>
  <c r="C1031" i="15"/>
  <c r="C1032" i="15"/>
  <c r="C1033" i="15"/>
  <c r="C1034" i="15"/>
  <c r="C1035" i="15"/>
  <c r="C1036" i="15"/>
  <c r="C1037" i="15"/>
  <c r="C1038" i="15"/>
  <c r="C1039" i="15"/>
  <c r="C1040" i="15"/>
  <c r="C1041" i="15"/>
  <c r="C1042" i="15"/>
  <c r="C1043" i="15"/>
  <c r="C1044" i="15"/>
  <c r="C1045" i="15"/>
  <c r="C1046" i="15"/>
  <c r="C1047" i="15"/>
  <c r="C1048" i="15"/>
  <c r="C1049" i="15"/>
  <c r="C1050" i="15"/>
  <c r="C1051" i="15"/>
  <c r="C1052" i="15"/>
  <c r="C1053" i="15"/>
  <c r="C1054" i="15"/>
  <c r="C1055" i="15"/>
  <c r="C1056" i="15"/>
  <c r="C1057" i="15"/>
  <c r="C1058" i="15"/>
  <c r="C1059" i="15"/>
  <c r="C1060" i="15"/>
  <c r="C1061" i="15"/>
  <c r="C1062" i="15"/>
  <c r="C1063" i="15"/>
  <c r="C1064" i="15"/>
  <c r="C1065" i="15"/>
  <c r="C1066" i="15"/>
  <c r="C1067" i="15"/>
  <c r="C1068" i="15"/>
  <c r="C1069" i="15"/>
  <c r="C1070" i="15"/>
  <c r="C1071" i="15"/>
  <c r="C1072" i="15"/>
  <c r="C1073" i="15"/>
  <c r="C1074" i="15"/>
  <c r="C1075" i="15"/>
  <c r="C1076" i="15"/>
  <c r="C1077" i="15"/>
  <c r="C1078" i="15"/>
  <c r="C1079" i="15"/>
  <c r="C1080" i="15"/>
  <c r="C1081" i="15"/>
  <c r="C1082" i="15"/>
  <c r="C1083" i="15"/>
  <c r="C1084" i="15"/>
  <c r="C1085" i="15"/>
  <c r="C1086" i="15"/>
  <c r="C1087" i="15"/>
  <c r="C1088" i="15"/>
  <c r="C1089" i="15"/>
  <c r="C1090" i="15"/>
  <c r="C1091" i="15"/>
  <c r="C1092" i="15"/>
  <c r="C1093" i="15"/>
  <c r="C1094" i="15"/>
  <c r="C1095" i="15"/>
  <c r="C1096" i="15"/>
  <c r="C1097" i="15"/>
  <c r="C1098" i="15"/>
  <c r="C1099" i="15"/>
  <c r="C1100" i="15"/>
  <c r="C1101" i="15"/>
  <c r="C1102" i="15"/>
  <c r="C1103" i="15"/>
  <c r="C1104" i="15"/>
  <c r="C1105" i="15"/>
  <c r="C1106" i="15"/>
  <c r="C1107" i="15"/>
  <c r="C1108" i="15"/>
  <c r="C1109" i="15"/>
  <c r="C1110" i="15"/>
  <c r="C1111" i="15"/>
  <c r="C1112" i="15"/>
  <c r="C1113" i="15"/>
  <c r="C1114" i="15"/>
  <c r="C1115" i="15"/>
  <c r="C1116" i="15"/>
  <c r="C1117" i="15"/>
  <c r="C1118" i="15"/>
  <c r="C1119" i="15"/>
  <c r="C1120" i="15"/>
  <c r="C1121" i="15"/>
  <c r="C1122" i="15"/>
  <c r="C1123" i="15"/>
  <c r="C1124" i="15"/>
  <c r="C1125" i="15"/>
  <c r="C1126" i="15"/>
  <c r="C1127" i="15"/>
  <c r="C1128" i="15"/>
  <c r="C1129" i="15"/>
  <c r="C1130" i="15"/>
  <c r="C1131" i="15"/>
  <c r="C1132" i="15"/>
  <c r="C1133" i="15"/>
  <c r="C1134" i="15"/>
  <c r="C1135" i="15"/>
  <c r="C1136" i="15"/>
  <c r="C1137" i="15"/>
  <c r="C1138" i="15"/>
  <c r="C1139" i="15"/>
  <c r="C1140" i="15"/>
  <c r="C1141" i="15"/>
  <c r="C1142" i="15"/>
  <c r="C1143" i="15"/>
  <c r="C1144" i="15"/>
  <c r="C1145" i="15"/>
  <c r="C1146" i="15"/>
  <c r="C1147" i="15"/>
  <c r="C1148" i="15"/>
  <c r="C1149" i="15"/>
  <c r="C1150" i="15"/>
  <c r="C1151" i="15"/>
  <c r="C1152" i="15"/>
  <c r="C1153" i="15"/>
  <c r="C1154" i="15"/>
  <c r="C1155" i="15"/>
  <c r="C1156" i="15"/>
  <c r="C1157" i="15"/>
  <c r="C1158" i="15"/>
  <c r="C1159" i="15"/>
  <c r="C1160" i="15"/>
  <c r="C1161" i="15"/>
  <c r="C1162" i="15"/>
  <c r="C1163" i="15"/>
  <c r="C1164" i="15"/>
  <c r="C1165" i="15"/>
  <c r="C1166" i="15"/>
  <c r="C1167" i="15"/>
  <c r="C1168" i="15"/>
  <c r="C1169" i="15"/>
  <c r="C1170" i="15"/>
  <c r="C1171" i="15"/>
  <c r="C1172" i="15"/>
  <c r="C1173" i="15"/>
  <c r="C1174" i="15"/>
  <c r="C1175" i="15"/>
  <c r="C1176" i="15"/>
  <c r="C1177" i="15"/>
  <c r="C1178" i="15"/>
  <c r="C1179" i="15"/>
  <c r="C1180" i="15"/>
  <c r="C1181" i="15"/>
  <c r="C1182" i="15"/>
  <c r="C1183" i="15"/>
  <c r="C1184" i="15"/>
  <c r="C1185" i="15"/>
  <c r="C1186" i="15"/>
  <c r="C1187" i="15"/>
  <c r="C1188" i="15"/>
  <c r="C1189" i="15"/>
  <c r="C1190" i="15"/>
  <c r="C1191" i="15"/>
  <c r="C1192" i="15"/>
  <c r="C1193" i="15"/>
  <c r="C1194" i="15"/>
  <c r="C1195" i="15"/>
  <c r="C1196" i="15"/>
  <c r="C1197" i="15"/>
  <c r="C1198" i="15"/>
  <c r="C1199" i="15"/>
  <c r="C1200" i="15"/>
  <c r="C1201" i="15"/>
  <c r="C1202" i="15"/>
  <c r="C1203" i="15"/>
  <c r="C1204" i="15"/>
  <c r="C1205" i="15"/>
  <c r="C1206" i="15"/>
  <c r="C1207" i="15"/>
  <c r="C1208" i="15"/>
  <c r="C1209" i="15"/>
  <c r="C1210" i="15"/>
  <c r="C1211" i="15"/>
  <c r="C1212" i="15"/>
  <c r="C1213" i="15"/>
  <c r="C1214" i="15"/>
  <c r="C1215" i="15"/>
  <c r="C1216" i="15"/>
  <c r="C1217" i="15"/>
  <c r="C1218" i="15"/>
  <c r="C1219" i="15"/>
  <c r="C1220" i="15"/>
  <c r="C1221" i="15"/>
  <c r="C1222" i="15"/>
  <c r="C1223" i="15"/>
  <c r="C1224" i="15"/>
  <c r="C1225" i="15"/>
  <c r="C1226" i="15"/>
  <c r="C1227" i="15"/>
  <c r="C1228" i="15"/>
  <c r="C1229" i="15"/>
  <c r="C1230" i="15"/>
  <c r="C1231" i="15"/>
  <c r="C1232" i="15"/>
  <c r="C1233" i="15"/>
  <c r="C1234" i="15"/>
  <c r="C1235" i="15"/>
  <c r="C1236" i="15"/>
  <c r="C1237" i="15"/>
  <c r="C1238" i="15"/>
  <c r="C1239" i="15"/>
  <c r="C1240" i="15"/>
  <c r="C1241" i="15"/>
  <c r="C1242" i="15"/>
  <c r="C1243" i="15"/>
  <c r="C1244" i="15"/>
  <c r="C1245" i="15"/>
  <c r="C1246" i="15"/>
  <c r="C1247" i="15"/>
  <c r="C1248" i="15"/>
  <c r="C1249" i="15"/>
  <c r="C1250" i="15"/>
  <c r="C1251" i="15"/>
  <c r="C1252" i="15"/>
  <c r="C1253" i="15"/>
  <c r="C1254" i="15"/>
  <c r="C1255" i="15"/>
  <c r="C1256" i="15"/>
  <c r="C1257" i="15"/>
  <c r="C1258" i="15"/>
  <c r="C1259" i="15"/>
  <c r="C1260" i="15"/>
  <c r="C1261" i="15"/>
  <c r="C1262" i="15"/>
  <c r="C1263" i="15"/>
  <c r="C1264" i="15"/>
  <c r="C1265" i="15"/>
  <c r="C1266" i="15"/>
  <c r="C1267" i="15"/>
  <c r="C1268" i="15"/>
  <c r="C1269" i="15"/>
  <c r="C1270" i="15"/>
  <c r="C1271" i="15"/>
  <c r="C1272" i="15"/>
  <c r="C1273" i="15"/>
  <c r="C1274" i="15"/>
  <c r="C1275" i="15"/>
  <c r="C1276" i="15"/>
  <c r="C1277" i="15"/>
  <c r="C1278" i="15"/>
  <c r="C1279" i="15"/>
  <c r="C1280" i="15"/>
  <c r="C1281" i="15"/>
  <c r="C1282" i="15"/>
  <c r="C1283" i="15"/>
  <c r="C1284" i="15"/>
  <c r="C1285" i="15"/>
  <c r="C1286" i="15"/>
  <c r="C1287" i="15"/>
  <c r="C1288" i="15"/>
  <c r="C1289" i="15"/>
  <c r="C1290" i="15"/>
  <c r="C1291" i="15"/>
  <c r="C1292" i="15"/>
  <c r="C1293" i="15"/>
  <c r="C1294" i="15"/>
  <c r="C1295" i="15"/>
  <c r="C1296" i="15"/>
  <c r="C1297" i="15"/>
  <c r="C1298" i="15"/>
  <c r="C1299" i="15"/>
  <c r="C1300" i="15"/>
  <c r="C1301" i="15"/>
  <c r="C1302" i="15"/>
  <c r="C1303" i="15"/>
  <c r="C1304" i="15"/>
  <c r="C1305" i="15"/>
  <c r="C1306" i="15"/>
  <c r="C1307" i="15"/>
  <c r="C1308" i="15"/>
  <c r="C1309" i="15"/>
  <c r="C1310" i="15"/>
  <c r="C1311" i="15"/>
  <c r="C1312" i="15"/>
  <c r="C1313" i="15"/>
  <c r="C1314" i="15"/>
  <c r="C1315" i="15"/>
  <c r="C1316" i="15"/>
  <c r="C1317" i="15"/>
  <c r="C1318" i="15"/>
  <c r="C1319" i="15"/>
  <c r="C1320" i="15"/>
  <c r="C1321" i="15"/>
  <c r="C1322" i="15"/>
  <c r="C1323" i="15"/>
  <c r="C1324" i="15"/>
  <c r="C1325" i="15"/>
  <c r="C1326" i="15"/>
  <c r="C1327" i="15"/>
  <c r="C1328" i="15"/>
  <c r="C1329" i="15"/>
  <c r="C1330" i="15"/>
  <c r="C1331" i="15"/>
  <c r="C1332" i="15"/>
  <c r="C1333" i="15"/>
  <c r="C1334" i="15"/>
  <c r="C1335" i="15"/>
  <c r="C1336" i="15"/>
  <c r="C1337" i="15"/>
  <c r="C1338" i="15"/>
  <c r="C1339" i="15"/>
  <c r="C1340" i="15"/>
  <c r="C1341" i="15"/>
  <c r="C1342" i="15"/>
  <c r="C1343" i="15"/>
  <c r="C1344" i="15"/>
  <c r="C1345" i="15"/>
  <c r="C1346" i="15"/>
  <c r="C1347" i="15"/>
  <c r="C1348" i="15"/>
  <c r="C1349" i="15"/>
  <c r="C1350" i="15"/>
  <c r="C1351" i="15"/>
  <c r="C1352" i="15"/>
  <c r="C1353" i="15"/>
  <c r="C1354" i="15"/>
  <c r="C1355" i="15"/>
  <c r="C1356" i="15"/>
  <c r="C1357" i="15"/>
  <c r="C1358" i="15"/>
  <c r="C1359" i="15"/>
  <c r="C1360" i="15"/>
  <c r="C1361" i="15"/>
  <c r="C1362" i="15"/>
  <c r="C1363" i="15"/>
  <c r="C1364" i="15"/>
  <c r="C1365" i="15"/>
  <c r="C1366" i="15"/>
  <c r="C1367" i="15"/>
  <c r="C1368" i="15"/>
  <c r="C1369" i="15"/>
  <c r="C1370" i="15"/>
  <c r="C1371" i="15"/>
  <c r="C1372" i="15"/>
  <c r="C1373" i="15"/>
  <c r="C1374" i="15"/>
  <c r="C1375" i="15"/>
  <c r="C1376" i="15"/>
  <c r="C1377" i="15"/>
  <c r="C1378" i="15"/>
  <c r="C1379" i="15"/>
  <c r="C1380" i="15"/>
  <c r="C1381" i="15"/>
  <c r="C1382" i="15"/>
  <c r="C1383" i="15"/>
  <c r="C1384" i="15"/>
  <c r="C1385" i="15"/>
  <c r="C1386" i="15"/>
  <c r="C1387" i="15"/>
  <c r="C1388" i="15"/>
  <c r="C1389" i="15"/>
  <c r="C1390" i="15"/>
  <c r="C1391" i="15"/>
  <c r="C1392" i="15"/>
  <c r="C1393" i="15"/>
  <c r="C1394" i="15"/>
  <c r="C1395" i="15"/>
  <c r="C1396" i="15"/>
  <c r="C1397" i="15"/>
  <c r="C1398" i="15"/>
  <c r="C1399" i="15"/>
  <c r="C1400" i="15"/>
  <c r="C1401" i="15"/>
  <c r="C1402" i="15"/>
  <c r="C1403" i="15"/>
  <c r="C1404" i="15"/>
  <c r="C1405" i="15"/>
  <c r="C1406" i="15"/>
  <c r="C1407" i="15"/>
  <c r="C1408" i="15"/>
  <c r="C1409" i="15"/>
  <c r="C1410" i="15"/>
  <c r="C1411" i="15"/>
  <c r="C1412" i="15"/>
  <c r="C1413" i="15"/>
  <c r="C1414" i="15"/>
  <c r="C1415" i="15"/>
  <c r="C1416" i="15"/>
  <c r="C1417" i="15"/>
  <c r="C1418" i="15"/>
  <c r="C1419" i="15"/>
  <c r="C1420" i="15"/>
  <c r="C1421" i="15"/>
  <c r="C1422" i="15"/>
  <c r="C1423" i="15"/>
  <c r="C1424" i="15"/>
  <c r="C1425" i="15"/>
  <c r="C1426" i="15"/>
  <c r="C1427" i="15"/>
  <c r="C1428" i="15"/>
  <c r="C1429" i="15"/>
  <c r="C1430" i="15"/>
  <c r="C1431" i="15"/>
  <c r="C1432" i="15"/>
  <c r="C1433" i="15"/>
  <c r="C1434" i="15"/>
  <c r="C1435" i="15"/>
  <c r="C1436" i="15"/>
  <c r="C1437" i="15"/>
  <c r="C1438" i="15"/>
  <c r="C1439" i="15"/>
  <c r="C1440" i="15"/>
  <c r="C1441" i="15"/>
  <c r="C1442" i="15"/>
  <c r="C1443" i="15"/>
  <c r="C1444" i="15"/>
  <c r="C1445" i="15"/>
  <c r="C1446" i="15"/>
  <c r="C1447" i="15"/>
  <c r="C1448" i="15"/>
  <c r="C1449" i="15"/>
  <c r="C1450" i="15"/>
  <c r="C1451" i="15"/>
  <c r="C1452" i="15"/>
  <c r="C1453" i="15"/>
  <c r="C1454" i="15"/>
  <c r="C1455" i="15"/>
  <c r="C1456" i="15"/>
  <c r="C1457" i="15"/>
  <c r="C1458" i="15"/>
  <c r="C1459" i="15"/>
  <c r="C1460" i="15"/>
  <c r="C1461" i="15"/>
  <c r="C1462" i="15"/>
  <c r="C1463" i="15"/>
  <c r="C1464" i="15"/>
  <c r="C1465" i="15"/>
  <c r="C1466" i="15"/>
  <c r="C1467" i="15"/>
  <c r="C1468" i="15"/>
  <c r="C1469" i="15"/>
  <c r="C1470" i="15"/>
  <c r="C1471" i="15"/>
  <c r="C1472" i="15"/>
  <c r="C1473" i="15"/>
  <c r="C1474" i="15"/>
  <c r="C1475" i="15"/>
  <c r="C1476" i="15"/>
  <c r="C1477" i="15"/>
  <c r="C1478" i="15"/>
  <c r="C1479" i="15"/>
  <c r="C1480" i="15"/>
  <c r="C1481" i="15"/>
  <c r="C1482" i="15"/>
  <c r="C1483" i="15"/>
  <c r="C1484" i="15"/>
  <c r="C1485" i="15"/>
  <c r="C1486" i="15"/>
  <c r="C1487" i="15"/>
  <c r="C1488" i="15"/>
  <c r="C1489" i="15"/>
  <c r="C1490" i="15"/>
  <c r="C1491" i="15"/>
  <c r="C1492" i="15"/>
  <c r="C1493" i="15"/>
  <c r="C1494" i="15"/>
  <c r="C1495" i="15"/>
  <c r="C1496" i="15"/>
  <c r="C1497" i="15"/>
  <c r="C1498" i="15"/>
  <c r="C1499" i="15"/>
  <c r="C1500" i="15"/>
  <c r="C1501" i="15"/>
  <c r="C1502" i="15"/>
  <c r="C1503" i="15"/>
  <c r="C1504" i="15"/>
  <c r="C1505" i="15"/>
  <c r="C1506" i="15"/>
  <c r="C1507" i="15"/>
  <c r="C1508" i="15"/>
  <c r="C1509" i="15"/>
  <c r="C1510" i="15"/>
  <c r="C1511" i="15"/>
  <c r="C1512" i="15"/>
  <c r="C1513" i="15"/>
  <c r="C1514" i="15"/>
  <c r="C1515" i="15"/>
  <c r="C1516" i="15"/>
  <c r="C1517" i="15"/>
  <c r="C1518" i="15"/>
  <c r="C1519" i="15"/>
  <c r="C1520" i="15"/>
  <c r="C1521" i="15"/>
  <c r="C1522" i="15"/>
  <c r="C1523" i="15"/>
  <c r="C1524" i="15"/>
  <c r="C1525" i="15"/>
  <c r="C1526" i="15"/>
  <c r="C1527" i="15"/>
  <c r="C1528" i="15"/>
  <c r="C1529" i="15"/>
  <c r="C1530" i="15"/>
  <c r="C1531" i="15"/>
  <c r="C1532" i="15"/>
  <c r="C1533" i="15"/>
  <c r="C1534" i="15"/>
  <c r="C1535" i="15"/>
  <c r="C1536" i="15"/>
  <c r="C1537" i="15"/>
  <c r="C1538" i="15"/>
  <c r="C1539" i="15"/>
  <c r="C1540" i="15"/>
  <c r="C1541" i="15"/>
  <c r="C1542" i="15"/>
  <c r="C1543" i="15"/>
  <c r="C1544" i="15"/>
  <c r="C1545" i="15"/>
  <c r="C1546" i="15"/>
  <c r="C1547" i="15"/>
  <c r="C1548" i="15"/>
  <c r="C1549" i="15"/>
  <c r="C1550" i="15"/>
  <c r="C1551" i="15"/>
  <c r="C1552" i="15"/>
  <c r="C1553" i="15"/>
  <c r="C1554" i="15"/>
  <c r="C1555" i="15"/>
  <c r="C1556" i="15"/>
  <c r="C1557" i="15"/>
  <c r="C1558" i="15"/>
  <c r="C1559" i="15"/>
  <c r="C1560" i="15"/>
  <c r="C1561" i="15"/>
  <c r="C1562" i="15"/>
  <c r="C1563" i="15"/>
  <c r="C1564" i="15"/>
  <c r="C1565" i="15"/>
  <c r="C1566" i="15"/>
  <c r="C1567" i="15"/>
  <c r="C1568" i="15"/>
  <c r="C1569" i="15"/>
  <c r="C1570" i="15"/>
  <c r="C1571" i="15"/>
  <c r="C1572" i="15"/>
  <c r="C1573" i="15"/>
  <c r="C1574" i="15"/>
  <c r="C1575" i="15"/>
  <c r="C1576" i="15"/>
  <c r="C1577" i="15"/>
  <c r="C1578" i="15"/>
  <c r="C1579" i="15"/>
  <c r="C1580" i="15"/>
  <c r="C1581" i="15"/>
  <c r="C1582" i="15"/>
  <c r="C1583" i="15"/>
  <c r="C1584" i="15"/>
  <c r="C1585" i="15"/>
  <c r="C1586" i="15"/>
  <c r="C1587" i="15"/>
  <c r="C1588" i="15"/>
  <c r="C1589" i="15"/>
  <c r="C1590" i="15"/>
  <c r="C1591" i="15"/>
  <c r="C1592" i="15"/>
  <c r="C1593" i="15"/>
  <c r="C1594" i="15"/>
  <c r="C1595" i="15"/>
  <c r="C1596" i="15"/>
  <c r="C1597" i="15"/>
  <c r="C1598" i="15"/>
  <c r="C1599" i="15"/>
  <c r="C1600" i="15"/>
  <c r="C1601" i="15"/>
  <c r="C1602" i="15"/>
  <c r="C1603" i="15"/>
  <c r="C1604" i="15"/>
  <c r="C1605" i="15"/>
  <c r="C1606" i="15"/>
  <c r="C1607" i="15"/>
  <c r="C1608" i="15"/>
  <c r="C1609" i="15"/>
  <c r="C1610" i="15"/>
  <c r="C1611" i="15"/>
  <c r="C1612" i="15"/>
  <c r="C1613" i="15"/>
  <c r="C1614" i="15"/>
  <c r="C1615" i="15"/>
  <c r="C1616" i="15"/>
  <c r="C1617" i="15"/>
  <c r="C1618" i="15"/>
  <c r="C1619" i="15"/>
  <c r="C1620" i="15"/>
  <c r="C1621" i="15"/>
  <c r="C1622" i="15"/>
  <c r="C1623" i="15"/>
  <c r="C1624" i="15"/>
  <c r="C1625" i="15"/>
  <c r="C1626" i="15"/>
  <c r="C1627" i="15"/>
  <c r="C1628" i="15"/>
  <c r="C1629" i="15"/>
  <c r="C1630" i="15"/>
  <c r="C1631" i="15"/>
  <c r="C1632" i="15"/>
  <c r="C1633" i="15"/>
  <c r="C1634" i="15"/>
  <c r="C1635" i="15"/>
  <c r="C1636" i="15"/>
  <c r="C1637" i="15"/>
  <c r="C1638" i="15"/>
  <c r="C1639" i="15"/>
  <c r="C1640" i="15"/>
  <c r="C1641" i="15"/>
  <c r="C1642" i="15"/>
  <c r="C1643" i="15"/>
  <c r="C1644" i="15"/>
  <c r="C1645" i="15"/>
  <c r="C1646" i="15"/>
  <c r="C1647" i="15"/>
  <c r="C1648" i="15"/>
  <c r="C1649" i="15"/>
  <c r="C1650" i="15"/>
  <c r="C1651" i="15"/>
  <c r="C1652" i="15"/>
  <c r="C1653" i="15"/>
  <c r="C1654" i="15"/>
  <c r="C1655" i="15"/>
  <c r="C1656" i="15"/>
  <c r="C1657" i="15"/>
  <c r="C1658" i="15"/>
  <c r="C1659" i="15"/>
  <c r="C1660" i="15"/>
  <c r="C1661" i="15"/>
  <c r="C1662" i="15"/>
  <c r="C1663" i="15"/>
  <c r="C1664" i="15"/>
  <c r="C1665" i="15"/>
  <c r="C1666" i="15"/>
  <c r="C1667" i="15"/>
  <c r="C1668" i="15"/>
  <c r="C1669" i="15"/>
  <c r="C1670" i="15"/>
  <c r="C1671" i="15"/>
  <c r="C1672" i="15"/>
  <c r="C1673" i="15"/>
  <c r="C1674" i="15"/>
  <c r="C1675" i="15"/>
  <c r="C1676" i="15"/>
  <c r="C1677" i="15"/>
  <c r="C1678" i="15"/>
  <c r="C1679" i="15"/>
  <c r="C1680" i="15"/>
  <c r="C1681" i="15"/>
  <c r="C1682" i="15"/>
  <c r="C1683" i="15"/>
  <c r="C1684" i="15"/>
  <c r="C1685" i="15"/>
  <c r="C1686" i="15"/>
  <c r="C1687" i="15"/>
  <c r="C1688" i="15"/>
  <c r="C1689" i="15"/>
  <c r="C1690" i="15"/>
  <c r="C1691" i="15"/>
  <c r="C1692" i="15"/>
  <c r="C1693" i="15"/>
  <c r="C1694" i="15"/>
  <c r="C1695" i="15"/>
  <c r="C1696" i="15"/>
  <c r="C1697" i="15"/>
  <c r="C1698" i="15"/>
  <c r="C1699" i="15"/>
  <c r="C1700" i="15"/>
  <c r="C1701" i="15"/>
  <c r="C1702" i="15"/>
  <c r="C1703" i="15"/>
  <c r="C1704" i="15"/>
  <c r="C1705" i="15"/>
  <c r="C1706" i="15"/>
  <c r="C1707" i="15"/>
  <c r="C1708" i="15"/>
  <c r="C1709" i="15"/>
  <c r="C1710" i="15"/>
  <c r="C1711" i="15"/>
  <c r="C1712" i="15"/>
  <c r="C1713" i="15"/>
  <c r="C1714" i="15"/>
  <c r="C1715" i="15"/>
  <c r="C1716" i="15"/>
  <c r="C1717" i="15"/>
  <c r="C1718" i="15"/>
  <c r="C1719" i="15"/>
  <c r="C1720" i="15"/>
  <c r="C1721" i="15"/>
  <c r="C1722" i="15"/>
  <c r="C1723" i="15"/>
  <c r="C1724" i="15"/>
  <c r="C1725" i="15"/>
  <c r="C1726" i="15"/>
  <c r="C1727" i="15"/>
  <c r="C1728" i="15"/>
  <c r="C1729" i="15"/>
  <c r="C1730" i="15"/>
  <c r="C1731" i="15"/>
  <c r="C1732" i="15"/>
  <c r="C1733" i="15"/>
  <c r="C1734" i="15"/>
  <c r="C1735" i="15"/>
  <c r="C1736" i="15"/>
  <c r="C1737" i="15"/>
  <c r="C1738" i="15"/>
  <c r="C1739" i="15"/>
  <c r="C1740" i="15"/>
  <c r="C1741" i="15"/>
  <c r="C1742" i="15"/>
  <c r="C1743" i="15"/>
  <c r="C1744" i="15"/>
  <c r="C1745" i="15"/>
  <c r="C1746" i="15"/>
  <c r="C1747" i="15"/>
  <c r="C1748" i="15"/>
  <c r="C1749" i="15"/>
  <c r="C1750" i="15"/>
  <c r="C1751" i="15"/>
  <c r="C1752" i="15"/>
  <c r="C1753" i="15"/>
  <c r="C1754" i="15"/>
  <c r="C1755" i="15"/>
  <c r="C1756" i="15"/>
  <c r="C1757" i="15"/>
  <c r="C1758" i="15"/>
  <c r="C1759" i="15"/>
  <c r="C1760" i="15"/>
  <c r="C1761" i="15"/>
  <c r="C1762" i="15"/>
  <c r="C1763" i="15"/>
  <c r="C1764" i="15"/>
  <c r="C1765" i="15"/>
  <c r="C1766" i="15"/>
  <c r="C1767" i="15"/>
  <c r="C1768" i="15"/>
  <c r="C1769" i="15"/>
  <c r="C1770" i="15"/>
  <c r="C1771" i="15"/>
  <c r="C1772" i="15"/>
  <c r="C1773" i="15"/>
  <c r="C1774" i="15"/>
  <c r="C1775" i="15"/>
  <c r="C1776" i="15"/>
  <c r="C1777" i="15"/>
  <c r="C1778" i="15"/>
  <c r="C1779" i="15"/>
  <c r="C1780" i="15"/>
  <c r="C1781" i="15"/>
  <c r="C1782" i="15"/>
  <c r="C1783" i="15"/>
  <c r="C1784" i="15"/>
  <c r="C1785" i="15"/>
  <c r="C1786" i="15"/>
  <c r="C1787" i="15"/>
  <c r="C1788" i="15"/>
  <c r="C1789" i="15"/>
  <c r="C1790" i="15"/>
  <c r="C1791" i="15"/>
  <c r="C1792" i="15"/>
  <c r="C1793" i="15"/>
  <c r="C1794" i="15"/>
  <c r="C1795" i="15"/>
  <c r="C1796" i="15"/>
  <c r="C1797" i="15"/>
  <c r="C1798" i="15"/>
  <c r="C1799" i="15"/>
  <c r="C1800" i="15"/>
  <c r="C1801" i="15"/>
  <c r="C1802" i="15"/>
  <c r="C1803" i="15"/>
  <c r="C1804" i="15"/>
  <c r="C1805" i="15"/>
  <c r="C1806" i="15"/>
  <c r="C1807" i="15"/>
  <c r="C1808" i="15"/>
  <c r="C1809" i="15"/>
  <c r="C1810" i="15"/>
  <c r="C1811" i="15"/>
  <c r="C1812" i="15"/>
  <c r="C1813" i="15"/>
  <c r="C1814" i="15"/>
  <c r="C1815" i="15"/>
  <c r="C1816" i="15"/>
  <c r="C1817" i="15"/>
  <c r="C1818" i="15"/>
  <c r="C1819" i="15"/>
  <c r="C1820" i="15"/>
  <c r="C1821" i="15"/>
  <c r="C1822" i="15"/>
  <c r="C1823" i="15"/>
  <c r="C1824" i="15"/>
  <c r="C1825" i="15"/>
  <c r="C1826" i="15"/>
  <c r="C1827" i="15"/>
  <c r="C1828" i="15"/>
  <c r="C1829" i="15"/>
  <c r="C1830" i="15"/>
  <c r="C1831" i="15"/>
  <c r="C1832" i="15"/>
  <c r="C1833" i="15"/>
  <c r="C1834" i="15"/>
  <c r="C1835" i="15"/>
  <c r="C1836" i="15"/>
  <c r="C1837" i="15"/>
  <c r="C1838" i="15"/>
  <c r="C1839" i="15"/>
  <c r="C1840" i="15"/>
  <c r="C1841" i="15"/>
  <c r="C1842" i="15"/>
  <c r="C1843" i="15"/>
  <c r="C1844" i="15"/>
  <c r="C1845" i="15"/>
  <c r="C1846" i="15"/>
  <c r="C1847" i="15"/>
  <c r="C1848" i="15"/>
  <c r="C1849" i="15"/>
  <c r="C1850" i="15"/>
  <c r="C1851" i="15"/>
  <c r="C1852" i="15"/>
  <c r="C1853" i="15"/>
  <c r="C1854" i="15"/>
  <c r="C1855" i="15"/>
  <c r="C1856" i="15"/>
  <c r="C1857" i="15"/>
  <c r="C1858" i="15"/>
  <c r="C1859" i="15"/>
  <c r="C1860" i="15"/>
  <c r="C1861" i="15"/>
  <c r="C1862" i="15"/>
  <c r="C1863" i="15"/>
  <c r="C1864" i="15"/>
  <c r="C1865" i="15"/>
  <c r="C1866" i="15"/>
  <c r="C1867" i="15"/>
  <c r="C1868" i="15"/>
  <c r="C1869" i="15"/>
  <c r="C1870" i="15"/>
  <c r="C1871" i="15"/>
  <c r="C1872" i="15"/>
  <c r="C1873" i="15"/>
  <c r="C1874" i="15"/>
  <c r="C1875" i="15"/>
  <c r="C1876" i="15"/>
  <c r="C1877" i="15"/>
  <c r="C1878" i="15"/>
  <c r="C1879" i="15"/>
  <c r="C1880" i="15"/>
  <c r="C1881" i="15"/>
  <c r="C1882" i="15"/>
  <c r="C1883" i="15"/>
  <c r="C1884" i="15"/>
  <c r="C1885" i="15"/>
  <c r="C1886" i="15"/>
  <c r="C1887" i="15"/>
  <c r="C1888" i="15"/>
  <c r="C1889" i="15"/>
  <c r="C1890" i="15"/>
  <c r="C1891" i="15"/>
  <c r="C1892" i="15"/>
  <c r="C1893" i="15"/>
  <c r="C1894" i="15"/>
  <c r="C1895" i="15"/>
  <c r="C1896" i="15"/>
  <c r="C1897" i="15"/>
  <c r="C1898" i="15"/>
  <c r="C1899" i="15"/>
  <c r="C1900" i="15"/>
  <c r="C1901" i="15"/>
  <c r="C1902" i="15"/>
  <c r="C1903" i="15"/>
  <c r="C1904" i="15"/>
  <c r="C1905" i="15"/>
  <c r="C1906" i="15"/>
  <c r="C1907" i="15"/>
  <c r="C1908" i="15"/>
  <c r="C1909" i="15"/>
  <c r="C1910" i="15"/>
  <c r="C1911" i="15"/>
  <c r="C1912" i="15"/>
  <c r="C1913" i="15"/>
  <c r="C1914" i="15"/>
  <c r="C1915" i="15"/>
  <c r="C1916" i="15"/>
  <c r="C1917" i="15"/>
  <c r="C1918" i="15"/>
  <c r="C1919" i="15"/>
  <c r="C1920" i="15"/>
  <c r="C1921" i="15"/>
  <c r="C1922" i="15"/>
  <c r="C1923" i="15"/>
  <c r="C1924" i="15"/>
  <c r="C1925" i="15"/>
  <c r="C1926" i="15"/>
  <c r="C1927" i="15"/>
  <c r="C1928" i="15"/>
  <c r="C1929" i="15"/>
  <c r="C1930" i="15"/>
  <c r="C1931" i="15"/>
  <c r="C1932" i="15"/>
  <c r="C1933" i="15"/>
  <c r="C1934" i="15"/>
  <c r="C1935" i="15"/>
  <c r="C1936" i="15"/>
  <c r="C1937" i="15"/>
  <c r="C1938" i="15"/>
  <c r="C1939" i="15"/>
  <c r="C1940" i="15"/>
  <c r="C1941" i="15"/>
  <c r="C1942" i="15"/>
  <c r="C1943" i="15"/>
  <c r="C1944" i="15"/>
  <c r="C1945" i="15"/>
  <c r="C1946" i="15"/>
  <c r="C1947" i="15"/>
  <c r="C1948" i="15"/>
  <c r="C1949" i="15"/>
  <c r="C1950" i="15"/>
  <c r="C1951" i="15"/>
  <c r="C1952" i="15"/>
  <c r="C1953" i="15"/>
  <c r="C1954" i="15"/>
  <c r="C1955" i="15"/>
  <c r="C1956" i="15"/>
  <c r="C1957" i="15"/>
  <c r="C1958" i="15"/>
  <c r="C1959" i="15"/>
  <c r="C1960" i="15"/>
  <c r="C1961" i="15"/>
  <c r="C1962" i="15"/>
  <c r="C1963" i="15"/>
  <c r="C1964" i="15"/>
  <c r="C1965" i="15"/>
  <c r="C1966" i="15"/>
  <c r="C1967" i="15"/>
  <c r="C1968" i="15"/>
  <c r="C1969" i="15"/>
  <c r="C1970" i="15"/>
  <c r="C1971" i="15"/>
  <c r="C1972" i="15"/>
  <c r="C1973" i="15"/>
  <c r="C1974" i="15"/>
  <c r="C1975" i="15"/>
  <c r="C1976" i="15"/>
  <c r="C1977" i="15"/>
  <c r="C1978" i="15"/>
  <c r="C1979" i="15"/>
  <c r="C1980" i="15"/>
  <c r="C1981" i="15"/>
  <c r="C1982" i="15"/>
  <c r="C1983" i="15"/>
  <c r="C1984" i="15"/>
  <c r="C1985" i="15"/>
  <c r="C1986" i="15"/>
  <c r="C1987" i="15"/>
  <c r="C1988" i="15"/>
  <c r="C1989" i="15"/>
  <c r="C1990" i="15"/>
  <c r="C1991" i="15"/>
  <c r="C1992" i="15"/>
  <c r="C1993" i="15"/>
  <c r="C1994" i="15"/>
  <c r="C1995" i="15"/>
  <c r="C1996" i="15"/>
  <c r="C1997" i="15"/>
  <c r="C1998" i="15"/>
  <c r="C1999" i="15"/>
  <c r="C2000" i="15"/>
  <c r="C2001" i="15"/>
  <c r="C2002" i="15"/>
  <c r="C2003" i="15"/>
  <c r="C2004" i="15"/>
  <c r="C2005" i="15"/>
  <c r="C2006" i="15"/>
  <c r="C2007" i="15"/>
  <c r="C2008" i="15"/>
  <c r="C2009" i="15"/>
  <c r="C2010" i="15"/>
  <c r="C2011" i="15"/>
  <c r="C2012" i="15"/>
  <c r="C2013" i="15"/>
  <c r="C2014" i="15"/>
  <c r="C2015" i="15"/>
  <c r="C2016" i="15"/>
  <c r="C2017" i="15"/>
  <c r="C2018" i="15"/>
  <c r="C2019" i="15"/>
  <c r="C2020" i="15"/>
  <c r="C2021" i="15"/>
  <c r="C2022" i="15"/>
  <c r="C2023" i="15"/>
  <c r="C2024" i="15"/>
  <c r="C2025" i="15"/>
  <c r="C2026" i="15"/>
  <c r="C2027" i="15"/>
  <c r="C2028" i="15"/>
  <c r="C2029" i="15"/>
  <c r="C2030" i="15"/>
  <c r="C2031" i="15"/>
  <c r="C2032" i="15"/>
  <c r="C2033" i="15"/>
  <c r="C2034" i="15"/>
  <c r="C2035" i="15"/>
  <c r="C2036" i="15"/>
  <c r="C2037" i="15"/>
  <c r="C2038" i="15"/>
  <c r="C2039" i="15"/>
  <c r="C2040" i="15"/>
  <c r="C2041" i="15"/>
  <c r="C2042" i="15"/>
  <c r="C2043" i="15"/>
  <c r="C2044" i="15"/>
  <c r="C2045" i="15"/>
  <c r="C2046" i="15"/>
  <c r="C2047" i="15"/>
  <c r="C2048" i="15"/>
  <c r="C2049" i="15"/>
  <c r="C2050" i="15"/>
  <c r="C2051" i="15"/>
  <c r="C2052" i="15"/>
  <c r="C2053" i="15"/>
  <c r="C2054" i="15"/>
  <c r="C2055" i="15"/>
  <c r="C2056" i="15"/>
  <c r="C2057" i="15"/>
  <c r="C2058" i="15"/>
  <c r="C2059" i="15"/>
  <c r="C2060" i="15"/>
  <c r="C2061" i="15"/>
  <c r="C2062" i="15"/>
  <c r="C2063" i="15"/>
  <c r="C2064" i="15"/>
  <c r="C2065" i="15"/>
  <c r="C2066" i="15"/>
  <c r="C2067" i="15"/>
  <c r="C2068" i="15"/>
  <c r="C2069" i="15"/>
  <c r="C2070" i="15"/>
  <c r="C2071" i="15"/>
  <c r="C2072" i="15"/>
  <c r="C2073" i="15"/>
  <c r="C2074" i="15"/>
  <c r="C2075" i="15"/>
  <c r="C2076" i="15"/>
  <c r="C2077" i="15"/>
  <c r="C2078" i="15"/>
  <c r="C2079" i="15"/>
  <c r="C2080" i="15"/>
  <c r="C2081" i="15"/>
  <c r="C2082" i="15"/>
  <c r="C2083" i="15"/>
  <c r="C2084" i="15"/>
  <c r="C2085" i="15"/>
  <c r="C2086" i="15"/>
  <c r="C2087" i="15"/>
  <c r="C2088" i="15"/>
  <c r="C2089" i="15"/>
  <c r="C2090" i="15"/>
  <c r="C2091" i="15"/>
  <c r="C2092" i="15"/>
  <c r="C2093" i="15"/>
  <c r="C2094" i="15"/>
  <c r="C2095" i="15"/>
  <c r="C2096" i="15"/>
  <c r="C2097" i="15"/>
  <c r="C2098" i="15"/>
  <c r="C2099" i="15"/>
  <c r="C2100" i="15"/>
  <c r="C2101" i="15"/>
  <c r="C2102" i="15"/>
  <c r="C2103" i="15"/>
  <c r="C2104" i="15"/>
  <c r="C2105" i="15"/>
  <c r="C2106" i="15"/>
  <c r="C2107" i="15"/>
  <c r="C2108" i="15"/>
  <c r="C2109" i="15"/>
  <c r="C2110" i="15"/>
  <c r="C2111" i="15"/>
  <c r="C2112" i="15"/>
  <c r="C2113" i="15"/>
  <c r="C2114" i="15"/>
  <c r="C2115" i="15"/>
  <c r="C2116" i="15"/>
  <c r="C2117" i="15"/>
  <c r="C2118" i="15"/>
  <c r="C2119" i="15"/>
  <c r="C2120" i="15"/>
  <c r="C2121" i="15"/>
  <c r="C2122" i="15"/>
  <c r="C2123" i="15"/>
  <c r="C2124" i="15"/>
  <c r="C2125" i="15"/>
  <c r="C2126" i="15"/>
  <c r="C2127" i="15"/>
  <c r="C2128" i="15"/>
  <c r="C2129" i="15"/>
  <c r="C2130" i="15"/>
  <c r="C2131" i="15"/>
  <c r="C2132" i="15"/>
  <c r="C2133" i="15"/>
  <c r="C2134" i="15"/>
  <c r="C2135" i="15"/>
  <c r="C2136" i="15"/>
  <c r="C2137" i="15"/>
  <c r="C2138" i="15"/>
  <c r="C2139" i="15"/>
  <c r="C2140" i="15"/>
  <c r="C2141" i="15"/>
  <c r="C2142" i="15"/>
  <c r="C2143" i="15"/>
  <c r="C2144" i="15"/>
  <c r="C2145" i="15"/>
  <c r="C2146" i="15"/>
  <c r="C2147" i="15"/>
  <c r="C2148" i="15"/>
  <c r="C2149" i="15"/>
  <c r="C2150" i="15"/>
  <c r="C2151" i="15"/>
  <c r="C2152" i="15"/>
  <c r="C2153" i="15"/>
  <c r="C2154" i="15"/>
  <c r="C2155" i="15"/>
  <c r="C2156" i="15"/>
  <c r="C2157" i="15"/>
  <c r="C2158" i="15"/>
  <c r="C2159" i="15"/>
  <c r="C2160" i="15"/>
  <c r="C2161" i="15"/>
  <c r="C2162" i="15"/>
  <c r="C2163" i="15"/>
  <c r="C2164" i="15"/>
  <c r="C2165" i="15"/>
  <c r="C2166" i="15"/>
  <c r="C2167" i="15"/>
  <c r="C2168" i="15"/>
  <c r="C2169" i="15"/>
  <c r="C2170" i="15"/>
  <c r="C2171" i="15"/>
  <c r="C2172" i="15"/>
  <c r="C2173" i="15"/>
  <c r="C2174" i="15"/>
  <c r="C2175" i="15"/>
  <c r="C2176" i="15"/>
  <c r="C2177" i="15"/>
  <c r="C2178" i="15"/>
  <c r="C2179" i="15"/>
  <c r="C2180" i="15"/>
  <c r="C2181" i="15"/>
  <c r="C2182" i="15"/>
  <c r="C2183" i="15"/>
  <c r="C2184" i="15"/>
  <c r="C2185" i="15"/>
  <c r="C2186" i="15"/>
  <c r="C2187" i="15"/>
  <c r="C2188" i="15"/>
  <c r="C2189" i="15"/>
  <c r="C2190" i="15"/>
  <c r="C2191" i="15"/>
  <c r="C2192" i="15"/>
  <c r="C2193" i="15"/>
  <c r="C2194" i="15"/>
  <c r="C2195" i="15"/>
  <c r="C2196" i="15"/>
  <c r="C2197" i="15"/>
  <c r="C2198" i="15"/>
  <c r="C2199" i="15"/>
  <c r="C2200" i="15"/>
  <c r="C2201" i="15"/>
  <c r="C2202" i="15"/>
  <c r="C2203" i="15"/>
  <c r="C2204" i="15"/>
  <c r="C2205" i="15"/>
  <c r="C2206" i="15"/>
  <c r="C2207" i="15"/>
  <c r="C2208" i="15"/>
  <c r="C2209" i="15"/>
  <c r="C2210" i="15"/>
  <c r="C2211" i="15"/>
  <c r="C2212" i="15"/>
  <c r="C2213" i="15"/>
  <c r="C2214" i="15"/>
  <c r="C2215" i="15"/>
  <c r="C2216" i="15"/>
  <c r="C2217" i="15"/>
  <c r="C2218" i="15"/>
  <c r="C2219" i="15"/>
  <c r="C2220" i="15"/>
  <c r="C2221" i="15"/>
  <c r="C2222" i="15"/>
  <c r="C2223" i="15"/>
  <c r="C2224" i="15"/>
  <c r="C2225" i="15"/>
  <c r="C2226" i="15"/>
  <c r="C2227" i="15"/>
  <c r="C2228" i="15"/>
  <c r="C2229" i="15"/>
  <c r="C2230" i="15"/>
  <c r="C2231" i="15"/>
  <c r="C2232" i="15"/>
  <c r="C2233" i="15"/>
  <c r="C2234" i="15"/>
  <c r="C2235" i="15"/>
  <c r="C2236" i="15"/>
  <c r="C2237" i="15"/>
  <c r="C2238" i="15"/>
  <c r="C2239" i="15"/>
  <c r="C2240" i="15"/>
  <c r="C2241" i="15"/>
  <c r="C2242" i="15"/>
  <c r="C2243" i="15"/>
  <c r="C2244" i="15"/>
  <c r="C2245" i="15"/>
  <c r="C2246" i="15"/>
  <c r="C2247" i="15"/>
  <c r="C2248" i="15"/>
  <c r="C2249" i="15"/>
  <c r="C2250" i="15"/>
  <c r="C2251" i="15"/>
  <c r="C2252" i="15"/>
  <c r="C2253" i="15"/>
  <c r="C2254" i="15"/>
  <c r="C2255" i="15"/>
  <c r="C2256" i="15"/>
  <c r="C2257" i="15"/>
  <c r="C2258" i="15"/>
  <c r="C2259" i="15"/>
  <c r="C2260" i="15"/>
  <c r="C2261" i="15"/>
  <c r="C2262" i="15"/>
  <c r="C2263" i="15"/>
  <c r="C2264" i="15"/>
  <c r="C2265" i="15"/>
  <c r="C2266" i="15"/>
  <c r="C2267" i="15"/>
  <c r="C2268" i="15"/>
  <c r="C2269" i="15"/>
  <c r="C2270" i="15"/>
  <c r="C2271" i="15"/>
  <c r="C2272" i="15"/>
  <c r="C2273" i="15"/>
  <c r="C2274" i="15"/>
  <c r="C2275" i="15"/>
  <c r="C2276" i="15"/>
  <c r="C2277" i="15"/>
  <c r="C2278" i="15"/>
  <c r="C2279" i="15"/>
  <c r="C2280" i="15"/>
  <c r="C2281" i="15"/>
  <c r="C2282" i="15"/>
  <c r="C2283" i="15"/>
  <c r="C2284" i="15"/>
  <c r="C2285" i="15"/>
  <c r="C2286" i="15"/>
  <c r="C2287" i="15"/>
  <c r="C2288" i="15"/>
  <c r="C2289" i="15"/>
  <c r="C2290" i="15"/>
  <c r="C2291" i="15"/>
  <c r="C2292" i="15"/>
  <c r="C2293" i="15"/>
  <c r="C2294" i="15"/>
  <c r="C2295" i="15"/>
  <c r="C2296" i="15"/>
  <c r="C2297" i="15"/>
  <c r="C2298" i="15"/>
  <c r="C2299" i="15"/>
  <c r="C2300" i="15"/>
  <c r="C2301" i="15"/>
  <c r="C2302" i="15"/>
  <c r="C2303" i="15"/>
  <c r="C2304" i="15"/>
  <c r="C2305" i="15"/>
  <c r="C2306" i="15"/>
  <c r="C2307" i="15"/>
  <c r="C2308" i="15"/>
  <c r="C2309" i="15"/>
  <c r="C2310" i="15"/>
  <c r="C2311" i="15"/>
  <c r="C2312" i="15"/>
  <c r="C2313" i="15"/>
  <c r="C2314" i="15"/>
  <c r="C2315" i="15"/>
  <c r="C2316" i="15"/>
  <c r="C2317" i="15"/>
  <c r="C2318" i="15"/>
  <c r="C2319" i="15"/>
  <c r="C2320" i="15"/>
  <c r="C2321" i="15"/>
  <c r="C2322" i="15"/>
  <c r="C2323" i="15"/>
  <c r="C2324" i="15"/>
  <c r="C2325" i="15"/>
  <c r="C2326" i="15"/>
  <c r="C2327" i="15"/>
  <c r="C2328" i="15"/>
  <c r="C2329" i="15"/>
  <c r="C2330" i="15"/>
  <c r="C2331" i="15"/>
  <c r="C2332" i="15"/>
  <c r="C2333" i="15"/>
  <c r="C2334" i="15"/>
  <c r="C2335" i="15"/>
  <c r="C2336" i="15"/>
  <c r="C2337" i="15"/>
  <c r="C2338" i="15"/>
  <c r="C2339" i="15"/>
  <c r="C2340" i="15"/>
  <c r="C2341" i="15"/>
  <c r="C2342" i="15"/>
  <c r="C2343" i="15"/>
  <c r="C2344" i="15"/>
  <c r="C2345" i="15"/>
  <c r="C2346" i="15"/>
  <c r="C2347" i="15"/>
  <c r="C2348" i="15"/>
  <c r="C2349" i="15"/>
  <c r="C2350" i="15"/>
  <c r="C2351" i="15"/>
  <c r="C2352" i="15"/>
  <c r="C2353" i="15"/>
  <c r="C2354" i="15"/>
  <c r="C2355" i="15"/>
  <c r="C2356" i="15"/>
  <c r="C2357" i="15"/>
  <c r="C2358" i="15"/>
  <c r="C2359" i="15"/>
  <c r="C2360" i="15"/>
  <c r="C2361" i="15"/>
  <c r="C2362" i="15"/>
  <c r="C2363" i="15"/>
  <c r="C2364" i="15"/>
  <c r="C2365" i="15"/>
  <c r="C2366" i="15"/>
  <c r="C2367" i="15"/>
  <c r="C2368" i="15"/>
  <c r="C2369" i="15"/>
  <c r="C2370" i="15"/>
  <c r="C2371" i="15"/>
  <c r="C2372" i="15"/>
  <c r="C2373" i="15"/>
  <c r="C2374" i="15"/>
  <c r="C2375" i="15"/>
  <c r="C2376" i="15"/>
  <c r="C2377" i="15"/>
  <c r="C2378" i="15"/>
  <c r="C2379" i="15"/>
  <c r="C2380" i="15"/>
  <c r="C2381" i="15"/>
  <c r="C2382" i="15"/>
  <c r="C2383" i="15"/>
  <c r="C2384" i="15"/>
  <c r="C2385" i="15"/>
  <c r="C2386" i="15"/>
  <c r="C2387" i="15"/>
  <c r="C2388" i="15"/>
  <c r="C2389" i="15"/>
  <c r="C2390" i="15"/>
  <c r="C2391" i="15"/>
  <c r="C2392" i="15"/>
  <c r="C2393" i="15"/>
  <c r="C2394" i="15"/>
  <c r="C2395" i="15"/>
  <c r="C2396" i="15"/>
  <c r="C2397" i="15"/>
  <c r="C2398" i="15"/>
  <c r="C2399" i="15"/>
  <c r="C2400" i="15"/>
  <c r="C2401" i="15"/>
  <c r="C2402" i="15"/>
  <c r="C2403" i="15"/>
  <c r="C2404" i="15"/>
  <c r="C2405" i="15"/>
  <c r="C2406" i="15"/>
  <c r="C2407" i="15"/>
  <c r="C2408" i="15"/>
  <c r="C2409" i="15"/>
  <c r="C2410" i="15"/>
  <c r="C2411" i="15"/>
  <c r="C2412" i="15"/>
  <c r="C2413" i="15"/>
  <c r="C2414" i="15"/>
  <c r="C2415" i="15"/>
  <c r="C2416" i="15"/>
  <c r="C2417" i="15"/>
  <c r="C2418" i="15"/>
  <c r="C2419" i="15"/>
  <c r="C2420" i="15"/>
  <c r="C2421" i="15"/>
  <c r="C2422" i="15"/>
  <c r="C2423" i="15"/>
  <c r="C2424" i="15"/>
  <c r="C2425" i="15"/>
  <c r="C2426" i="15"/>
  <c r="C2427" i="15"/>
  <c r="C2428" i="15"/>
  <c r="C2429" i="15"/>
  <c r="C2430" i="15"/>
  <c r="C2431" i="15"/>
  <c r="C2432" i="15"/>
  <c r="C3" i="15"/>
  <c r="A3" i="15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H29" i="9" l="1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A1222" i="2"/>
  <c r="A1879" i="2"/>
  <c r="A923" i="2"/>
  <c r="A6" i="2" l="1"/>
  <c r="A678" i="2"/>
  <c r="A1497" i="2"/>
  <c r="A626" i="2"/>
  <c r="A1484" i="2"/>
  <c r="A751" i="2"/>
  <c r="A627" i="2"/>
  <c r="A1870" i="2"/>
  <c r="A1868" i="2"/>
  <c r="A1934" i="2"/>
  <c r="A1933" i="2"/>
  <c r="A224" i="2"/>
  <c r="A699" i="2"/>
  <c r="A1871" i="2"/>
  <c r="A1869" i="2"/>
  <c r="A223" i="2"/>
  <c r="A225" i="2"/>
  <c r="A222" i="2"/>
  <c r="A2417" i="2"/>
  <c r="A2416" i="2"/>
  <c r="A2415" i="2"/>
  <c r="A2414" i="2"/>
  <c r="A2413" i="2"/>
  <c r="A2412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8" i="2"/>
  <c r="A1877" i="2"/>
  <c r="A1876" i="2"/>
  <c r="A1875" i="2"/>
  <c r="A1874" i="2"/>
  <c r="A1873" i="2"/>
  <c r="A1872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7" i="2"/>
  <c r="A1358" i="2"/>
  <c r="A1356" i="2"/>
  <c r="A1359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5" i="2"/>
  <c r="A4" i="2"/>
  <c r="A3" i="2"/>
  <c r="A134" i="8"/>
  <c r="A133" i="8"/>
  <c r="A132" i="8"/>
  <c r="A131" i="8"/>
  <c r="A130" i="8"/>
  <c r="A129" i="8"/>
  <c r="A128" i="8"/>
  <c r="A127" i="8"/>
  <c r="A126" i="8"/>
  <c r="A32" i="8"/>
  <c r="A31" i="8"/>
  <c r="A30" i="8"/>
  <c r="A125" i="8"/>
  <c r="A124" i="8"/>
  <c r="A123" i="8"/>
  <c r="A122" i="8"/>
  <c r="A121" i="8"/>
  <c r="A120" i="8"/>
  <c r="A29" i="8"/>
  <c r="A28" i="8"/>
  <c r="A119" i="8"/>
  <c r="A27" i="8"/>
  <c r="A118" i="8"/>
  <c r="A117" i="8"/>
  <c r="A116" i="8"/>
  <c r="A115" i="8"/>
  <c r="A114" i="8"/>
  <c r="A113" i="8"/>
  <c r="A112" i="8"/>
  <c r="A26" i="8"/>
  <c r="A25" i="8"/>
  <c r="A24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23" i="8"/>
  <c r="A22" i="8"/>
  <c r="A21" i="8"/>
  <c r="A20" i="8"/>
  <c r="A99" i="8"/>
  <c r="A19" i="8"/>
  <c r="A18" i="8"/>
  <c r="A98" i="8"/>
  <c r="A97" i="8"/>
  <c r="A17" i="8"/>
  <c r="A16" i="8"/>
  <c r="A96" i="8"/>
  <c r="A15" i="8"/>
  <c r="A14" i="8"/>
  <c r="A13" i="8"/>
  <c r="A95" i="8"/>
  <c r="A94" i="8"/>
  <c r="A93" i="8"/>
  <c r="A92" i="8"/>
  <c r="A12" i="8"/>
  <c r="A11" i="8"/>
  <c r="A91" i="8"/>
  <c r="A90" i="8"/>
  <c r="A89" i="8"/>
  <c r="A88" i="8"/>
  <c r="A87" i="8"/>
  <c r="A86" i="8"/>
  <c r="A10" i="8"/>
  <c r="A85" i="8"/>
  <c r="A9" i="8"/>
  <c r="A8" i="8"/>
  <c r="A84" i="8"/>
  <c r="A83" i="8"/>
  <c r="A82" i="8"/>
  <c r="A81" i="8"/>
  <c r="A80" i="8"/>
  <c r="A79" i="8"/>
  <c r="A78" i="8"/>
  <c r="A77" i="8"/>
  <c r="A76" i="8"/>
  <c r="A75" i="8"/>
  <c r="A7" i="8"/>
  <c r="A74" i="8"/>
  <c r="A6" i="8"/>
  <c r="A73" i="8"/>
  <c r="A5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4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" i="8"/>
  <c r="A37" i="8"/>
  <c r="A36" i="8"/>
  <c r="A35" i="8"/>
  <c r="A34" i="8"/>
  <c r="A33" i="8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J60" i="10" s="1"/>
  <c r="I59" i="10"/>
  <c r="I58" i="10"/>
  <c r="J58" i="10" s="1"/>
  <c r="I57" i="10"/>
  <c r="I56" i="10"/>
  <c r="J56" i="10" s="1"/>
  <c r="I55" i="10"/>
  <c r="I54" i="10"/>
  <c r="J54" i="10" s="1"/>
  <c r="I53" i="10"/>
  <c r="I52" i="10"/>
  <c r="J52" i="10" s="1"/>
  <c r="I51" i="10"/>
  <c r="I50" i="10"/>
  <c r="J50" i="10" s="1"/>
  <c r="I49" i="10"/>
  <c r="I48" i="10"/>
  <c r="J48" i="10" s="1"/>
  <c r="I47" i="10"/>
  <c r="I46" i="10"/>
  <c r="J46" i="10" s="1"/>
  <c r="I45" i="10"/>
  <c r="I44" i="10"/>
  <c r="J44" i="10" s="1"/>
  <c r="I43" i="10"/>
  <c r="I42" i="10"/>
  <c r="J42" i="10" s="1"/>
  <c r="I41" i="10"/>
  <c r="I40" i="10"/>
  <c r="J40" i="10" s="1"/>
  <c r="I39" i="10"/>
  <c r="I38" i="10"/>
  <c r="J38" i="10" s="1"/>
  <c r="I37" i="10"/>
  <c r="I36" i="10"/>
  <c r="J36" i="10" s="1"/>
  <c r="I35" i="10"/>
  <c r="I34" i="10"/>
  <c r="J34" i="10" s="1"/>
  <c r="I33" i="10"/>
  <c r="I32" i="10"/>
  <c r="J32" i="10" s="1"/>
  <c r="I31" i="10"/>
  <c r="I30" i="10"/>
  <c r="J30" i="10" s="1"/>
  <c r="I29" i="10"/>
  <c r="I28" i="10"/>
  <c r="J28" i="10" s="1"/>
  <c r="I27" i="10"/>
  <c r="I26" i="10"/>
  <c r="J26" i="10" s="1"/>
  <c r="I25" i="10"/>
  <c r="I24" i="10"/>
  <c r="J24" i="10" s="1"/>
  <c r="I23" i="10"/>
  <c r="C23" i="10"/>
  <c r="I22" i="10"/>
  <c r="C22" i="10"/>
  <c r="I21" i="10"/>
  <c r="J21" i="10" s="1"/>
  <c r="C21" i="10"/>
  <c r="J20" i="10"/>
  <c r="I20" i="10"/>
  <c r="C20" i="10"/>
  <c r="I19" i="10"/>
  <c r="J19" i="10" s="1"/>
  <c r="C19" i="10"/>
  <c r="J18" i="10"/>
  <c r="I18" i="10"/>
  <c r="C18" i="10"/>
  <c r="I17" i="10"/>
  <c r="J17" i="10" s="1"/>
  <c r="C17" i="10"/>
  <c r="J16" i="10"/>
  <c r="I16" i="10"/>
  <c r="C16" i="10"/>
  <c r="I15" i="10"/>
  <c r="J15" i="10" s="1"/>
  <c r="C15" i="10"/>
  <c r="J14" i="10"/>
  <c r="I14" i="10"/>
  <c r="C14" i="10"/>
  <c r="I13" i="10"/>
  <c r="J13" i="10" s="1"/>
  <c r="C13" i="10"/>
  <c r="J12" i="10"/>
  <c r="I12" i="10"/>
  <c r="C12" i="10"/>
  <c r="I11" i="10"/>
  <c r="J11" i="10" s="1"/>
  <c r="C11" i="10"/>
  <c r="J10" i="10"/>
  <c r="I10" i="10"/>
  <c r="C10" i="10"/>
  <c r="I9" i="10"/>
  <c r="J9" i="10" s="1"/>
  <c r="C9" i="10"/>
  <c r="J8" i="10"/>
  <c r="I8" i="10"/>
  <c r="C8" i="10"/>
  <c r="I7" i="10"/>
  <c r="J7" i="10" s="1"/>
  <c r="C7" i="10"/>
  <c r="J6" i="10"/>
  <c r="I6" i="10"/>
  <c r="C6" i="10"/>
  <c r="I5" i="10"/>
  <c r="J5" i="10" s="1"/>
  <c r="C5" i="10"/>
  <c r="J4" i="10"/>
  <c r="I4" i="10"/>
  <c r="C4" i="10"/>
  <c r="I3" i="10"/>
  <c r="J3" i="10" s="1"/>
  <c r="C3" i="10"/>
  <c r="I52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H25" i="9"/>
  <c r="C25" i="9"/>
  <c r="H24" i="9"/>
  <c r="C24" i="9"/>
  <c r="H23" i="9"/>
  <c r="C23" i="9"/>
  <c r="H22" i="9"/>
  <c r="C22" i="9"/>
  <c r="H21" i="9"/>
  <c r="C21" i="9"/>
  <c r="H20" i="9"/>
  <c r="C20" i="9"/>
  <c r="H19" i="9"/>
  <c r="C19" i="9"/>
  <c r="H18" i="9"/>
  <c r="C18" i="9"/>
  <c r="H17" i="9"/>
  <c r="C17" i="9"/>
  <c r="H16" i="9"/>
  <c r="H15" i="9"/>
  <c r="H14" i="9"/>
  <c r="H13" i="9"/>
  <c r="C13" i="9"/>
  <c r="H12" i="9"/>
  <c r="C12" i="9"/>
  <c r="H11" i="9"/>
  <c r="C11" i="9"/>
  <c r="H10" i="9"/>
  <c r="C10" i="9"/>
  <c r="H9" i="9"/>
  <c r="C9" i="9"/>
  <c r="H8" i="9"/>
  <c r="C8" i="9"/>
  <c r="H7" i="9"/>
  <c r="C7" i="9"/>
  <c r="H6" i="9"/>
  <c r="C6" i="9"/>
  <c r="H5" i="9"/>
  <c r="C5" i="9"/>
  <c r="H4" i="9"/>
  <c r="C4" i="9"/>
  <c r="H3" i="9"/>
  <c r="C3" i="9"/>
  <c r="D21" i="10" l="1"/>
  <c r="D45" i="9"/>
  <c r="D47" i="9"/>
  <c r="D48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2" i="10"/>
  <c r="D23" i="10"/>
  <c r="D43" i="9"/>
  <c r="D46" i="9"/>
  <c r="D49" i="9"/>
  <c r="I43" i="9"/>
  <c r="I14" i="9"/>
  <c r="I16" i="9"/>
  <c r="I17" i="9"/>
  <c r="I18" i="9"/>
  <c r="I19" i="9"/>
  <c r="I20" i="9"/>
  <c r="I21" i="9"/>
  <c r="I22" i="9"/>
  <c r="I23" i="9"/>
  <c r="I24" i="9"/>
  <c r="I25" i="9"/>
  <c r="I30" i="9"/>
  <c r="I31" i="9"/>
  <c r="I36" i="9"/>
  <c r="I37" i="9"/>
  <c r="I38" i="9"/>
  <c r="I39" i="9"/>
  <c r="I46" i="9"/>
  <c r="I47" i="9"/>
  <c r="I50" i="9"/>
  <c r="I40" i="9"/>
  <c r="I41" i="9"/>
  <c r="I44" i="9"/>
  <c r="I45" i="9"/>
  <c r="I48" i="9"/>
  <c r="I49" i="9"/>
  <c r="I29" i="9"/>
  <c r="I53" i="9"/>
  <c r="I55" i="9"/>
  <c r="I54" i="9"/>
  <c r="J62" i="10"/>
  <c r="J64" i="10"/>
  <c r="J66" i="10"/>
  <c r="J68" i="10"/>
  <c r="J70" i="10"/>
  <c r="J72" i="10"/>
  <c r="J74" i="10"/>
  <c r="J76" i="10"/>
  <c r="J78" i="10"/>
  <c r="J80" i="10"/>
  <c r="J82" i="10"/>
  <c r="J84" i="10"/>
  <c r="J86" i="10"/>
  <c r="J88" i="10"/>
  <c r="J90" i="10"/>
  <c r="J92" i="10"/>
  <c r="J94" i="10"/>
  <c r="J96" i="10"/>
  <c r="J98" i="10"/>
  <c r="J100" i="10"/>
  <c r="J102" i="10"/>
  <c r="J104" i="10"/>
  <c r="J106" i="10"/>
  <c r="J108" i="10"/>
  <c r="J110" i="10"/>
  <c r="J112" i="10"/>
  <c r="J114" i="10"/>
  <c r="J116" i="10"/>
  <c r="J118" i="10"/>
  <c r="J120" i="10"/>
  <c r="J122" i="10"/>
  <c r="J124" i="10"/>
  <c r="J126" i="10"/>
  <c r="J128" i="10"/>
  <c r="J130" i="10"/>
  <c r="J132" i="10"/>
  <c r="J134" i="10"/>
  <c r="J136" i="10"/>
  <c r="J138" i="10"/>
  <c r="J140" i="10"/>
  <c r="J142" i="10"/>
  <c r="J144" i="10"/>
  <c r="J146" i="10"/>
  <c r="D40" i="9" l="1"/>
  <c r="D32" i="9"/>
  <c r="I42" i="9"/>
  <c r="I35" i="9"/>
  <c r="I34" i="9"/>
  <c r="I33" i="9"/>
  <c r="I32" i="9"/>
  <c r="D3" i="9"/>
  <c r="D4" i="9"/>
  <c r="D5" i="9"/>
  <c r="D6" i="9"/>
  <c r="D7" i="9"/>
  <c r="D8" i="9"/>
  <c r="D9" i="9"/>
  <c r="D10" i="9"/>
  <c r="D11" i="9"/>
  <c r="D12" i="9"/>
  <c r="D13" i="9"/>
  <c r="D27" i="9"/>
  <c r="D29" i="9"/>
  <c r="D31" i="9"/>
  <c r="D34" i="9"/>
  <c r="D36" i="9"/>
  <c r="D33" i="9"/>
  <c r="D35" i="9"/>
  <c r="D37" i="9"/>
  <c r="D39" i="9"/>
  <c r="D42" i="9"/>
  <c r="I3" i="9"/>
  <c r="I4" i="9"/>
  <c r="I5" i="9"/>
  <c r="I6" i="9"/>
  <c r="I7" i="9"/>
  <c r="I8" i="9"/>
  <c r="I9" i="9"/>
  <c r="I10" i="9"/>
  <c r="I11" i="9"/>
  <c r="I12" i="9"/>
  <c r="I13" i="9"/>
  <c r="I15" i="9"/>
  <c r="D17" i="9"/>
  <c r="D18" i="9"/>
  <c r="D19" i="9"/>
  <c r="D20" i="9"/>
  <c r="D21" i="9"/>
  <c r="D22" i="9"/>
  <c r="D23" i="9"/>
  <c r="D24" i="9"/>
  <c r="D25" i="9"/>
  <c r="D26" i="9"/>
  <c r="D28" i="9"/>
  <c r="D30" i="9"/>
  <c r="D38" i="9"/>
  <c r="D41" i="9"/>
  <c r="J22" i="10"/>
  <c r="J23" i="10"/>
  <c r="J25" i="10"/>
  <c r="J27" i="10"/>
  <c r="J29" i="10"/>
  <c r="J31" i="10"/>
  <c r="J33" i="10"/>
  <c r="J35" i="10"/>
  <c r="J37" i="10"/>
  <c r="J39" i="10"/>
  <c r="J41" i="10"/>
  <c r="J43" i="10"/>
  <c r="J45" i="10"/>
  <c r="J47" i="10"/>
  <c r="J49" i="10"/>
  <c r="J51" i="10"/>
  <c r="J53" i="10"/>
  <c r="J55" i="10"/>
  <c r="J57" i="10"/>
  <c r="J59" i="10"/>
  <c r="J61" i="10"/>
  <c r="J63" i="10"/>
  <c r="J65" i="10"/>
  <c r="J67" i="10"/>
  <c r="J69" i="10"/>
  <c r="J71" i="10"/>
  <c r="J73" i="10"/>
  <c r="J75" i="10"/>
  <c r="J77" i="10"/>
  <c r="J79" i="10"/>
  <c r="J81" i="10"/>
  <c r="J83" i="10"/>
  <c r="J85" i="10"/>
  <c r="J87" i="10"/>
  <c r="J89" i="10"/>
  <c r="J91" i="10"/>
  <c r="J93" i="10"/>
  <c r="J95" i="10"/>
  <c r="J97" i="10"/>
  <c r="J99" i="10"/>
  <c r="J101" i="10"/>
  <c r="J103" i="10"/>
  <c r="J105" i="10"/>
  <c r="J107" i="10"/>
  <c r="J109" i="10"/>
  <c r="J111" i="10"/>
  <c r="J113" i="10"/>
  <c r="J115" i="10"/>
  <c r="J117" i="10"/>
  <c r="J119" i="10"/>
  <c r="J121" i="10"/>
  <c r="J123" i="10"/>
  <c r="J125" i="10"/>
  <c r="J127" i="10"/>
  <c r="J129" i="10"/>
  <c r="J131" i="10"/>
  <c r="J133" i="10"/>
  <c r="J135" i="10"/>
  <c r="J137" i="10"/>
  <c r="J139" i="10"/>
  <c r="J141" i="10"/>
  <c r="J143" i="10"/>
  <c r="J145" i="10"/>
  <c r="D44" i="9"/>
  <c r="I51" i="9"/>
  <c r="H1497" i="2"/>
  <c r="H627" i="2"/>
  <c r="H1933" i="2"/>
  <c r="H1869" i="2"/>
  <c r="H2417" i="2"/>
  <c r="H2413" i="2"/>
  <c r="H2617" i="2"/>
  <c r="H2613" i="2"/>
  <c r="H2609" i="2"/>
  <c r="H2605" i="2"/>
  <c r="H2601" i="2"/>
  <c r="H2597" i="2"/>
  <c r="H2593" i="2"/>
  <c r="H2589" i="2"/>
  <c r="H2585" i="2"/>
  <c r="H2581" i="2"/>
  <c r="H2577" i="2"/>
  <c r="H2573" i="2"/>
  <c r="H2569" i="2"/>
  <c r="H2565" i="2"/>
  <c r="H2561" i="2"/>
  <c r="H2557" i="2"/>
  <c r="H2553" i="2"/>
  <c r="H2549" i="2"/>
  <c r="H2545" i="2"/>
  <c r="H2541" i="2"/>
  <c r="H2537" i="2"/>
  <c r="H2533" i="2"/>
  <c r="H2529" i="2"/>
  <c r="H2525" i="2"/>
  <c r="H2521" i="2"/>
  <c r="H2517" i="2"/>
  <c r="H2513" i="2"/>
  <c r="H2509" i="2"/>
  <c r="H2505" i="2"/>
  <c r="H2501" i="2"/>
  <c r="H2497" i="2"/>
  <c r="H2493" i="2"/>
  <c r="H2489" i="2"/>
  <c r="H2485" i="2"/>
  <c r="H2481" i="2"/>
  <c r="H2477" i="2"/>
  <c r="H2473" i="2"/>
  <c r="H2469" i="2"/>
  <c r="G627" i="2"/>
  <c r="G2413" i="2"/>
  <c r="G2605" i="2"/>
  <c r="G2589" i="2"/>
  <c r="J1870" i="2"/>
  <c r="J223" i="2"/>
  <c r="J2412" i="2"/>
  <c r="J2612" i="2"/>
  <c r="J2604" i="2"/>
  <c r="J2596" i="2"/>
  <c r="J2588" i="2"/>
  <c r="J2580" i="2"/>
  <c r="J2572" i="2"/>
  <c r="J2564" i="2"/>
  <c r="J2556" i="2"/>
  <c r="J2548" i="2"/>
  <c r="J2540" i="2"/>
  <c r="J2532" i="2"/>
  <c r="J2524" i="2"/>
  <c r="J2516" i="2"/>
  <c r="J2508" i="2"/>
  <c r="J2500" i="2"/>
  <c r="J2492" i="2"/>
  <c r="J2484" i="2"/>
  <c r="J2476" i="2"/>
  <c r="J2468" i="2"/>
  <c r="G2619" i="2"/>
  <c r="G2587" i="2"/>
  <c r="G2571" i="2"/>
  <c r="G2555" i="2"/>
  <c r="G2539" i="2"/>
  <c r="G2523" i="2"/>
  <c r="G2507" i="2"/>
  <c r="G2491" i="2"/>
  <c r="G2475" i="2"/>
  <c r="J1497" i="2"/>
  <c r="J2417" i="2"/>
  <c r="J2609" i="2"/>
  <c r="J2593" i="2"/>
  <c r="J2577" i="2"/>
  <c r="J2561" i="2"/>
  <c r="J2545" i="2"/>
  <c r="J2529" i="2"/>
  <c r="J2513" i="2"/>
  <c r="H751" i="2"/>
  <c r="H1871" i="2"/>
  <c r="H2414" i="2"/>
  <c r="H2614" i="2"/>
  <c r="H2606" i="2"/>
  <c r="H2598" i="2"/>
  <c r="H2590" i="2"/>
  <c r="H2582" i="2"/>
  <c r="H2574" i="2"/>
  <c r="H2566" i="2"/>
  <c r="H2558" i="2"/>
  <c r="H2550" i="2"/>
  <c r="H2542" i="2"/>
  <c r="H2534" i="2"/>
  <c r="H2526" i="2"/>
  <c r="H2518" i="2"/>
  <c r="H2510" i="2"/>
  <c r="H2502" i="2"/>
  <c r="H2494" i="2"/>
  <c r="H2486" i="2"/>
  <c r="H2478" i="2"/>
  <c r="H2470" i="2"/>
  <c r="G2417" i="2"/>
  <c r="G2593" i="2"/>
  <c r="J1871" i="2"/>
  <c r="J2614" i="2"/>
  <c r="J2598" i="2"/>
  <c r="J2582" i="2"/>
  <c r="J2566" i="2"/>
  <c r="J2550" i="2"/>
  <c r="J2534" i="2"/>
  <c r="J2518" i="2"/>
  <c r="J2502" i="2"/>
  <c r="J2486" i="2"/>
  <c r="J2470" i="2"/>
  <c r="G2595" i="2"/>
  <c r="G2559" i="2"/>
  <c r="G2527" i="2"/>
  <c r="G2495" i="2"/>
  <c r="H1484" i="2"/>
  <c r="H699" i="2"/>
  <c r="H2415" i="2"/>
  <c r="H2615" i="2"/>
  <c r="H2607" i="2"/>
  <c r="H2599" i="2"/>
  <c r="H2591" i="2"/>
  <c r="H2583" i="2"/>
  <c r="H2575" i="2"/>
  <c r="H2567" i="2"/>
  <c r="H2559" i="2"/>
  <c r="H2551" i="2"/>
  <c r="H2543" i="2"/>
  <c r="H2535" i="2"/>
  <c r="H2527" i="2"/>
  <c r="H2519" i="2"/>
  <c r="H2511" i="2"/>
  <c r="H2503" i="2"/>
  <c r="H2495" i="2"/>
  <c r="H2487" i="2"/>
  <c r="H2479" i="2"/>
  <c r="H2471" i="2"/>
  <c r="G1869" i="2"/>
  <c r="G2597" i="2"/>
  <c r="J224" i="2"/>
  <c r="J2616" i="2"/>
  <c r="J2600" i="2"/>
  <c r="J2584" i="2"/>
  <c r="J2568" i="2"/>
  <c r="J2552" i="2"/>
  <c r="J2536" i="2"/>
  <c r="J2520" i="2"/>
  <c r="J2504" i="2"/>
  <c r="J2488" i="2"/>
  <c r="J2472" i="2"/>
  <c r="G2603" i="2"/>
  <c r="G2563" i="2"/>
  <c r="G2531" i="2"/>
  <c r="G2499" i="2"/>
  <c r="G2467" i="2"/>
  <c r="J2617" i="2"/>
  <c r="J2585" i="2"/>
  <c r="J2553" i="2"/>
  <c r="J2521" i="2"/>
  <c r="H1934" i="2"/>
  <c r="H2618" i="2"/>
  <c r="H2602" i="2"/>
  <c r="H2586" i="2"/>
  <c r="H2570" i="2"/>
  <c r="H2554" i="2"/>
  <c r="H2538" i="2"/>
  <c r="H2522" i="2"/>
  <c r="H2506" i="2"/>
  <c r="H2490" i="2"/>
  <c r="H2474" i="2"/>
  <c r="G2609" i="2"/>
  <c r="J2414" i="2"/>
  <c r="J2590" i="2"/>
  <c r="J2558" i="2"/>
  <c r="J2526" i="2"/>
  <c r="J2494" i="2"/>
  <c r="G225" i="2"/>
  <c r="G2543" i="2"/>
  <c r="G2479" i="2"/>
  <c r="J1869" i="2"/>
  <c r="J2597" i="2"/>
  <c r="J2565" i="2"/>
  <c r="J2533" i="2"/>
  <c r="J2505" i="2"/>
  <c r="J2489" i="2"/>
  <c r="J2473" i="2"/>
  <c r="G2607" i="2"/>
  <c r="G2565" i="2"/>
  <c r="G2533" i="2"/>
  <c r="G2501" i="2"/>
  <c r="G2469" i="2"/>
  <c r="J2462" i="2"/>
  <c r="J2458" i="2"/>
  <c r="J2454" i="2"/>
  <c r="J2450" i="2"/>
  <c r="J2446" i="2"/>
  <c r="J2442" i="2"/>
  <c r="J2438" i="2"/>
  <c r="J2434" i="2"/>
  <c r="J2430" i="2"/>
  <c r="J2426" i="2"/>
  <c r="J2422" i="2"/>
  <c r="J2418" i="2"/>
  <c r="J2408" i="2"/>
  <c r="J2404" i="2"/>
  <c r="J2400" i="2"/>
  <c r="J2396" i="2"/>
  <c r="J2392" i="2"/>
  <c r="J2388" i="2"/>
  <c r="J2384" i="2"/>
  <c r="J2380" i="2"/>
  <c r="J2376" i="2"/>
  <c r="J2372" i="2"/>
  <c r="J2368" i="2"/>
  <c r="J2364" i="2"/>
  <c r="J2360" i="2"/>
  <c r="J2356" i="2"/>
  <c r="J2352" i="2"/>
  <c r="J2348" i="2"/>
  <c r="J2344" i="2"/>
  <c r="J2340" i="2"/>
  <c r="J2336" i="2"/>
  <c r="J2332" i="2"/>
  <c r="J2328" i="2"/>
  <c r="J2324" i="2"/>
  <c r="J2320" i="2"/>
  <c r="J2316" i="2"/>
  <c r="J2312" i="2"/>
  <c r="J2308" i="2"/>
  <c r="J2304" i="2"/>
  <c r="J2300" i="2"/>
  <c r="J2296" i="2"/>
  <c r="J2292" i="2"/>
  <c r="J2288" i="2"/>
  <c r="J2284" i="2"/>
  <c r="J2280" i="2"/>
  <c r="J2276" i="2"/>
  <c r="J2272" i="2"/>
  <c r="J2268" i="2"/>
  <c r="J2615" i="2"/>
  <c r="J2583" i="2"/>
  <c r="J2551" i="2"/>
  <c r="H1868" i="2"/>
  <c r="H2619" i="2"/>
  <c r="H2603" i="2"/>
  <c r="H2587" i="2"/>
  <c r="H2571" i="2"/>
  <c r="H2555" i="2"/>
  <c r="H2539" i="2"/>
  <c r="H2523" i="2"/>
  <c r="H2507" i="2"/>
  <c r="H2491" i="2"/>
  <c r="H2475" i="2"/>
  <c r="G2613" i="2"/>
  <c r="J2416" i="2"/>
  <c r="J2592" i="2"/>
  <c r="J2560" i="2"/>
  <c r="J2528" i="2"/>
  <c r="J2496" i="2"/>
  <c r="G1868" i="2"/>
  <c r="G2547" i="2"/>
  <c r="G2483" i="2"/>
  <c r="J2601" i="2"/>
  <c r="J2537" i="2"/>
  <c r="H222" i="2"/>
  <c r="H2594" i="2"/>
  <c r="H2562" i="2"/>
  <c r="H2530" i="2"/>
  <c r="H2498" i="2"/>
  <c r="G1497" i="2"/>
  <c r="J2606" i="2"/>
  <c r="J2542" i="2"/>
  <c r="J2478" i="2"/>
  <c r="G2511" i="2"/>
  <c r="J2613" i="2"/>
  <c r="J2549" i="2"/>
  <c r="J2497" i="2"/>
  <c r="G1484" i="2"/>
  <c r="G2549" i="2"/>
  <c r="G2485" i="2"/>
  <c r="J2460" i="2"/>
  <c r="J2452" i="2"/>
  <c r="J2444" i="2"/>
  <c r="J2436" i="2"/>
  <c r="J2428" i="2"/>
  <c r="J2420" i="2"/>
  <c r="J2406" i="2"/>
  <c r="J2398" i="2"/>
  <c r="J2390" i="2"/>
  <c r="J2382" i="2"/>
  <c r="J2374" i="2"/>
  <c r="J2366" i="2"/>
  <c r="J2358" i="2"/>
  <c r="J2350" i="2"/>
  <c r="J2342" i="2"/>
  <c r="J2334" i="2"/>
  <c r="J2326" i="2"/>
  <c r="J2318" i="2"/>
  <c r="J2310" i="2"/>
  <c r="J2302" i="2"/>
  <c r="J2294" i="2"/>
  <c r="J2286" i="2"/>
  <c r="J2278" i="2"/>
  <c r="J2270" i="2"/>
  <c r="J2599" i="2"/>
  <c r="J2535" i="2"/>
  <c r="J2503" i="2"/>
  <c r="J2471" i="2"/>
  <c r="G2561" i="2"/>
  <c r="G2497" i="2"/>
  <c r="H2462" i="2"/>
  <c r="H2454" i="2"/>
  <c r="H2446" i="2"/>
  <c r="H2438" i="2"/>
  <c r="H2430" i="2"/>
  <c r="H2422" i="2"/>
  <c r="H2408" i="2"/>
  <c r="H2400" i="2"/>
  <c r="H2392" i="2"/>
  <c r="H2384" i="2"/>
  <c r="H2376" i="2"/>
  <c r="H2368" i="2"/>
  <c r="H2360" i="2"/>
  <c r="H2352" i="2"/>
  <c r="H2344" i="2"/>
  <c r="H2336" i="2"/>
  <c r="H2328" i="2"/>
  <c r="H2320" i="2"/>
  <c r="H2312" i="2"/>
  <c r="H2304" i="2"/>
  <c r="H2296" i="2"/>
  <c r="H2288" i="2"/>
  <c r="H2280" i="2"/>
  <c r="H2272" i="2"/>
  <c r="H2266" i="2"/>
  <c r="H2262" i="2"/>
  <c r="H2258" i="2"/>
  <c r="H2254" i="2"/>
  <c r="H2250" i="2"/>
  <c r="H2246" i="2"/>
  <c r="H2242" i="2"/>
  <c r="H2238" i="2"/>
  <c r="H2234" i="2"/>
  <c r="H2230" i="2"/>
  <c r="H2226" i="2"/>
  <c r="H2222" i="2"/>
  <c r="H2218" i="2"/>
  <c r="H2214" i="2"/>
  <c r="H2210" i="2"/>
  <c r="H2206" i="2"/>
  <c r="H2202" i="2"/>
  <c r="H2198" i="2"/>
  <c r="H2194" i="2"/>
  <c r="H2190" i="2"/>
  <c r="H2186" i="2"/>
  <c r="H2182" i="2"/>
  <c r="H2178" i="2"/>
  <c r="H2174" i="2"/>
  <c r="H2170" i="2"/>
  <c r="H2166" i="2"/>
  <c r="H2162" i="2"/>
  <c r="H2158" i="2"/>
  <c r="H2154" i="2"/>
  <c r="H2150" i="2"/>
  <c r="H2146" i="2"/>
  <c r="H2142" i="2"/>
  <c r="H2138" i="2"/>
  <c r="H2134" i="2"/>
  <c r="H2130" i="2"/>
  <c r="H2126" i="2"/>
  <c r="H2122" i="2"/>
  <c r="H2118" i="2"/>
  <c r="H2114" i="2"/>
  <c r="H2110" i="2"/>
  <c r="H2106" i="2"/>
  <c r="H2102" i="2"/>
  <c r="H2098" i="2"/>
  <c r="H2094" i="2"/>
  <c r="H2090" i="2"/>
  <c r="H2086" i="2"/>
  <c r="H2082" i="2"/>
  <c r="H2078" i="2"/>
  <c r="H2074" i="2"/>
  <c r="H2070" i="2"/>
  <c r="H2066" i="2"/>
  <c r="H2062" i="2"/>
  <c r="H2058" i="2"/>
  <c r="H2054" i="2"/>
  <c r="G223" i="2"/>
  <c r="G2612" i="2"/>
  <c r="G2596" i="2"/>
  <c r="G2580" i="2"/>
  <c r="G2564" i="2"/>
  <c r="G2548" i="2"/>
  <c r="G2532" i="2"/>
  <c r="G2516" i="2"/>
  <c r="G2500" i="2"/>
  <c r="G2456" i="2"/>
  <c r="G2440" i="2"/>
  <c r="G2424" i="2"/>
  <c r="G2402" i="2"/>
  <c r="G2386" i="2"/>
  <c r="G2370" i="2"/>
  <c r="G2354" i="2"/>
  <c r="G2338" i="2"/>
  <c r="G2322" i="2"/>
  <c r="G2306" i="2"/>
  <c r="G2290" i="2"/>
  <c r="G2274" i="2"/>
  <c r="G2258" i="2"/>
  <c r="G2242" i="2"/>
  <c r="G2226" i="2"/>
  <c r="G2210" i="2"/>
  <c r="G2194" i="2"/>
  <c r="G2178" i="2"/>
  <c r="G2162" i="2"/>
  <c r="G2146" i="2"/>
  <c r="G2130" i="2"/>
  <c r="G2114" i="2"/>
  <c r="G2098" i="2"/>
  <c r="G2082" i="2"/>
  <c r="G2066" i="2"/>
  <c r="H2053" i="2"/>
  <c r="H2049" i="2"/>
  <c r="H2045" i="2"/>
  <c r="H2041" i="2"/>
  <c r="H2037" i="2"/>
  <c r="H2033" i="2"/>
  <c r="H2029" i="2"/>
  <c r="H2025" i="2"/>
  <c r="J2603" i="2"/>
  <c r="J2539" i="2"/>
  <c r="J2475" i="2"/>
  <c r="G2505" i="2"/>
  <c r="H2455" i="2"/>
  <c r="H2439" i="2"/>
  <c r="H2423" i="2"/>
  <c r="H2401" i="2"/>
  <c r="H2385" i="2"/>
  <c r="H2369" i="2"/>
  <c r="H2353" i="2"/>
  <c r="H2337" i="2"/>
  <c r="H2321" i="2"/>
  <c r="H2305" i="2"/>
  <c r="H2289" i="2"/>
  <c r="H2273" i="2"/>
  <c r="J2262" i="2"/>
  <c r="J2254" i="2"/>
  <c r="J2246" i="2"/>
  <c r="J2238" i="2"/>
  <c r="J2230" i="2"/>
  <c r="J2222" i="2"/>
  <c r="J2214" i="2"/>
  <c r="J2206" i="2"/>
  <c r="H223" i="2"/>
  <c r="H2612" i="2"/>
  <c r="H2596" i="2"/>
  <c r="H2580" i="2"/>
  <c r="H2564" i="2"/>
  <c r="H2548" i="2"/>
  <c r="H2532" i="2"/>
  <c r="H2516" i="2"/>
  <c r="H2500" i="2"/>
  <c r="H2484" i="2"/>
  <c r="H2468" i="2"/>
  <c r="J678" i="2"/>
  <c r="J2610" i="2"/>
  <c r="J2578" i="2"/>
  <c r="J2546" i="2"/>
  <c r="J2514" i="2"/>
  <c r="J2482" i="2"/>
  <c r="G2583" i="2"/>
  <c r="G2519" i="2"/>
  <c r="J627" i="2"/>
  <c r="J2573" i="2"/>
  <c r="J2509" i="2"/>
  <c r="J2477" i="2"/>
  <c r="G2573" i="2"/>
  <c r="G2509" i="2"/>
  <c r="J2463" i="2"/>
  <c r="J2455" i="2"/>
  <c r="J2447" i="2"/>
  <c r="J2439" i="2"/>
  <c r="J2431" i="2"/>
  <c r="J2423" i="2"/>
  <c r="J2409" i="2"/>
  <c r="J2401" i="2"/>
  <c r="J2393" i="2"/>
  <c r="J2385" i="2"/>
  <c r="J2377" i="2"/>
  <c r="J2369" i="2"/>
  <c r="J2361" i="2"/>
  <c r="J2353" i="2"/>
  <c r="J2345" i="2"/>
  <c r="J2337" i="2"/>
  <c r="J2329" i="2"/>
  <c r="J2321" i="2"/>
  <c r="H225" i="2"/>
  <c r="H2595" i="2"/>
  <c r="H2563" i="2"/>
  <c r="H2531" i="2"/>
  <c r="H2499" i="2"/>
  <c r="H2467" i="2"/>
  <c r="J2608" i="2"/>
  <c r="J2544" i="2"/>
  <c r="J2480" i="2"/>
  <c r="G2515" i="2"/>
  <c r="J2569" i="2"/>
  <c r="H2610" i="2"/>
  <c r="H2546" i="2"/>
  <c r="H2482" i="2"/>
  <c r="J2574" i="2"/>
  <c r="G2575" i="2"/>
  <c r="J2581" i="2"/>
  <c r="J2481" i="2"/>
  <c r="G2517" i="2"/>
  <c r="J2456" i="2"/>
  <c r="J2440" i="2"/>
  <c r="J2424" i="2"/>
  <c r="J2402" i="2"/>
  <c r="J2386" i="2"/>
  <c r="J2370" i="2"/>
  <c r="J2354" i="2"/>
  <c r="J2338" i="2"/>
  <c r="J2322" i="2"/>
  <c r="J2306" i="2"/>
  <c r="J2290" i="2"/>
  <c r="J2274" i="2"/>
  <c r="J2567" i="2"/>
  <c r="J2487" i="2"/>
  <c r="G2529" i="2"/>
  <c r="H2458" i="2"/>
  <c r="H2442" i="2"/>
  <c r="H2426" i="2"/>
  <c r="H2404" i="2"/>
  <c r="H2388" i="2"/>
  <c r="H2372" i="2"/>
  <c r="H2356" i="2"/>
  <c r="H2340" i="2"/>
  <c r="H2324" i="2"/>
  <c r="H2308" i="2"/>
  <c r="H2292" i="2"/>
  <c r="H2276" i="2"/>
  <c r="H2264" i="2"/>
  <c r="H2256" i="2"/>
  <c r="H2248" i="2"/>
  <c r="H2240" i="2"/>
  <c r="H2232" i="2"/>
  <c r="H2224" i="2"/>
  <c r="H2216" i="2"/>
  <c r="H2208" i="2"/>
  <c r="H2200" i="2"/>
  <c r="H2192" i="2"/>
  <c r="H2184" i="2"/>
  <c r="H2176" i="2"/>
  <c r="H2168" i="2"/>
  <c r="H2160" i="2"/>
  <c r="H2152" i="2"/>
  <c r="H2144" i="2"/>
  <c r="H2136" i="2"/>
  <c r="H2128" i="2"/>
  <c r="H2120" i="2"/>
  <c r="H2112" i="2"/>
  <c r="H2104" i="2"/>
  <c r="H2096" i="2"/>
  <c r="H2088" i="2"/>
  <c r="H2080" i="2"/>
  <c r="H2072" i="2"/>
  <c r="H2064" i="2"/>
  <c r="H2056" i="2"/>
  <c r="G2412" i="2"/>
  <c r="G2588" i="2"/>
  <c r="G2556" i="2"/>
  <c r="G2524" i="2"/>
  <c r="G2464" i="2"/>
  <c r="G2432" i="2"/>
  <c r="G2394" i="2"/>
  <c r="G2362" i="2"/>
  <c r="G2330" i="2"/>
  <c r="G2298" i="2"/>
  <c r="G2266" i="2"/>
  <c r="G2234" i="2"/>
  <c r="G2202" i="2"/>
  <c r="G2170" i="2"/>
  <c r="G2138" i="2"/>
  <c r="G2106" i="2"/>
  <c r="G2074" i="2"/>
  <c r="H2051" i="2"/>
  <c r="H2043" i="2"/>
  <c r="H2035" i="2"/>
  <c r="H2027" i="2"/>
  <c r="J2571" i="2"/>
  <c r="G2569" i="2"/>
  <c r="H2447" i="2"/>
  <c r="H2409" i="2"/>
  <c r="H2377" i="2"/>
  <c r="H2345" i="2"/>
  <c r="H2313" i="2"/>
  <c r="H2281" i="2"/>
  <c r="J2258" i="2"/>
  <c r="J2242" i="2"/>
  <c r="J2226" i="2"/>
  <c r="J2210" i="2"/>
  <c r="H2412" i="2"/>
  <c r="H2588" i="2"/>
  <c r="H2556" i="2"/>
  <c r="H2524" i="2"/>
  <c r="H2492" i="2"/>
  <c r="G2617" i="2"/>
  <c r="J2594" i="2"/>
  <c r="J2530" i="2"/>
  <c r="G6" i="2"/>
  <c r="G2487" i="2"/>
  <c r="J2541" i="2"/>
  <c r="G2415" i="2"/>
  <c r="G2477" i="2"/>
  <c r="J2451" i="2"/>
  <c r="J2435" i="2"/>
  <c r="J2419" i="2"/>
  <c r="J2397" i="2"/>
  <c r="J2381" i="2"/>
  <c r="J2365" i="2"/>
  <c r="J2349" i="2"/>
  <c r="J2333" i="2"/>
  <c r="J2317" i="2"/>
  <c r="J2309" i="2"/>
  <c r="J2301" i="2"/>
  <c r="J2293" i="2"/>
  <c r="J2285" i="2"/>
  <c r="J2277" i="2"/>
  <c r="J2269" i="2"/>
  <c r="J2591" i="2"/>
  <c r="J2527" i="2"/>
  <c r="G699" i="2"/>
  <c r="G2481" i="2"/>
  <c r="H2452" i="2"/>
  <c r="H2436" i="2"/>
  <c r="H2420" i="2"/>
  <c r="H2398" i="2"/>
  <c r="H2382" i="2"/>
  <c r="H2366" i="2"/>
  <c r="H2350" i="2"/>
  <c r="H2334" i="2"/>
  <c r="H2318" i="2"/>
  <c r="H2302" i="2"/>
  <c r="H2286" i="2"/>
  <c r="H2270" i="2"/>
  <c r="H2261" i="2"/>
  <c r="H2253" i="2"/>
  <c r="H2245" i="2"/>
  <c r="H2237" i="2"/>
  <c r="H2229" i="2"/>
  <c r="H2221" i="2"/>
  <c r="H2213" i="2"/>
  <c r="H2205" i="2"/>
  <c r="H2197" i="2"/>
  <c r="H2189" i="2"/>
  <c r="H2181" i="2"/>
  <c r="H2173" i="2"/>
  <c r="H2165" i="2"/>
  <c r="H2157" i="2"/>
  <c r="H2149" i="2"/>
  <c r="H2141" i="2"/>
  <c r="H2133" i="2"/>
  <c r="H2125" i="2"/>
  <c r="H2117" i="2"/>
  <c r="H2109" i="2"/>
  <c r="H2101" i="2"/>
  <c r="H2093" i="2"/>
  <c r="H2085" i="2"/>
  <c r="H2077" i="2"/>
  <c r="H2069" i="2"/>
  <c r="H2061" i="2"/>
  <c r="G626" i="2"/>
  <c r="G2608" i="2"/>
  <c r="G2576" i="2"/>
  <c r="G2544" i="2"/>
  <c r="G2512" i="2"/>
  <c r="G2452" i="2"/>
  <c r="G2420" i="2"/>
  <c r="G2382" i="2"/>
  <c r="G2350" i="2"/>
  <c r="G2318" i="2"/>
  <c r="G2286" i="2"/>
  <c r="G2254" i="2"/>
  <c r="G2222" i="2"/>
  <c r="G2190" i="2"/>
  <c r="G2158" i="2"/>
  <c r="G2126" i="2"/>
  <c r="G2094" i="2"/>
  <c r="G2062" i="2"/>
  <c r="H2048" i="2"/>
  <c r="H2040" i="2"/>
  <c r="H2032" i="2"/>
  <c r="H2024" i="2"/>
  <c r="J2523" i="2"/>
  <c r="G2473" i="2"/>
  <c r="H2435" i="2"/>
  <c r="H2397" i="2"/>
  <c r="H2365" i="2"/>
  <c r="H2333" i="2"/>
  <c r="H2301" i="2"/>
  <c r="H2269" i="2"/>
  <c r="J2252" i="2"/>
  <c r="J2236" i="2"/>
  <c r="J2220" i="2"/>
  <c r="J2204" i="2"/>
  <c r="J2196" i="2"/>
  <c r="J2188" i="2"/>
  <c r="J2180" i="2"/>
  <c r="J2172" i="2"/>
  <c r="J2164" i="2"/>
  <c r="J2156" i="2"/>
  <c r="J2148" i="2"/>
  <c r="J2140" i="2"/>
  <c r="J2132" i="2"/>
  <c r="J2124" i="2"/>
  <c r="J2116" i="2"/>
  <c r="J2108" i="2"/>
  <c r="J2100" i="2"/>
  <c r="J2092" i="2"/>
  <c r="J2084" i="2"/>
  <c r="J2076" i="2"/>
  <c r="J2068" i="2"/>
  <c r="J2060" i="2"/>
  <c r="G751" i="2"/>
  <c r="G2606" i="2"/>
  <c r="G2574" i="2"/>
  <c r="G2542" i="2"/>
  <c r="G2510" i="2"/>
  <c r="G2450" i="2"/>
  <c r="G2418" i="2"/>
  <c r="G2380" i="2"/>
  <c r="G2348" i="2"/>
  <c r="G2316" i="2"/>
  <c r="G2284" i="2"/>
  <c r="G2252" i="2"/>
  <c r="G2220" i="2"/>
  <c r="G2188" i="2"/>
  <c r="G2156" i="2"/>
  <c r="G2124" i="2"/>
  <c r="G2092" i="2"/>
  <c r="G2060" i="2"/>
  <c r="J2047" i="2"/>
  <c r="J2039" i="2"/>
  <c r="J2031" i="2"/>
  <c r="J2023" i="2"/>
  <c r="J2019" i="2"/>
  <c r="J2015" i="2"/>
  <c r="J2011" i="2"/>
  <c r="J2007" i="2"/>
  <c r="J2003" i="2"/>
  <c r="J1999" i="2"/>
  <c r="J1995" i="2"/>
  <c r="J1991" i="2"/>
  <c r="J1987" i="2"/>
  <c r="J1983" i="2"/>
  <c r="J1979" i="2"/>
  <c r="J1975" i="2"/>
  <c r="J1971" i="2"/>
  <c r="J1967" i="2"/>
  <c r="J1963" i="2"/>
  <c r="J1959" i="2"/>
  <c r="J1955" i="2"/>
  <c r="J1951" i="2"/>
  <c r="J1947" i="2"/>
  <c r="J1943" i="2"/>
  <c r="J1939" i="2"/>
  <c r="J1935" i="2"/>
  <c r="J1929" i="2"/>
  <c r="J1925" i="2"/>
  <c r="J1921" i="2"/>
  <c r="J1917" i="2"/>
  <c r="J1913" i="2"/>
  <c r="J1909" i="2"/>
  <c r="J1905" i="2"/>
  <c r="J1901" i="2"/>
  <c r="J1897" i="2"/>
  <c r="J1893" i="2"/>
  <c r="J1889" i="2"/>
  <c r="J1885" i="2"/>
  <c r="J1881" i="2"/>
  <c r="J1876" i="2"/>
  <c r="J1872" i="2"/>
  <c r="J1864" i="2"/>
  <c r="J1860" i="2"/>
  <c r="J1856" i="2"/>
  <c r="J1852" i="2"/>
  <c r="J1848" i="2"/>
  <c r="J1844" i="2"/>
  <c r="J1840" i="2"/>
  <c r="J1836" i="2"/>
  <c r="J1832" i="2"/>
  <c r="J1828" i="2"/>
  <c r="J1824" i="2"/>
  <c r="J1820" i="2"/>
  <c r="J1816" i="2"/>
  <c r="J1812" i="2"/>
  <c r="J1808" i="2"/>
  <c r="J1804" i="2"/>
  <c r="J1800" i="2"/>
  <c r="J1796" i="2"/>
  <c r="J1792" i="2"/>
  <c r="J1788" i="2"/>
  <c r="J1784" i="2"/>
  <c r="J1780" i="2"/>
  <c r="J1776" i="2"/>
  <c r="J1772" i="2"/>
  <c r="J1768" i="2"/>
  <c r="J1764" i="2"/>
  <c r="J1760" i="2"/>
  <c r="J1756" i="2"/>
  <c r="J1752" i="2"/>
  <c r="J1748" i="2"/>
  <c r="J1744" i="2"/>
  <c r="J1740" i="2"/>
  <c r="G2490" i="2"/>
  <c r="G2474" i="2"/>
  <c r="G2457" i="2"/>
  <c r="G2441" i="2"/>
  <c r="G2425" i="2"/>
  <c r="G2403" i="2"/>
  <c r="G2387" i="2"/>
  <c r="G2371" i="2"/>
  <c r="G2355" i="2"/>
  <c r="G2339" i="2"/>
  <c r="G2323" i="2"/>
  <c r="G2307" i="2"/>
  <c r="G2291" i="2"/>
  <c r="G2275" i="2"/>
  <c r="G2259" i="2"/>
  <c r="G2243" i="2"/>
  <c r="G2227" i="2"/>
  <c r="G2211" i="2"/>
  <c r="G2195" i="2"/>
  <c r="G2179" i="2"/>
  <c r="G2163" i="2"/>
  <c r="G2147" i="2"/>
  <c r="G2131" i="2"/>
  <c r="G2115" i="2"/>
  <c r="G2099" i="2"/>
  <c r="G2083" i="2"/>
  <c r="G2067" i="2"/>
  <c r="G2050" i="2"/>
  <c r="G2034" i="2"/>
  <c r="G2018" i="2"/>
  <c r="G2002" i="2"/>
  <c r="G1986" i="2"/>
  <c r="G1970" i="2"/>
  <c r="G1954" i="2"/>
  <c r="G1938" i="2"/>
  <c r="G1920" i="2"/>
  <c r="G1904" i="2"/>
  <c r="G1888" i="2"/>
  <c r="G1867" i="2"/>
  <c r="G1851" i="2"/>
  <c r="G1835" i="2"/>
  <c r="G1819" i="2"/>
  <c r="G1803" i="2"/>
  <c r="G1787" i="2"/>
  <c r="G1771" i="2"/>
  <c r="G1755" i="2"/>
  <c r="G1739" i="2"/>
  <c r="G1730" i="2"/>
  <c r="G2049" i="2"/>
  <c r="G2033" i="2"/>
  <c r="G2017" i="2"/>
  <c r="G2001" i="2"/>
  <c r="G1985" i="2"/>
  <c r="G1969" i="2"/>
  <c r="G1953" i="2"/>
  <c r="G1937" i="2"/>
  <c r="G1919" i="2"/>
  <c r="G1903" i="2"/>
  <c r="G1887" i="2"/>
  <c r="G1866" i="2"/>
  <c r="G1850" i="2"/>
  <c r="G1834" i="2"/>
  <c r="G1818" i="2"/>
  <c r="G1802" i="2"/>
  <c r="G1786" i="2"/>
  <c r="G1770" i="2"/>
  <c r="G1754" i="2"/>
  <c r="G1738" i="2"/>
  <c r="J1730" i="2"/>
  <c r="J1723" i="2"/>
  <c r="J1719" i="2"/>
  <c r="J1715" i="2"/>
  <c r="J1711" i="2"/>
  <c r="J1707" i="2"/>
  <c r="J1703" i="2"/>
  <c r="J1699" i="2"/>
  <c r="J1695" i="2"/>
  <c r="J1691" i="2"/>
  <c r="J1687" i="2"/>
  <c r="J1683" i="2"/>
  <c r="J1679" i="2"/>
  <c r="J1675" i="2"/>
  <c r="J1671" i="2"/>
  <c r="J1667" i="2"/>
  <c r="J1663" i="2"/>
  <c r="H1734" i="2"/>
  <c r="H1726" i="2"/>
  <c r="G1718" i="2"/>
  <c r="G1710" i="2"/>
  <c r="G1702" i="2"/>
  <c r="G1694" i="2"/>
  <c r="G1686" i="2"/>
  <c r="G1678" i="2"/>
  <c r="G1670" i="2"/>
  <c r="G1662" i="2"/>
  <c r="G1654" i="2"/>
  <c r="G1646" i="2"/>
  <c r="G1638" i="2"/>
  <c r="G1630" i="2"/>
  <c r="G1622" i="2"/>
  <c r="G1614" i="2"/>
  <c r="G1606" i="2"/>
  <c r="G1598" i="2"/>
  <c r="G1590" i="2"/>
  <c r="G1582" i="2"/>
  <c r="G1574" i="2"/>
  <c r="G1566" i="2"/>
  <c r="G1558" i="2"/>
  <c r="G1550" i="2"/>
  <c r="G1542" i="2"/>
  <c r="G1534" i="2"/>
  <c r="G1526" i="2"/>
  <c r="G1518" i="2"/>
  <c r="G1510" i="2"/>
  <c r="G1502" i="2"/>
  <c r="G1493" i="2"/>
  <c r="G1485" i="2"/>
  <c r="G1476" i="2"/>
  <c r="G1468" i="2"/>
  <c r="G1460" i="2"/>
  <c r="G1452" i="2"/>
  <c r="G1444" i="2"/>
  <c r="J225" i="2"/>
  <c r="J2499" i="2"/>
  <c r="H2461" i="2"/>
  <c r="H2429" i="2"/>
  <c r="H2391" i="2"/>
  <c r="H2359" i="2"/>
  <c r="H2327" i="2"/>
  <c r="H2295" i="2"/>
  <c r="J2265" i="2"/>
  <c r="J2249" i="2"/>
  <c r="J2233" i="2"/>
  <c r="J2217" i="2"/>
  <c r="J2201" i="2"/>
  <c r="J2185" i="2"/>
  <c r="J2169" i="2"/>
  <c r="J2153" i="2"/>
  <c r="J2137" i="2"/>
  <c r="J2121" i="2"/>
  <c r="J2105" i="2"/>
  <c r="J2089" i="2"/>
  <c r="J2073" i="2"/>
  <c r="J2057" i="2"/>
  <c r="G2594" i="2"/>
  <c r="G2530" i="2"/>
  <c r="G2438" i="2"/>
  <c r="G2368" i="2"/>
  <c r="G2304" i="2"/>
  <c r="G2240" i="2"/>
  <c r="G2176" i="2"/>
  <c r="G2112" i="2"/>
  <c r="J2052" i="2"/>
  <c r="J2036" i="2"/>
  <c r="H2022" i="2"/>
  <c r="H2014" i="2"/>
  <c r="H2006" i="2"/>
  <c r="H1998" i="2"/>
  <c r="H1990" i="2"/>
  <c r="H1982" i="2"/>
  <c r="H1974" i="2"/>
  <c r="H1966" i="2"/>
  <c r="H1958" i="2"/>
  <c r="H1950" i="2"/>
  <c r="H1942" i="2"/>
  <c r="H1932" i="2"/>
  <c r="H1924" i="2"/>
  <c r="H1916" i="2"/>
  <c r="H1908" i="2"/>
  <c r="H1900" i="2"/>
  <c r="H1892" i="2"/>
  <c r="H1884" i="2"/>
  <c r="H1875" i="2"/>
  <c r="H1863" i="2"/>
  <c r="H1855" i="2"/>
  <c r="H1847" i="2"/>
  <c r="H1839" i="2"/>
  <c r="H1831" i="2"/>
  <c r="H1823" i="2"/>
  <c r="H1815" i="2"/>
  <c r="H1807" i="2"/>
  <c r="H1799" i="2"/>
  <c r="H1791" i="2"/>
  <c r="H1783" i="2"/>
  <c r="H1775" i="2"/>
  <c r="H1767" i="2"/>
  <c r="H1759" i="2"/>
  <c r="H1751" i="2"/>
  <c r="H1743" i="2"/>
  <c r="G2484" i="2"/>
  <c r="G2451" i="2"/>
  <c r="G2419" i="2"/>
  <c r="H2611" i="2"/>
  <c r="H2547" i="2"/>
  <c r="H2483" i="2"/>
  <c r="J2576" i="2"/>
  <c r="G2579" i="2"/>
  <c r="H678" i="2"/>
  <c r="H2514" i="2"/>
  <c r="J2510" i="2"/>
  <c r="J2517" i="2"/>
  <c r="J2464" i="2"/>
  <c r="J2432" i="2"/>
  <c r="J2394" i="2"/>
  <c r="J2362" i="2"/>
  <c r="J2330" i="2"/>
  <c r="J2298" i="2"/>
  <c r="J699" i="2"/>
  <c r="G2599" i="2"/>
  <c r="H2450" i="2"/>
  <c r="H2418" i="2"/>
  <c r="H2380" i="2"/>
  <c r="H2348" i="2"/>
  <c r="H2316" i="2"/>
  <c r="H2284" i="2"/>
  <c r="H2260" i="2"/>
  <c r="H2244" i="2"/>
  <c r="H2228" i="2"/>
  <c r="H2212" i="2"/>
  <c r="H2196" i="2"/>
  <c r="H2180" i="2"/>
  <c r="H2164" i="2"/>
  <c r="H2148" i="2"/>
  <c r="H2132" i="2"/>
  <c r="H2116" i="2"/>
  <c r="H2100" i="2"/>
  <c r="H2084" i="2"/>
  <c r="H2068" i="2"/>
  <c r="G1870" i="2"/>
  <c r="G2572" i="2"/>
  <c r="G2508" i="2"/>
  <c r="G2410" i="2"/>
  <c r="G2346" i="2"/>
  <c r="G2282" i="2"/>
  <c r="G2218" i="2"/>
  <c r="G2154" i="2"/>
  <c r="G2090" i="2"/>
  <c r="H2047" i="2"/>
  <c r="H2031" i="2"/>
  <c r="J2507" i="2"/>
  <c r="H2431" i="2"/>
  <c r="H2361" i="2"/>
  <c r="H2297" i="2"/>
  <c r="J2250" i="2"/>
  <c r="J2218" i="2"/>
  <c r="H2604" i="2"/>
  <c r="H2540" i="2"/>
  <c r="H2476" i="2"/>
  <c r="J2562" i="2"/>
  <c r="G2551" i="2"/>
  <c r="J2493" i="2"/>
  <c r="J2459" i="2"/>
  <c r="J2427" i="2"/>
  <c r="J2389" i="2"/>
  <c r="J2357" i="2"/>
  <c r="J2325" i="2"/>
  <c r="J2305" i="2"/>
  <c r="J2289" i="2"/>
  <c r="J2273" i="2"/>
  <c r="J2559" i="2"/>
  <c r="G2545" i="2"/>
  <c r="H2444" i="2"/>
  <c r="H2406" i="2"/>
  <c r="H2374" i="2"/>
  <c r="H2342" i="2"/>
  <c r="H2310" i="2"/>
  <c r="H2278" i="2"/>
  <c r="H2257" i="2"/>
  <c r="H2241" i="2"/>
  <c r="H2225" i="2"/>
  <c r="H2209" i="2"/>
  <c r="H2193" i="2"/>
  <c r="H2177" i="2"/>
  <c r="H2161" i="2"/>
  <c r="H2145" i="2"/>
  <c r="H2129" i="2"/>
  <c r="H2113" i="2"/>
  <c r="H2097" i="2"/>
  <c r="H2081" i="2"/>
  <c r="H2065" i="2"/>
  <c r="G2416" i="2"/>
  <c r="G2560" i="2"/>
  <c r="G2496" i="2"/>
  <c r="G2398" i="2"/>
  <c r="G2334" i="2"/>
  <c r="G2270" i="2"/>
  <c r="G2206" i="2"/>
  <c r="G2142" i="2"/>
  <c r="G2078" i="2"/>
  <c r="H2044" i="2"/>
  <c r="H2028" i="2"/>
  <c r="G2615" i="2"/>
  <c r="H2419" i="2"/>
  <c r="H2349" i="2"/>
  <c r="H2285" i="2"/>
  <c r="J2244" i="2"/>
  <c r="J2212" i="2"/>
  <c r="J2192" i="2"/>
  <c r="J2176" i="2"/>
  <c r="J2160" i="2"/>
  <c r="J2144" i="2"/>
  <c r="J2128" i="2"/>
  <c r="J2112" i="2"/>
  <c r="J2096" i="2"/>
  <c r="J2080" i="2"/>
  <c r="J2064" i="2"/>
  <c r="G2414" i="2"/>
  <c r="G2558" i="2"/>
  <c r="G2466" i="2"/>
  <c r="G2396" i="2"/>
  <c r="G2332" i="2"/>
  <c r="G2268" i="2"/>
  <c r="G2204" i="2"/>
  <c r="G2140" i="2"/>
  <c r="G2076" i="2"/>
  <c r="J2043" i="2"/>
  <c r="J2027" i="2"/>
  <c r="J2017" i="2"/>
  <c r="J2009" i="2"/>
  <c r="J2001" i="2"/>
  <c r="J1993" i="2"/>
  <c r="J1985" i="2"/>
  <c r="J1977" i="2"/>
  <c r="J1969" i="2"/>
  <c r="J1961" i="2"/>
  <c r="J1953" i="2"/>
  <c r="J1945" i="2"/>
  <c r="J1937" i="2"/>
  <c r="J1927" i="2"/>
  <c r="J1919" i="2"/>
  <c r="J1911" i="2"/>
  <c r="J1903" i="2"/>
  <c r="J1895" i="2"/>
  <c r="J1887" i="2"/>
  <c r="J1878" i="2"/>
  <c r="J1866" i="2"/>
  <c r="J1858" i="2"/>
  <c r="J1850" i="2"/>
  <c r="J1842" i="2"/>
  <c r="J1834" i="2"/>
  <c r="J1826" i="2"/>
  <c r="J1818" i="2"/>
  <c r="J1810" i="2"/>
  <c r="J1802" i="2"/>
  <c r="J1794" i="2"/>
  <c r="J1786" i="2"/>
  <c r="J1778" i="2"/>
  <c r="J1770" i="2"/>
  <c r="J1762" i="2"/>
  <c r="J1754" i="2"/>
  <c r="J1746" i="2"/>
  <c r="J1738" i="2"/>
  <c r="G2465" i="2"/>
  <c r="G2433" i="2"/>
  <c r="G2395" i="2"/>
  <c r="G2363" i="2"/>
  <c r="G2331" i="2"/>
  <c r="G2299" i="2"/>
  <c r="G2267" i="2"/>
  <c r="G2235" i="2"/>
  <c r="G2203" i="2"/>
  <c r="G2171" i="2"/>
  <c r="G2139" i="2"/>
  <c r="G2107" i="2"/>
  <c r="G2075" i="2"/>
  <c r="G2042" i="2"/>
  <c r="G2010" i="2"/>
  <c r="G1978" i="2"/>
  <c r="G1946" i="2"/>
  <c r="G1912" i="2"/>
  <c r="G1880" i="2"/>
  <c r="G1843" i="2"/>
  <c r="G1811" i="2"/>
  <c r="G1779" i="2"/>
  <c r="G1747" i="2"/>
  <c r="G1726" i="2"/>
  <c r="G2025" i="2"/>
  <c r="G1993" i="2"/>
  <c r="G1961" i="2"/>
  <c r="G1927" i="2"/>
  <c r="G1895" i="2"/>
  <c r="G1858" i="2"/>
  <c r="G1826" i="2"/>
  <c r="G1794" i="2"/>
  <c r="G1762" i="2"/>
  <c r="J1734" i="2"/>
  <c r="J1721" i="2"/>
  <c r="J1713" i="2"/>
  <c r="J1705" i="2"/>
  <c r="J1697" i="2"/>
  <c r="J1689" i="2"/>
  <c r="J1681" i="2"/>
  <c r="J1673" i="2"/>
  <c r="J1665" i="2"/>
  <c r="H1730" i="2"/>
  <c r="G1714" i="2"/>
  <c r="G1698" i="2"/>
  <c r="G1682" i="2"/>
  <c r="G1666" i="2"/>
  <c r="G1650" i="2"/>
  <c r="G1634" i="2"/>
  <c r="G1618" i="2"/>
  <c r="G1602" i="2"/>
  <c r="G1586" i="2"/>
  <c r="G1570" i="2"/>
  <c r="G1554" i="2"/>
  <c r="G1538" i="2"/>
  <c r="G1522" i="2"/>
  <c r="G1506" i="2"/>
  <c r="G1489" i="2"/>
  <c r="G1472" i="2"/>
  <c r="G1456" i="2"/>
  <c r="G1440" i="2"/>
  <c r="G2553" i="2"/>
  <c r="H2407" i="2"/>
  <c r="H2343" i="2"/>
  <c r="H2279" i="2"/>
  <c r="J2241" i="2"/>
  <c r="J2209" i="2"/>
  <c r="J2177" i="2"/>
  <c r="J2145" i="2"/>
  <c r="J2113" i="2"/>
  <c r="J2081" i="2"/>
  <c r="G222" i="2"/>
  <c r="G2498" i="2"/>
  <c r="G2336" i="2"/>
  <c r="G2208" i="2"/>
  <c r="G2080" i="2"/>
  <c r="J2028" i="2"/>
  <c r="H2010" i="2"/>
  <c r="H1994" i="2"/>
  <c r="H1978" i="2"/>
  <c r="H1962" i="2"/>
  <c r="H1946" i="2"/>
  <c r="H1928" i="2"/>
  <c r="H1912" i="2"/>
  <c r="H1896" i="2"/>
  <c r="H1880" i="2"/>
  <c r="H1859" i="2"/>
  <c r="H1843" i="2"/>
  <c r="H1827" i="2"/>
  <c r="H1811" i="2"/>
  <c r="H1795" i="2"/>
  <c r="H1779" i="2"/>
  <c r="H1763" i="2"/>
  <c r="H1747" i="2"/>
  <c r="G2468" i="2"/>
  <c r="G2397" i="2"/>
  <c r="G2365" i="2"/>
  <c r="G2333" i="2"/>
  <c r="G2301" i="2"/>
  <c r="G2269" i="2"/>
  <c r="G2237" i="2"/>
  <c r="G2205" i="2"/>
  <c r="G2173" i="2"/>
  <c r="G2141" i="2"/>
  <c r="G2109" i="2"/>
  <c r="G2077" i="2"/>
  <c r="G2044" i="2"/>
  <c r="G2012" i="2"/>
  <c r="G1980" i="2"/>
  <c r="G1948" i="2"/>
  <c r="G1914" i="2"/>
  <c r="G1882" i="2"/>
  <c r="G1845" i="2"/>
  <c r="G1813" i="2"/>
  <c r="G1781" i="2"/>
  <c r="G1749" i="2"/>
  <c r="G1727" i="2"/>
  <c r="G2027" i="2"/>
  <c r="G1995" i="2"/>
  <c r="G1963" i="2"/>
  <c r="G1929" i="2"/>
  <c r="G1897" i="2"/>
  <c r="G1860" i="2"/>
  <c r="G1828" i="2"/>
  <c r="G1796" i="2"/>
  <c r="G1764" i="2"/>
  <c r="J1735" i="2"/>
  <c r="H1722" i="2"/>
  <c r="H1714" i="2"/>
  <c r="H1706" i="2"/>
  <c r="H1698" i="2"/>
  <c r="H1690" i="2"/>
  <c r="H1682" i="2"/>
  <c r="H1674" i="2"/>
  <c r="H1666" i="2"/>
  <c r="H1731" i="2"/>
  <c r="G1715" i="2"/>
  <c r="G1699" i="2"/>
  <c r="G1683" i="2"/>
  <c r="G1667" i="2"/>
  <c r="G1651" i="2"/>
  <c r="G1635" i="2"/>
  <c r="G1619" i="2"/>
  <c r="G1603" i="2"/>
  <c r="G1587" i="2"/>
  <c r="G1571" i="2"/>
  <c r="G1555" i="2"/>
  <c r="G1539" i="2"/>
  <c r="G1523" i="2"/>
  <c r="G1507" i="2"/>
  <c r="G1490" i="2"/>
  <c r="G1473" i="2"/>
  <c r="G1457" i="2"/>
  <c r="G1441" i="2"/>
  <c r="G1431" i="2"/>
  <c r="G1423" i="2"/>
  <c r="G1415" i="2"/>
  <c r="G1407" i="2"/>
  <c r="G1399" i="2"/>
  <c r="G1391" i="2"/>
  <c r="G1383" i="2"/>
  <c r="G1375" i="2"/>
  <c r="J1655" i="2"/>
  <c r="J1647" i="2"/>
  <c r="J1639" i="2"/>
  <c r="J1631" i="2"/>
  <c r="J1623" i="2"/>
  <c r="J1615" i="2"/>
  <c r="H2416" i="2"/>
  <c r="H2592" i="2"/>
  <c r="H2560" i="2"/>
  <c r="H2528" i="2"/>
  <c r="H2496" i="2"/>
  <c r="G1933" i="2"/>
  <c r="J2602" i="2"/>
  <c r="J2538" i="2"/>
  <c r="J2474" i="2"/>
  <c r="G2503" i="2"/>
  <c r="J2557" i="2"/>
  <c r="J2469" i="2"/>
  <c r="G2493" i="2"/>
  <c r="J2453" i="2"/>
  <c r="J2437" i="2"/>
  <c r="J2421" i="2"/>
  <c r="J2399" i="2"/>
  <c r="J2383" i="2"/>
  <c r="J2367" i="2"/>
  <c r="J2351" i="2"/>
  <c r="J2335" i="2"/>
  <c r="J2319" i="2"/>
  <c r="J2303" i="2"/>
  <c r="J2287" i="2"/>
  <c r="J2271" i="2"/>
  <c r="J2543" i="2"/>
  <c r="G2513" i="2"/>
  <c r="H2440" i="2"/>
  <c r="H2402" i="2"/>
  <c r="H2370" i="2"/>
  <c r="H2338" i="2"/>
  <c r="H2306" i="2"/>
  <c r="H2274" i="2"/>
  <c r="H2255" i="2"/>
  <c r="H2239" i="2"/>
  <c r="H2223" i="2"/>
  <c r="H2207" i="2"/>
  <c r="H2191" i="2"/>
  <c r="H2175" i="2"/>
  <c r="H2159" i="2"/>
  <c r="H2143" i="2"/>
  <c r="H2127" i="2"/>
  <c r="H2111" i="2"/>
  <c r="H2095" i="2"/>
  <c r="H2079" i="2"/>
  <c r="H2063" i="2"/>
  <c r="G2616" i="2"/>
  <c r="G2552" i="2"/>
  <c r="G2460" i="2"/>
  <c r="G2390" i="2"/>
  <c r="G2326" i="2"/>
  <c r="G2262" i="2"/>
  <c r="G2198" i="2"/>
  <c r="G2134" i="2"/>
  <c r="G2070" i="2"/>
  <c r="H2042" i="2"/>
  <c r="H2026" i="2"/>
  <c r="G2537" i="2"/>
  <c r="H2405" i="2"/>
  <c r="H2341" i="2"/>
  <c r="H2277" i="2"/>
  <c r="J2240" i="2"/>
  <c r="J2208" i="2"/>
  <c r="J2190" i="2"/>
  <c r="J2174" i="2"/>
  <c r="J2158" i="2"/>
  <c r="J2142" i="2"/>
  <c r="J2126" i="2"/>
  <c r="J2110" i="2"/>
  <c r="J2094" i="2"/>
  <c r="J2078" i="2"/>
  <c r="J2062" i="2"/>
  <c r="G2614" i="2"/>
  <c r="G2550" i="2"/>
  <c r="G2458" i="2"/>
  <c r="G2388" i="2"/>
  <c r="G2324" i="2"/>
  <c r="G2260" i="2"/>
  <c r="G2196" i="2"/>
  <c r="G2132" i="2"/>
  <c r="G2068" i="2"/>
  <c r="J2041" i="2"/>
  <c r="J2025" i="2"/>
  <c r="J2016" i="2"/>
  <c r="J2008" i="2"/>
  <c r="J2000" i="2"/>
  <c r="J1992" i="2"/>
  <c r="J1984" i="2"/>
  <c r="J1976" i="2"/>
  <c r="J1968" i="2"/>
  <c r="J1960" i="2"/>
  <c r="J1952" i="2"/>
  <c r="J1944" i="2"/>
  <c r="J1936" i="2"/>
  <c r="J1926" i="2"/>
  <c r="J1918" i="2"/>
  <c r="J1910" i="2"/>
  <c r="J1902" i="2"/>
  <c r="J1894" i="2"/>
  <c r="J1886" i="2"/>
  <c r="J1877" i="2"/>
  <c r="J1865" i="2"/>
  <c r="J1857" i="2"/>
  <c r="J1849" i="2"/>
  <c r="J1841" i="2"/>
  <c r="J1833" i="2"/>
  <c r="J1825" i="2"/>
  <c r="J1817" i="2"/>
  <c r="J1809" i="2"/>
  <c r="J1801" i="2"/>
  <c r="J1793" i="2"/>
  <c r="J1785" i="2"/>
  <c r="J1777" i="2"/>
  <c r="J1769" i="2"/>
  <c r="J1761" i="2"/>
  <c r="J1753" i="2"/>
  <c r="J1745" i="2"/>
  <c r="G2494" i="2"/>
  <c r="G2461" i="2"/>
  <c r="G2429" i="2"/>
  <c r="G2391" i="2"/>
  <c r="G2359" i="2"/>
  <c r="G2327" i="2"/>
  <c r="G2295" i="2"/>
  <c r="G2263" i="2"/>
  <c r="G2231" i="2"/>
  <c r="G2199" i="2"/>
  <c r="G2167" i="2"/>
  <c r="G2135" i="2"/>
  <c r="G2103" i="2"/>
  <c r="G2071" i="2"/>
  <c r="G2038" i="2"/>
  <c r="G2006" i="2"/>
  <c r="G1974" i="2"/>
  <c r="G1942" i="2"/>
  <c r="G1908" i="2"/>
  <c r="G1875" i="2"/>
  <c r="G1839" i="2"/>
  <c r="G1807" i="2"/>
  <c r="G1775" i="2"/>
  <c r="G1743" i="2"/>
  <c r="G2053" i="2"/>
  <c r="G2021" i="2"/>
  <c r="G1989" i="2"/>
  <c r="G1957" i="2"/>
  <c r="G1923" i="2"/>
  <c r="G1891" i="2"/>
  <c r="G1854" i="2"/>
  <c r="G1822" i="2"/>
  <c r="G1790" i="2"/>
  <c r="G1758" i="2"/>
  <c r="J1732" i="2"/>
  <c r="J1720" i="2"/>
  <c r="J1712" i="2"/>
  <c r="J1704" i="2"/>
  <c r="J1696" i="2"/>
  <c r="J1688" i="2"/>
  <c r="J1680" i="2"/>
  <c r="J1672" i="2"/>
  <c r="J1664" i="2"/>
  <c r="H1728" i="2"/>
  <c r="G1712" i="2"/>
  <c r="G1696" i="2"/>
  <c r="G1680" i="2"/>
  <c r="G1664" i="2"/>
  <c r="G1648" i="2"/>
  <c r="G1632" i="2"/>
  <c r="G1616" i="2"/>
  <c r="G1600" i="2"/>
  <c r="G1584" i="2"/>
  <c r="G1568" i="2"/>
  <c r="G1552" i="2"/>
  <c r="G1536" i="2"/>
  <c r="G1520" i="2"/>
  <c r="G1504" i="2"/>
  <c r="G1487" i="2"/>
  <c r="G1470" i="2"/>
  <c r="G1454" i="2"/>
  <c r="G1438" i="2"/>
  <c r="G2489" i="2"/>
  <c r="H2399" i="2"/>
  <c r="H2335" i="2"/>
  <c r="H2271" i="2"/>
  <c r="J2237" i="2"/>
  <c r="J2205" i="2"/>
  <c r="J2173" i="2"/>
  <c r="J2141" i="2"/>
  <c r="J2109" i="2"/>
  <c r="J2077" i="2"/>
  <c r="G2610" i="2"/>
  <c r="G2454" i="2"/>
  <c r="G2320" i="2"/>
  <c r="G2192" i="2"/>
  <c r="G2064" i="2"/>
  <c r="J2024" i="2"/>
  <c r="H2008" i="2"/>
  <c r="H1992" i="2"/>
  <c r="H1976" i="2"/>
  <c r="H1960" i="2"/>
  <c r="H1944" i="2"/>
  <c r="H1926" i="2"/>
  <c r="H1910" i="2"/>
  <c r="H1894" i="2"/>
  <c r="H1877" i="2"/>
  <c r="H1857" i="2"/>
  <c r="H1841" i="2"/>
  <c r="H1825" i="2"/>
  <c r="H1809" i="2"/>
  <c r="H1793" i="2"/>
  <c r="H1777" i="2"/>
  <c r="H1761" i="2"/>
  <c r="H1745" i="2"/>
  <c r="G2459" i="2"/>
  <c r="G2389" i="2"/>
  <c r="G2325" i="2"/>
  <c r="G2261" i="2"/>
  <c r="G2197" i="2"/>
  <c r="G2133" i="2"/>
  <c r="G2069" i="2"/>
  <c r="G2004" i="2"/>
  <c r="G1940" i="2"/>
  <c r="G1873" i="2"/>
  <c r="G1805" i="2"/>
  <c r="G1741" i="2"/>
  <c r="G2019" i="2"/>
  <c r="G1955" i="2"/>
  <c r="G1889" i="2"/>
  <c r="G1820" i="2"/>
  <c r="G1756" i="2"/>
  <c r="H1720" i="2"/>
  <c r="H1704" i="2"/>
  <c r="H1688" i="2"/>
  <c r="H1672" i="2"/>
  <c r="H1727" i="2"/>
  <c r="G1695" i="2"/>
  <c r="G1663" i="2"/>
  <c r="G1631" i="2"/>
  <c r="G1599" i="2"/>
  <c r="G1567" i="2"/>
  <c r="G1535" i="2"/>
  <c r="G1503" i="2"/>
  <c r="G1469" i="2"/>
  <c r="G1437" i="2"/>
  <c r="G1421" i="2"/>
  <c r="G1405" i="2"/>
  <c r="G1389" i="2"/>
  <c r="G1373" i="2"/>
  <c r="J1645" i="2"/>
  <c r="J1629" i="2"/>
  <c r="J1613" i="2"/>
  <c r="J1605" i="2"/>
  <c r="J1597" i="2"/>
  <c r="J1589" i="2"/>
  <c r="J1581" i="2"/>
  <c r="J1573" i="2"/>
  <c r="J1565" i="2"/>
  <c r="J1557" i="2"/>
  <c r="J1549" i="2"/>
  <c r="J1541" i="2"/>
  <c r="J1533" i="2"/>
  <c r="J1525" i="2"/>
  <c r="J1517" i="2"/>
  <c r="J1509" i="2"/>
  <c r="J1501" i="2"/>
  <c r="J1492" i="2"/>
  <c r="J1483" i="2"/>
  <c r="J1475" i="2"/>
  <c r="J1467" i="2"/>
  <c r="J1459" i="2"/>
  <c r="J1451" i="2"/>
  <c r="J1443" i="2"/>
  <c r="J1435" i="2"/>
  <c r="J1427" i="2"/>
  <c r="J1419" i="2"/>
  <c r="J1411" i="2"/>
  <c r="J1403" i="2"/>
  <c r="J1395" i="2"/>
  <c r="J1387" i="2"/>
  <c r="J1379" i="2"/>
  <c r="G1372" i="2"/>
  <c r="G1364" i="2"/>
  <c r="G1359" i="2"/>
  <c r="G1348" i="2"/>
  <c r="G1340" i="2"/>
  <c r="G1332" i="2"/>
  <c r="G1324" i="2"/>
  <c r="G1316" i="2"/>
  <c r="G1308" i="2"/>
  <c r="G1300" i="2"/>
  <c r="G1292" i="2"/>
  <c r="G1284" i="2"/>
  <c r="G1276" i="2"/>
  <c r="G1268" i="2"/>
  <c r="G1260" i="2"/>
  <c r="G1252" i="2"/>
  <c r="G1244" i="2"/>
  <c r="G1236" i="2"/>
  <c r="G1228" i="2"/>
  <c r="G1219" i="2"/>
  <c r="G1211" i="2"/>
  <c r="G1203" i="2"/>
  <c r="G1195" i="2"/>
  <c r="G1187" i="2"/>
  <c r="G1179" i="2"/>
  <c r="G1171" i="2"/>
  <c r="G1163" i="2"/>
  <c r="G1155" i="2"/>
  <c r="G1147" i="2"/>
  <c r="G1139" i="2"/>
  <c r="G1131" i="2"/>
  <c r="G1123" i="2"/>
  <c r="G1115" i="2"/>
  <c r="G1107" i="2"/>
  <c r="G1099" i="2"/>
  <c r="G1091" i="2"/>
  <c r="G1083" i="2"/>
  <c r="G1075" i="2"/>
  <c r="G1067" i="2"/>
  <c r="G1059" i="2"/>
  <c r="G1051" i="2"/>
  <c r="G1043" i="2"/>
  <c r="G1035" i="2"/>
  <c r="G1027" i="2"/>
  <c r="G1019" i="2"/>
  <c r="G1011" i="2"/>
  <c r="G1003" i="2"/>
  <c r="G995" i="2"/>
  <c r="G987" i="2"/>
  <c r="G979" i="2"/>
  <c r="G971" i="2"/>
  <c r="G963" i="2"/>
  <c r="G955" i="2"/>
  <c r="G947" i="2"/>
  <c r="G939" i="2"/>
  <c r="G931" i="2"/>
  <c r="G922" i="2"/>
  <c r="G914" i="2"/>
  <c r="G906" i="2"/>
  <c r="G898" i="2"/>
  <c r="G890" i="2"/>
  <c r="G882" i="2"/>
  <c r="G874" i="2"/>
  <c r="G866" i="2"/>
  <c r="G858" i="2"/>
  <c r="G850" i="2"/>
  <c r="G842" i="2"/>
  <c r="G834" i="2"/>
  <c r="G826" i="2"/>
  <c r="G818" i="2"/>
  <c r="G810" i="2"/>
  <c r="G802" i="2"/>
  <c r="G794" i="2"/>
  <c r="G786" i="2"/>
  <c r="G778" i="2"/>
  <c r="G770" i="2"/>
  <c r="G762" i="2"/>
  <c r="H1660" i="2"/>
  <c r="H1652" i="2"/>
  <c r="H1644" i="2"/>
  <c r="H1636" i="2"/>
  <c r="H1628" i="2"/>
  <c r="H1620" i="2"/>
  <c r="H1612" i="2"/>
  <c r="H1604" i="2"/>
  <c r="H1596" i="2"/>
  <c r="H1588" i="2"/>
  <c r="H1580" i="2"/>
  <c r="H1572" i="2"/>
  <c r="H1564" i="2"/>
  <c r="H1556" i="2"/>
  <c r="H1548" i="2"/>
  <c r="H1540" i="2"/>
  <c r="H1532" i="2"/>
  <c r="H1524" i="2"/>
  <c r="H1516" i="2"/>
  <c r="H1508" i="2"/>
  <c r="H1500" i="2"/>
  <c r="H1491" i="2"/>
  <c r="H1482" i="2"/>
  <c r="H1474" i="2"/>
  <c r="H1466" i="2"/>
  <c r="H1458" i="2"/>
  <c r="H1450" i="2"/>
  <c r="H1442" i="2"/>
  <c r="H1434" i="2"/>
  <c r="H1426" i="2"/>
  <c r="H1418" i="2"/>
  <c r="H1410" i="2"/>
  <c r="H1402" i="2"/>
  <c r="H1394" i="2"/>
  <c r="H1386" i="2"/>
  <c r="H1378" i="2"/>
  <c r="H1371" i="2"/>
  <c r="H1367" i="2"/>
  <c r="H1363" i="2"/>
  <c r="H1357" i="2"/>
  <c r="H1355" i="2"/>
  <c r="H1351" i="2"/>
  <c r="H1347" i="2"/>
  <c r="H1343" i="2"/>
  <c r="H1339" i="2"/>
  <c r="H1335" i="2"/>
  <c r="H1331" i="2"/>
  <c r="H1327" i="2"/>
  <c r="H1323" i="2"/>
  <c r="H1319" i="2"/>
  <c r="H1315" i="2"/>
  <c r="H1311" i="2"/>
  <c r="H1307" i="2"/>
  <c r="H1303" i="2"/>
  <c r="H1299" i="2"/>
  <c r="H1295" i="2"/>
  <c r="H1291" i="2"/>
  <c r="H1287" i="2"/>
  <c r="H1283" i="2"/>
  <c r="H1279" i="2"/>
  <c r="H1275" i="2"/>
  <c r="H1271" i="2"/>
  <c r="H1267" i="2"/>
  <c r="H1263" i="2"/>
  <c r="H1259" i="2"/>
  <c r="H1255" i="2"/>
  <c r="H1251" i="2"/>
  <c r="H1247" i="2"/>
  <c r="H1243" i="2"/>
  <c r="H1239" i="2"/>
  <c r="H1235" i="2"/>
  <c r="H1231" i="2"/>
  <c r="H1227" i="2"/>
  <c r="H1223" i="2"/>
  <c r="H1218" i="2"/>
  <c r="H1214" i="2"/>
  <c r="H1210" i="2"/>
  <c r="H1206" i="2"/>
  <c r="H1202" i="2"/>
  <c r="H1195" i="2"/>
  <c r="H1187" i="2"/>
  <c r="H1179" i="2"/>
  <c r="H1171" i="2"/>
  <c r="H1163" i="2"/>
  <c r="H1155" i="2"/>
  <c r="H1147" i="2"/>
  <c r="H1139" i="2"/>
  <c r="H1131" i="2"/>
  <c r="H1123" i="2"/>
  <c r="H1115" i="2"/>
  <c r="H1107" i="2"/>
  <c r="H1099" i="2"/>
  <c r="H1091" i="2"/>
  <c r="H1083" i="2"/>
  <c r="H1075" i="2"/>
  <c r="H1067" i="2"/>
  <c r="H1059" i="2"/>
  <c r="H1051" i="2"/>
  <c r="H1043" i="2"/>
  <c r="H1035" i="2"/>
  <c r="H1027" i="2"/>
  <c r="H1019" i="2"/>
  <c r="H1011" i="2"/>
  <c r="H1003" i="2"/>
  <c r="H995" i="2"/>
  <c r="H987" i="2"/>
  <c r="H979" i="2"/>
  <c r="H971" i="2"/>
  <c r="H963" i="2"/>
  <c r="H955" i="2"/>
  <c r="H947" i="2"/>
  <c r="H939" i="2"/>
  <c r="H931" i="2"/>
  <c r="H922" i="2"/>
  <c r="H914" i="2"/>
  <c r="H906" i="2"/>
  <c r="H898" i="2"/>
  <c r="H890" i="2"/>
  <c r="H882" i="2"/>
  <c r="H874" i="2"/>
  <c r="H866" i="2"/>
  <c r="H858" i="2"/>
  <c r="H850" i="2"/>
  <c r="H842" i="2"/>
  <c r="H834" i="2"/>
  <c r="H826" i="2"/>
  <c r="H818" i="2"/>
  <c r="H810" i="2"/>
  <c r="H802" i="2"/>
  <c r="H794" i="2"/>
  <c r="H786" i="2"/>
  <c r="H778" i="2"/>
  <c r="H770" i="2"/>
  <c r="H762" i="2"/>
  <c r="G754" i="2"/>
  <c r="G745" i="2"/>
  <c r="G737" i="2"/>
  <c r="G729" i="2"/>
  <c r="G721" i="2"/>
  <c r="G713" i="2"/>
  <c r="G705" i="2"/>
  <c r="G696" i="2"/>
  <c r="G688" i="2"/>
  <c r="G680" i="2"/>
  <c r="G671" i="2"/>
  <c r="G663" i="2"/>
  <c r="G655" i="2"/>
  <c r="G647" i="2"/>
  <c r="G639" i="2"/>
  <c r="G631" i="2"/>
  <c r="G621" i="2"/>
  <c r="G613" i="2"/>
  <c r="G605" i="2"/>
  <c r="G597" i="2"/>
  <c r="G589" i="2"/>
  <c r="G581" i="2"/>
  <c r="G573" i="2"/>
  <c r="G565" i="2"/>
  <c r="G557" i="2"/>
  <c r="G549" i="2"/>
  <c r="G541" i="2"/>
  <c r="G533" i="2"/>
  <c r="G525" i="2"/>
  <c r="G517" i="2"/>
  <c r="G509" i="2"/>
  <c r="G501" i="2"/>
  <c r="G493" i="2"/>
  <c r="G485" i="2"/>
  <c r="G477" i="2"/>
  <c r="G469" i="2"/>
  <c r="G461" i="2"/>
  <c r="G453" i="2"/>
  <c r="G445" i="2"/>
  <c r="G437" i="2"/>
  <c r="G429" i="2"/>
  <c r="G421" i="2"/>
  <c r="G413" i="2"/>
  <c r="G405" i="2"/>
  <c r="G397" i="2"/>
  <c r="G389" i="2"/>
  <c r="G381" i="2"/>
  <c r="G373" i="2"/>
  <c r="G365" i="2"/>
  <c r="G357" i="2"/>
  <c r="G349" i="2"/>
  <c r="G341" i="2"/>
  <c r="G333" i="2"/>
  <c r="G325" i="2"/>
  <c r="G317" i="2"/>
  <c r="G309" i="2"/>
  <c r="G301" i="2"/>
  <c r="G293" i="2"/>
  <c r="G285" i="2"/>
  <c r="G277" i="2"/>
  <c r="G269" i="2"/>
  <c r="G261" i="2"/>
  <c r="G253" i="2"/>
  <c r="G245" i="2"/>
  <c r="G237" i="2"/>
  <c r="G229" i="2"/>
  <c r="G217" i="2"/>
  <c r="G209" i="2"/>
  <c r="G201" i="2"/>
  <c r="G193" i="2"/>
  <c r="G185" i="2"/>
  <c r="G177" i="2"/>
  <c r="G169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3" i="2"/>
  <c r="G25" i="2"/>
  <c r="G17" i="2"/>
  <c r="G9" i="2"/>
  <c r="J133" i="8"/>
  <c r="J129" i="8"/>
  <c r="J32" i="8"/>
  <c r="J124" i="8"/>
  <c r="J120" i="8"/>
  <c r="J27" i="8"/>
  <c r="J115" i="8"/>
  <c r="J26" i="8"/>
  <c r="J110" i="8"/>
  <c r="J106" i="8"/>
  <c r="J102" i="8"/>
  <c r="J22" i="8"/>
  <c r="J19" i="8"/>
  <c r="J17" i="8"/>
  <c r="J14" i="8"/>
  <c r="J93" i="8"/>
  <c r="J91" i="8"/>
  <c r="J87" i="8"/>
  <c r="J9" i="8"/>
  <c r="J82" i="8"/>
  <c r="J78" i="8"/>
  <c r="J7" i="8"/>
  <c r="J5" i="8"/>
  <c r="J69" i="8"/>
  <c r="J65" i="8"/>
  <c r="J61" i="8"/>
  <c r="J58" i="8"/>
  <c r="J54" i="8"/>
  <c r="J50" i="8"/>
  <c r="J46" i="8"/>
  <c r="J42" i="8"/>
  <c r="J38" i="8"/>
  <c r="J35" i="8"/>
  <c r="H31" i="2"/>
  <c r="H17" i="2"/>
  <c r="H11" i="2"/>
  <c r="J6" i="2"/>
  <c r="H2433" i="2"/>
  <c r="H2299" i="2"/>
  <c r="J2219" i="2"/>
  <c r="J2155" i="2"/>
  <c r="J2091" i="2"/>
  <c r="G2538" i="2"/>
  <c r="G2248" i="2"/>
  <c r="J2038" i="2"/>
  <c r="H2003" i="2"/>
  <c r="H1971" i="2"/>
  <c r="H1935" i="2"/>
  <c r="H1901" i="2"/>
  <c r="H1860" i="2"/>
  <c r="H1824" i="2"/>
  <c r="H1792" i="2"/>
  <c r="H1760" i="2"/>
  <c r="G2439" i="2"/>
  <c r="G2305" i="2"/>
  <c r="G2177" i="2"/>
  <c r="G2048" i="2"/>
  <c r="G1936" i="2"/>
  <c r="G1801" i="2"/>
  <c r="G1999" i="2"/>
  <c r="G1864" i="2"/>
  <c r="J1729" i="2"/>
  <c r="H1695" i="2"/>
  <c r="H1663" i="2"/>
  <c r="G1685" i="2"/>
  <c r="G1621" i="2"/>
  <c r="G1549" i="2"/>
  <c r="G1483" i="2"/>
  <c r="G1428" i="2"/>
  <c r="G1392" i="2"/>
  <c r="J1648" i="2"/>
  <c r="J1616" i="2"/>
  <c r="J1584" i="2"/>
  <c r="J1548" i="2"/>
  <c r="J1520" i="2"/>
  <c r="J1487" i="2"/>
  <c r="J1454" i="2"/>
  <c r="J1422" i="2"/>
  <c r="J1394" i="2"/>
  <c r="G1363" i="2"/>
  <c r="G1331" i="2"/>
  <c r="G1299" i="2"/>
  <c r="G1267" i="2"/>
  <c r="G1235" i="2"/>
  <c r="G1202" i="2"/>
  <c r="G1170" i="2"/>
  <c r="G1138" i="2"/>
  <c r="G1106" i="2"/>
  <c r="G1078" i="2"/>
  <c r="G1046" i="2"/>
  <c r="G1014" i="2"/>
  <c r="G982" i="2"/>
  <c r="G950" i="2"/>
  <c r="G917" i="2"/>
  <c r="G881" i="2"/>
  <c r="G849" i="2"/>
  <c r="G817" i="2"/>
  <c r="G781" i="2"/>
  <c r="H1655" i="2"/>
  <c r="H1623" i="2"/>
  <c r="H1591" i="2"/>
  <c r="H1559" i="2"/>
  <c r="H1527" i="2"/>
  <c r="H1494" i="2"/>
  <c r="H1461" i="2"/>
  <c r="H1433" i="2"/>
  <c r="H1397" i="2"/>
  <c r="J1368" i="2"/>
  <c r="J1352" i="2"/>
  <c r="J1338" i="2"/>
  <c r="J1322" i="2"/>
  <c r="J1306" i="2"/>
  <c r="H6" i="2"/>
  <c r="H2515" i="2"/>
  <c r="J2512" i="2"/>
  <c r="H2578" i="2"/>
  <c r="H2466" i="2"/>
  <c r="J2448" i="2"/>
  <c r="J2378" i="2"/>
  <c r="J2314" i="2"/>
  <c r="J2519" i="2"/>
  <c r="H2434" i="2"/>
  <c r="H2364" i="2"/>
  <c r="H2300" i="2"/>
  <c r="H2252" i="2"/>
  <c r="H2220" i="2"/>
  <c r="H2188" i="2"/>
  <c r="H2156" i="2"/>
  <c r="H2124" i="2"/>
  <c r="H2092" i="2"/>
  <c r="H2060" i="2"/>
  <c r="G2540" i="2"/>
  <c r="G2378" i="2"/>
  <c r="G2250" i="2"/>
  <c r="G2122" i="2"/>
  <c r="H2039" i="2"/>
  <c r="H2463" i="2"/>
  <c r="H2329" i="2"/>
  <c r="J2234" i="2"/>
  <c r="H2572" i="2"/>
  <c r="J222" i="2"/>
  <c r="J2605" i="2"/>
  <c r="J2443" i="2"/>
  <c r="J2373" i="2"/>
  <c r="J2313" i="2"/>
  <c r="J2281" i="2"/>
  <c r="J2495" i="2"/>
  <c r="H2428" i="2"/>
  <c r="H2358" i="2"/>
  <c r="H2294" i="2"/>
  <c r="H2249" i="2"/>
  <c r="H2217" i="2"/>
  <c r="H2185" i="2"/>
  <c r="H2153" i="2"/>
  <c r="H2121" i="2"/>
  <c r="H2089" i="2"/>
  <c r="H2057" i="2"/>
  <c r="G2528" i="2"/>
  <c r="G2366" i="2"/>
  <c r="G2238" i="2"/>
  <c r="G2110" i="2"/>
  <c r="H2036" i="2"/>
  <c r="H2451" i="2"/>
  <c r="H2317" i="2"/>
  <c r="J2228" i="2"/>
  <c r="J2184" i="2"/>
  <c r="J2152" i="2"/>
  <c r="J2120" i="2"/>
  <c r="J2088" i="2"/>
  <c r="J2056" i="2"/>
  <c r="G2526" i="2"/>
  <c r="G2364" i="2"/>
  <c r="G2236" i="2"/>
  <c r="G2108" i="2"/>
  <c r="J2035" i="2"/>
  <c r="J2013" i="2"/>
  <c r="J1997" i="2"/>
  <c r="J1981" i="2"/>
  <c r="J1965" i="2"/>
  <c r="J1949" i="2"/>
  <c r="J1931" i="2"/>
  <c r="J1915" i="2"/>
  <c r="J1899" i="2"/>
  <c r="J1883" i="2"/>
  <c r="J1862" i="2"/>
  <c r="J1846" i="2"/>
  <c r="J1830" i="2"/>
  <c r="J1814" i="2"/>
  <c r="J1798" i="2"/>
  <c r="J1782" i="2"/>
  <c r="J1766" i="2"/>
  <c r="J1750" i="2"/>
  <c r="G2482" i="2"/>
  <c r="G2411" i="2"/>
  <c r="G2347" i="2"/>
  <c r="G2283" i="2"/>
  <c r="G2219" i="2"/>
  <c r="G2155" i="2"/>
  <c r="G2091" i="2"/>
  <c r="G2026" i="2"/>
  <c r="G1962" i="2"/>
  <c r="G1896" i="2"/>
  <c r="G1827" i="2"/>
  <c r="G1763" i="2"/>
  <c r="G2041" i="2"/>
  <c r="G1977" i="2"/>
  <c r="G1911" i="2"/>
  <c r="G1842" i="2"/>
  <c r="G1778" i="2"/>
  <c r="J1726" i="2"/>
  <c r="J1709" i="2"/>
  <c r="J1693" i="2"/>
  <c r="J1677" i="2"/>
  <c r="J1661" i="2"/>
  <c r="G1706" i="2"/>
  <c r="G1674" i="2"/>
  <c r="G1642" i="2"/>
  <c r="G1610" i="2"/>
  <c r="G1578" i="2"/>
  <c r="G1546" i="2"/>
  <c r="G1514" i="2"/>
  <c r="G1480" i="2"/>
  <c r="G1448" i="2"/>
  <c r="H2445" i="2"/>
  <c r="H2311" i="2"/>
  <c r="J2225" i="2"/>
  <c r="J2161" i="2"/>
  <c r="J2097" i="2"/>
  <c r="G2562" i="2"/>
  <c r="G2272" i="2"/>
  <c r="J2044" i="2"/>
  <c r="H2002" i="2"/>
  <c r="H1970" i="2"/>
  <c r="H1938" i="2"/>
  <c r="H1904" i="2"/>
  <c r="H1867" i="2"/>
  <c r="H1835" i="2"/>
  <c r="H1803" i="2"/>
  <c r="H1771" i="2"/>
  <c r="H1739" i="2"/>
  <c r="G2381" i="2"/>
  <c r="G2317" i="2"/>
  <c r="G2253" i="2"/>
  <c r="G2189" i="2"/>
  <c r="G2125" i="2"/>
  <c r="G2061" i="2"/>
  <c r="G1996" i="2"/>
  <c r="G1930" i="2"/>
  <c r="G1861" i="2"/>
  <c r="G1797" i="2"/>
  <c r="G1735" i="2"/>
  <c r="G2011" i="2"/>
  <c r="G1947" i="2"/>
  <c r="G1881" i="2"/>
  <c r="G1812" i="2"/>
  <c r="G1748" i="2"/>
  <c r="H1718" i="2"/>
  <c r="H1702" i="2"/>
  <c r="H1686" i="2"/>
  <c r="H1670" i="2"/>
  <c r="G1723" i="2"/>
  <c r="G1691" i="2"/>
  <c r="G1659" i="2"/>
  <c r="G1627" i="2"/>
  <c r="G1595" i="2"/>
  <c r="G1563" i="2"/>
  <c r="G1531" i="2"/>
  <c r="G1499" i="2"/>
  <c r="G1465" i="2"/>
  <c r="G1435" i="2"/>
  <c r="G1419" i="2"/>
  <c r="G1403" i="2"/>
  <c r="G1387" i="2"/>
  <c r="J1659" i="2"/>
  <c r="J1643" i="2"/>
  <c r="J1627" i="2"/>
  <c r="H626" i="2"/>
  <c r="H2576" i="2"/>
  <c r="H2512" i="2"/>
  <c r="J1934" i="2"/>
  <c r="J2506" i="2"/>
  <c r="J2413" i="2"/>
  <c r="G2557" i="2"/>
  <c r="J2445" i="2"/>
  <c r="J2407" i="2"/>
  <c r="J2375" i="2"/>
  <c r="J2343" i="2"/>
  <c r="J2311" i="2"/>
  <c r="J2279" i="2"/>
  <c r="J2479" i="2"/>
  <c r="H2424" i="2"/>
  <c r="H2354" i="2"/>
  <c r="H2290" i="2"/>
  <c r="H2247" i="2"/>
  <c r="H2215" i="2"/>
  <c r="H2183" i="2"/>
  <c r="H2151" i="2"/>
  <c r="H2119" i="2"/>
  <c r="H2087" i="2"/>
  <c r="H2055" i="2"/>
  <c r="G2520" i="2"/>
  <c r="G2358" i="2"/>
  <c r="G2230" i="2"/>
  <c r="G2102" i="2"/>
  <c r="H2034" i="2"/>
  <c r="H2443" i="2"/>
  <c r="H2309" i="2"/>
  <c r="J2224" i="2"/>
  <c r="J2182" i="2"/>
  <c r="J2150" i="2"/>
  <c r="J2118" i="2"/>
  <c r="J2086" i="2"/>
  <c r="J2054" i="2"/>
  <c r="G2518" i="2"/>
  <c r="G2356" i="2"/>
  <c r="G2228" i="2"/>
  <c r="G2100" i="2"/>
  <c r="J2033" i="2"/>
  <c r="J2012" i="2"/>
  <c r="J1996" i="2"/>
  <c r="J1980" i="2"/>
  <c r="J1964" i="2"/>
  <c r="J1948" i="2"/>
  <c r="J1930" i="2"/>
  <c r="J1914" i="2"/>
  <c r="J1898" i="2"/>
  <c r="J1882" i="2"/>
  <c r="J1861" i="2"/>
  <c r="J1845" i="2"/>
  <c r="J1829" i="2"/>
  <c r="J1813" i="2"/>
  <c r="J1797" i="2"/>
  <c r="J1781" i="2"/>
  <c r="J1765" i="2"/>
  <c r="J1749" i="2"/>
  <c r="G2478" i="2"/>
  <c r="G2407" i="2"/>
  <c r="G2343" i="2"/>
  <c r="G2279" i="2"/>
  <c r="G2215" i="2"/>
  <c r="G2151" i="2"/>
  <c r="G2087" i="2"/>
  <c r="G2022" i="2"/>
  <c r="G1958" i="2"/>
  <c r="G1892" i="2"/>
  <c r="G1823" i="2"/>
  <c r="G1759" i="2"/>
  <c r="G2037" i="2"/>
  <c r="G1973" i="2"/>
  <c r="G1907" i="2"/>
  <c r="G1838" i="2"/>
  <c r="G1774" i="2"/>
  <c r="J1724" i="2"/>
  <c r="J1708" i="2"/>
  <c r="J1692" i="2"/>
  <c r="J1676" i="2"/>
  <c r="H1736" i="2"/>
  <c r="G1704" i="2"/>
  <c r="G1672" i="2"/>
  <c r="G1640" i="2"/>
  <c r="G1608" i="2"/>
  <c r="G1576" i="2"/>
  <c r="G1544" i="2"/>
  <c r="G1512" i="2"/>
  <c r="G1478" i="2"/>
  <c r="G1446" i="2"/>
  <c r="H2437" i="2"/>
  <c r="J626" i="2"/>
  <c r="J751" i="2"/>
  <c r="J2410" i="2"/>
  <c r="J2282" i="2"/>
  <c r="H2396" i="2"/>
  <c r="H2268" i="2"/>
  <c r="H2204" i="2"/>
  <c r="H2140" i="2"/>
  <c r="H2076" i="2"/>
  <c r="G2448" i="2"/>
  <c r="G2186" i="2"/>
  <c r="J1868" i="2"/>
  <c r="J2266" i="2"/>
  <c r="H2508" i="2"/>
  <c r="G2541" i="2"/>
  <c r="J2341" i="2"/>
  <c r="J2415" i="2"/>
  <c r="H2390" i="2"/>
  <c r="H2265" i="2"/>
  <c r="H2201" i="2"/>
  <c r="H2137" i="2"/>
  <c r="H2073" i="2"/>
  <c r="G2436" i="2"/>
  <c r="G2174" i="2"/>
  <c r="J2587" i="2"/>
  <c r="J2260" i="2"/>
  <c r="J2168" i="2"/>
  <c r="J2104" i="2"/>
  <c r="G2590" i="2"/>
  <c r="G2300" i="2"/>
  <c r="J2051" i="2"/>
  <c r="J2005" i="2"/>
  <c r="J1973" i="2"/>
  <c r="J1941" i="2"/>
  <c r="J1907" i="2"/>
  <c r="J1874" i="2"/>
  <c r="J1838" i="2"/>
  <c r="J1806" i="2"/>
  <c r="J1774" i="2"/>
  <c r="J1742" i="2"/>
  <c r="G2379" i="2"/>
  <c r="G2251" i="2"/>
  <c r="G2123" i="2"/>
  <c r="G1994" i="2"/>
  <c r="G1859" i="2"/>
  <c r="G1734" i="2"/>
  <c r="G1945" i="2"/>
  <c r="G1810" i="2"/>
  <c r="J1717" i="2"/>
  <c r="J1685" i="2"/>
  <c r="G1722" i="2"/>
  <c r="G1658" i="2"/>
  <c r="G1594" i="2"/>
  <c r="G1530" i="2"/>
  <c r="G1464" i="2"/>
  <c r="H2375" i="2"/>
  <c r="J2193" i="2"/>
  <c r="J2065" i="2"/>
  <c r="G2144" i="2"/>
  <c r="H1986" i="2"/>
  <c r="H1920" i="2"/>
  <c r="H1851" i="2"/>
  <c r="H1787" i="2"/>
  <c r="G2435" i="2"/>
  <c r="G2285" i="2"/>
  <c r="G2157" i="2"/>
  <c r="G2028" i="2"/>
  <c r="G1898" i="2"/>
  <c r="G1765" i="2"/>
  <c r="G1979" i="2"/>
  <c r="G1844" i="2"/>
  <c r="J1727" i="2"/>
  <c r="H1694" i="2"/>
  <c r="H1662" i="2"/>
  <c r="G1675" i="2"/>
  <c r="G1611" i="2"/>
  <c r="G1547" i="2"/>
  <c r="G1481" i="2"/>
  <c r="G1427" i="2"/>
  <c r="G1395" i="2"/>
  <c r="J1651" i="2"/>
  <c r="J1619" i="2"/>
  <c r="H2544" i="2"/>
  <c r="J2570" i="2"/>
  <c r="J2501" i="2"/>
  <c r="J2429" i="2"/>
  <c r="J2359" i="2"/>
  <c r="J2295" i="2"/>
  <c r="H2456" i="2"/>
  <c r="H2322" i="2"/>
  <c r="H2231" i="2"/>
  <c r="H2167" i="2"/>
  <c r="H2103" i="2"/>
  <c r="G2584" i="2"/>
  <c r="G2294" i="2"/>
  <c r="H2050" i="2"/>
  <c r="H2373" i="2"/>
  <c r="J2198" i="2"/>
  <c r="J2134" i="2"/>
  <c r="J2070" i="2"/>
  <c r="G2426" i="2"/>
  <c r="G2164" i="2"/>
  <c r="J2020" i="2"/>
  <c r="J1988" i="2"/>
  <c r="J1956" i="2"/>
  <c r="J1922" i="2"/>
  <c r="J1890" i="2"/>
  <c r="J1853" i="2"/>
  <c r="J1821" i="2"/>
  <c r="J1789" i="2"/>
  <c r="J1757" i="2"/>
  <c r="G2445" i="2"/>
  <c r="G2311" i="2"/>
  <c r="G2183" i="2"/>
  <c r="G2055" i="2"/>
  <c r="G1924" i="2"/>
  <c r="G1791" i="2"/>
  <c r="G2005" i="2"/>
  <c r="G1874" i="2"/>
  <c r="G1742" i="2"/>
  <c r="J1700" i="2"/>
  <c r="J1668" i="2"/>
  <c r="G1688" i="2"/>
  <c r="G1624" i="2"/>
  <c r="G1560" i="2"/>
  <c r="G1495" i="2"/>
  <c r="J2531" i="2"/>
  <c r="H2303" i="2"/>
  <c r="J2221" i="2"/>
  <c r="J2157" i="2"/>
  <c r="J2093" i="2"/>
  <c r="G2546" i="2"/>
  <c r="G2256" i="2"/>
  <c r="J2040" i="2"/>
  <c r="H2000" i="2"/>
  <c r="H1968" i="2"/>
  <c r="H1936" i="2"/>
  <c r="H1902" i="2"/>
  <c r="H1865" i="2"/>
  <c r="H1833" i="2"/>
  <c r="H1801" i="2"/>
  <c r="H1769" i="2"/>
  <c r="G2492" i="2"/>
  <c r="G2357" i="2"/>
  <c r="G2229" i="2"/>
  <c r="G2101" i="2"/>
  <c r="G1972" i="2"/>
  <c r="G1837" i="2"/>
  <c r="G2051" i="2"/>
  <c r="G1921" i="2"/>
  <c r="G1788" i="2"/>
  <c r="H1712" i="2"/>
  <c r="H1680" i="2"/>
  <c r="G1711" i="2"/>
  <c r="G1647" i="2"/>
  <c r="G1583" i="2"/>
  <c r="G1519" i="2"/>
  <c r="G1453" i="2"/>
  <c r="G1413" i="2"/>
  <c r="G1381" i="2"/>
  <c r="J1637" i="2"/>
  <c r="J1609" i="2"/>
  <c r="J1593" i="2"/>
  <c r="J1577" i="2"/>
  <c r="J1561" i="2"/>
  <c r="J1545" i="2"/>
  <c r="J1529" i="2"/>
  <c r="J1513" i="2"/>
  <c r="J1496" i="2"/>
  <c r="J1479" i="2"/>
  <c r="J1463" i="2"/>
  <c r="J1447" i="2"/>
  <c r="J1431" i="2"/>
  <c r="J1415" i="2"/>
  <c r="J1399" i="2"/>
  <c r="J1383" i="2"/>
  <c r="G1368" i="2"/>
  <c r="G1352" i="2"/>
  <c r="G1336" i="2"/>
  <c r="G1320" i="2"/>
  <c r="G1304" i="2"/>
  <c r="G1288" i="2"/>
  <c r="G1272" i="2"/>
  <c r="G1256" i="2"/>
  <c r="G1240" i="2"/>
  <c r="G1224" i="2"/>
  <c r="G1207" i="2"/>
  <c r="G1191" i="2"/>
  <c r="G1175" i="2"/>
  <c r="G1159" i="2"/>
  <c r="G1143" i="2"/>
  <c r="G1127" i="2"/>
  <c r="G1111" i="2"/>
  <c r="G1095" i="2"/>
  <c r="G1079" i="2"/>
  <c r="G1063" i="2"/>
  <c r="G1047" i="2"/>
  <c r="G1031" i="2"/>
  <c r="G1015" i="2"/>
  <c r="G999" i="2"/>
  <c r="G983" i="2"/>
  <c r="G967" i="2"/>
  <c r="G951" i="2"/>
  <c r="G935" i="2"/>
  <c r="G918" i="2"/>
  <c r="G902" i="2"/>
  <c r="G886" i="2"/>
  <c r="G870" i="2"/>
  <c r="G854" i="2"/>
  <c r="G838" i="2"/>
  <c r="G822" i="2"/>
  <c r="G806" i="2"/>
  <c r="G790" i="2"/>
  <c r="G774" i="2"/>
  <c r="G758" i="2"/>
  <c r="H1648" i="2"/>
  <c r="H1632" i="2"/>
  <c r="H1616" i="2"/>
  <c r="H1600" i="2"/>
  <c r="H1584" i="2"/>
  <c r="H1568" i="2"/>
  <c r="H1552" i="2"/>
  <c r="H1536" i="2"/>
  <c r="H1520" i="2"/>
  <c r="H1504" i="2"/>
  <c r="H1487" i="2"/>
  <c r="H1470" i="2"/>
  <c r="H1454" i="2"/>
  <c r="H1438" i="2"/>
  <c r="H1422" i="2"/>
  <c r="H1406" i="2"/>
  <c r="H1390" i="2"/>
  <c r="H1374" i="2"/>
  <c r="H1365" i="2"/>
  <c r="H1356" i="2"/>
  <c r="H1349" i="2"/>
  <c r="H1341" i="2"/>
  <c r="H1333" i="2"/>
  <c r="H1325" i="2"/>
  <c r="H1317" i="2"/>
  <c r="H1309" i="2"/>
  <c r="H1301" i="2"/>
  <c r="H1293" i="2"/>
  <c r="H1285" i="2"/>
  <c r="H1277" i="2"/>
  <c r="H1269" i="2"/>
  <c r="H1261" i="2"/>
  <c r="H1253" i="2"/>
  <c r="H1245" i="2"/>
  <c r="H1237" i="2"/>
  <c r="H1229" i="2"/>
  <c r="H1220" i="2"/>
  <c r="H1212" i="2"/>
  <c r="H1204" i="2"/>
  <c r="H1191" i="2"/>
  <c r="H1175" i="2"/>
  <c r="H1159" i="2"/>
  <c r="H1143" i="2"/>
  <c r="H1127" i="2"/>
  <c r="H1111" i="2"/>
  <c r="H1095" i="2"/>
  <c r="H1079" i="2"/>
  <c r="H1063" i="2"/>
  <c r="H1047" i="2"/>
  <c r="H1031" i="2"/>
  <c r="H1015" i="2"/>
  <c r="H999" i="2"/>
  <c r="H983" i="2"/>
  <c r="H967" i="2"/>
  <c r="H951" i="2"/>
  <c r="H935" i="2"/>
  <c r="H918" i="2"/>
  <c r="H902" i="2"/>
  <c r="H886" i="2"/>
  <c r="H870" i="2"/>
  <c r="H854" i="2"/>
  <c r="H838" i="2"/>
  <c r="H822" i="2"/>
  <c r="H806" i="2"/>
  <c r="H790" i="2"/>
  <c r="H774" i="2"/>
  <c r="H758" i="2"/>
  <c r="G741" i="2"/>
  <c r="G725" i="2"/>
  <c r="G709" i="2"/>
  <c r="G692" i="2"/>
  <c r="G675" i="2"/>
  <c r="G659" i="2"/>
  <c r="G643" i="2"/>
  <c r="G625" i="2"/>
  <c r="G609" i="2"/>
  <c r="G593" i="2"/>
  <c r="G577" i="2"/>
  <c r="G561" i="2"/>
  <c r="G545" i="2"/>
  <c r="G529" i="2"/>
  <c r="G513" i="2"/>
  <c r="G497" i="2"/>
  <c r="G481" i="2"/>
  <c r="G465" i="2"/>
  <c r="G449" i="2"/>
  <c r="G433" i="2"/>
  <c r="G417" i="2"/>
  <c r="G401" i="2"/>
  <c r="G385" i="2"/>
  <c r="G369" i="2"/>
  <c r="G353" i="2"/>
  <c r="G337" i="2"/>
  <c r="G321" i="2"/>
  <c r="G305" i="2"/>
  <c r="G289" i="2"/>
  <c r="G273" i="2"/>
  <c r="G257" i="2"/>
  <c r="G241" i="2"/>
  <c r="G221" i="2"/>
  <c r="G205" i="2"/>
  <c r="G189" i="2"/>
  <c r="G173" i="2"/>
  <c r="G157" i="2"/>
  <c r="G141" i="2"/>
  <c r="G125" i="2"/>
  <c r="G109" i="2"/>
  <c r="G93" i="2"/>
  <c r="G77" i="2"/>
  <c r="G61" i="2"/>
  <c r="G45" i="2"/>
  <c r="G29" i="2"/>
  <c r="G13" i="2"/>
  <c r="J131" i="8"/>
  <c r="J30" i="8"/>
  <c r="J28" i="8"/>
  <c r="J113" i="8"/>
  <c r="J108" i="8"/>
  <c r="J100" i="8"/>
  <c r="J98" i="8"/>
  <c r="J95" i="8"/>
  <c r="J89" i="8"/>
  <c r="J84" i="8"/>
  <c r="J76" i="8"/>
  <c r="J71" i="8"/>
  <c r="J63" i="8"/>
  <c r="J56" i="8"/>
  <c r="J48" i="8"/>
  <c r="J40" i="8"/>
  <c r="J33" i="8"/>
  <c r="H13" i="2"/>
  <c r="G2585" i="2"/>
  <c r="J2251" i="2"/>
  <c r="J2123" i="2"/>
  <c r="G2376" i="2"/>
  <c r="H2015" i="2"/>
  <c r="H1951" i="2"/>
  <c r="H1881" i="2"/>
  <c r="H1808" i="2"/>
  <c r="H1744" i="2"/>
  <c r="G2241" i="2"/>
  <c r="G2000" i="2"/>
  <c r="G1737" i="2"/>
  <c r="G1800" i="2"/>
  <c r="H1679" i="2"/>
  <c r="G1653" i="2"/>
  <c r="G1517" i="2"/>
  <c r="G1412" i="2"/>
  <c r="J1632" i="2"/>
  <c r="J1568" i="2"/>
  <c r="J1504" i="2"/>
  <c r="J1438" i="2"/>
  <c r="J1378" i="2"/>
  <c r="G1315" i="2"/>
  <c r="G1251" i="2"/>
  <c r="G1186" i="2"/>
  <c r="G1122" i="2"/>
  <c r="G1062" i="2"/>
  <c r="G998" i="2"/>
  <c r="G934" i="2"/>
  <c r="G865" i="2"/>
  <c r="G801" i="2"/>
  <c r="H1639" i="2"/>
  <c r="H1579" i="2"/>
  <c r="H1511" i="2"/>
  <c r="H1449" i="2"/>
  <c r="H1381" i="2"/>
  <c r="J1344" i="2"/>
  <c r="J1314" i="2"/>
  <c r="J1290" i="2"/>
  <c r="J1276" i="2"/>
  <c r="J1260" i="2"/>
  <c r="J1244" i="2"/>
  <c r="J1228" i="2"/>
  <c r="J1211" i="2"/>
  <c r="H1186" i="2"/>
  <c r="H1150" i="2"/>
  <c r="H1114" i="2"/>
  <c r="H1090" i="2"/>
  <c r="H1074" i="2"/>
  <c r="H1034" i="2"/>
  <c r="H1006" i="2"/>
  <c r="H974" i="2"/>
  <c r="H946" i="2"/>
  <c r="H913" i="2"/>
  <c r="H881" i="2"/>
  <c r="H841" i="2"/>
  <c r="H809" i="2"/>
  <c r="H777" i="2"/>
  <c r="G744" i="2"/>
  <c r="G716" i="2"/>
  <c r="G683" i="2"/>
  <c r="G650" i="2"/>
  <c r="G616" i="2"/>
  <c r="G580" i="2"/>
  <c r="G552" i="2"/>
  <c r="G520" i="2"/>
  <c r="G484" i="2"/>
  <c r="G452" i="2"/>
  <c r="G420" i="2"/>
  <c r="G388" i="2"/>
  <c r="G356" i="2"/>
  <c r="G328" i="2"/>
  <c r="G296" i="2"/>
  <c r="G264" i="2"/>
  <c r="G232" i="2"/>
  <c r="G196" i="2"/>
  <c r="G168" i="2"/>
  <c r="G136" i="2"/>
  <c r="G100" i="2"/>
  <c r="G72" i="2"/>
  <c r="G36" i="2"/>
  <c r="G3" i="2"/>
  <c r="H122" i="8"/>
  <c r="H24" i="8"/>
  <c r="H20" i="8"/>
  <c r="H12" i="8"/>
  <c r="H80" i="8"/>
  <c r="H67" i="8"/>
  <c r="H52" i="8"/>
  <c r="H37" i="8"/>
  <c r="J2547" i="2"/>
  <c r="H2441" i="2"/>
  <c r="H2371" i="2"/>
  <c r="H2307" i="2"/>
  <c r="J2255" i="2"/>
  <c r="J2223" i="2"/>
  <c r="J2191" i="2"/>
  <c r="J2159" i="2"/>
  <c r="J2127" i="2"/>
  <c r="J2095" i="2"/>
  <c r="J2063" i="2"/>
  <c r="G2554" i="2"/>
  <c r="G2392" i="2"/>
  <c r="G2264" i="2"/>
  <c r="G2136" i="2"/>
  <c r="J2042" i="2"/>
  <c r="H2017" i="2"/>
  <c r="H2001" i="2"/>
  <c r="H1985" i="2"/>
  <c r="H1969" i="2"/>
  <c r="H1953" i="2"/>
  <c r="H1937" i="2"/>
  <c r="H1919" i="2"/>
  <c r="H1903" i="2"/>
  <c r="H1887" i="2"/>
  <c r="H1866" i="2"/>
  <c r="H1850" i="2"/>
  <c r="H1834" i="2"/>
  <c r="H1818" i="2"/>
  <c r="H1802" i="2"/>
  <c r="H1786" i="2"/>
  <c r="H1770" i="2"/>
  <c r="H1754" i="2"/>
  <c r="H1738" i="2"/>
  <c r="G2431" i="2"/>
  <c r="G2361" i="2"/>
  <c r="G2297" i="2"/>
  <c r="G2233" i="2"/>
  <c r="G2169" i="2"/>
  <c r="G2105" i="2"/>
  <c r="G2040" i="2"/>
  <c r="G1976" i="2"/>
  <c r="G1910" i="2"/>
  <c r="G1841" i="2"/>
  <c r="G1777" i="2"/>
  <c r="G1725" i="2"/>
  <c r="G1991" i="2"/>
  <c r="G1925" i="2"/>
  <c r="G1856" i="2"/>
  <c r="G1792" i="2"/>
  <c r="J1733" i="2"/>
  <c r="H1713" i="2"/>
  <c r="H1697" i="2"/>
  <c r="H1681" i="2"/>
  <c r="H1665" i="2"/>
  <c r="G1713" i="2"/>
  <c r="G1681" i="2"/>
  <c r="G1649" i="2"/>
  <c r="G1617" i="2"/>
  <c r="G1585" i="2"/>
  <c r="G1553" i="2"/>
  <c r="G1521" i="2"/>
  <c r="G1488" i="2"/>
  <c r="G1455" i="2"/>
  <c r="G1430" i="2"/>
  <c r="G1414" i="2"/>
  <c r="G1398" i="2"/>
  <c r="G1382" i="2"/>
  <c r="J1654" i="2"/>
  <c r="J1638" i="2"/>
  <c r="J1622" i="2"/>
  <c r="J1606" i="2"/>
  <c r="J1590" i="2"/>
  <c r="J1574" i="2"/>
  <c r="J1558" i="2"/>
  <c r="H2579" i="2"/>
  <c r="J1933" i="2"/>
  <c r="G2581" i="2"/>
  <c r="J2346" i="2"/>
  <c r="J2466" i="2"/>
  <c r="H2332" i="2"/>
  <c r="H2236" i="2"/>
  <c r="H2172" i="2"/>
  <c r="H2108" i="2"/>
  <c r="G2604" i="2"/>
  <c r="G2314" i="2"/>
  <c r="G2058" i="2"/>
  <c r="H2393" i="2"/>
  <c r="H1870" i="2"/>
  <c r="J2498" i="2"/>
  <c r="J2405" i="2"/>
  <c r="J2297" i="2"/>
  <c r="H2460" i="2"/>
  <c r="H2326" i="2"/>
  <c r="H2233" i="2"/>
  <c r="H2169" i="2"/>
  <c r="H2105" i="2"/>
  <c r="G2592" i="2"/>
  <c r="G2302" i="2"/>
  <c r="H2052" i="2"/>
  <c r="H2381" i="2"/>
  <c r="J2200" i="2"/>
  <c r="J2136" i="2"/>
  <c r="J2072" i="2"/>
  <c r="G2434" i="2"/>
  <c r="G2172" i="2"/>
  <c r="J2021" i="2"/>
  <c r="J1989" i="2"/>
  <c r="J1957" i="2"/>
  <c r="J1923" i="2"/>
  <c r="J1891" i="2"/>
  <c r="J1854" i="2"/>
  <c r="J1822" i="2"/>
  <c r="J1790" i="2"/>
  <c r="J1758" i="2"/>
  <c r="G2449" i="2"/>
  <c r="G2315" i="2"/>
  <c r="G2187" i="2"/>
  <c r="G2059" i="2"/>
  <c r="G1928" i="2"/>
  <c r="G1795" i="2"/>
  <c r="G2009" i="2"/>
  <c r="G1878" i="2"/>
  <c r="G1746" i="2"/>
  <c r="J1701" i="2"/>
  <c r="J1669" i="2"/>
  <c r="G1690" i="2"/>
  <c r="G1626" i="2"/>
  <c r="G1562" i="2"/>
  <c r="G1498" i="2"/>
  <c r="J2563" i="2"/>
  <c r="J2257" i="2"/>
  <c r="J2129" i="2"/>
  <c r="G2400" i="2"/>
  <c r="H2018" i="2"/>
  <c r="H1954" i="2"/>
  <c r="H1888" i="2"/>
  <c r="H1819" i="2"/>
  <c r="H1755" i="2"/>
  <c r="G2349" i="2"/>
  <c r="G2221" i="2"/>
  <c r="G2093" i="2"/>
  <c r="G1964" i="2"/>
  <c r="G1829" i="2"/>
  <c r="G2043" i="2"/>
  <c r="G1913" i="2"/>
  <c r="G1780" i="2"/>
  <c r="H1710" i="2"/>
  <c r="H1678" i="2"/>
  <c r="G1707" i="2"/>
  <c r="G1643" i="2"/>
  <c r="G1579" i="2"/>
  <c r="G1515" i="2"/>
  <c r="G1449" i="2"/>
  <c r="G1411" i="2"/>
  <c r="G1379" i="2"/>
  <c r="J1635" i="2"/>
  <c r="H2608" i="2"/>
  <c r="H2480" i="2"/>
  <c r="G2567" i="2"/>
  <c r="J2461" i="2"/>
  <c r="J2391" i="2"/>
  <c r="J2327" i="2"/>
  <c r="J2607" i="2"/>
  <c r="H2386" i="2"/>
  <c r="H2263" i="2"/>
  <c r="H2199" i="2"/>
  <c r="H2135" i="2"/>
  <c r="H2071" i="2"/>
  <c r="G2428" i="2"/>
  <c r="G2166" i="2"/>
  <c r="J2555" i="2"/>
  <c r="J2256" i="2"/>
  <c r="J2166" i="2"/>
  <c r="J2102" i="2"/>
  <c r="G2582" i="2"/>
  <c r="G2292" i="2"/>
  <c r="J2049" i="2"/>
  <c r="J2004" i="2"/>
  <c r="J1972" i="2"/>
  <c r="J1940" i="2"/>
  <c r="J1906" i="2"/>
  <c r="J1873" i="2"/>
  <c r="J1837" i="2"/>
  <c r="J1805" i="2"/>
  <c r="J1773" i="2"/>
  <c r="J1741" i="2"/>
  <c r="G2375" i="2"/>
  <c r="G2247" i="2"/>
  <c r="G2119" i="2"/>
  <c r="G1990" i="2"/>
  <c r="G1855" i="2"/>
  <c r="G1732" i="2"/>
  <c r="G1941" i="2"/>
  <c r="G1806" i="2"/>
  <c r="J1716" i="2"/>
  <c r="J1684" i="2"/>
  <c r="G1720" i="2"/>
  <c r="G1656" i="2"/>
  <c r="G1592" i="2"/>
  <c r="G1528" i="2"/>
  <c r="G1462" i="2"/>
  <c r="H2367" i="2"/>
  <c r="J2253" i="2"/>
  <c r="J2189" i="2"/>
  <c r="J2125" i="2"/>
  <c r="J2061" i="2"/>
  <c r="G2384" i="2"/>
  <c r="G2128" i="2"/>
  <c r="H2016" i="2"/>
  <c r="H1984" i="2"/>
  <c r="H1952" i="2"/>
  <c r="H1886" i="2"/>
  <c r="H1817" i="2"/>
  <c r="H1753" i="2"/>
  <c r="G2293" i="2"/>
  <c r="G2036" i="2"/>
  <c r="G1773" i="2"/>
  <c r="G1852" i="2"/>
  <c r="H1696" i="2"/>
  <c r="G1679" i="2"/>
  <c r="G1551" i="2"/>
  <c r="G1429" i="2"/>
  <c r="J1653" i="2"/>
  <c r="J1601" i="2"/>
  <c r="J1569" i="2"/>
  <c r="J1537" i="2"/>
  <c r="J1505" i="2"/>
  <c r="J1471" i="2"/>
  <c r="J1439" i="2"/>
  <c r="J1407" i="2"/>
  <c r="J1375" i="2"/>
  <c r="G1344" i="2"/>
  <c r="G1312" i="2"/>
  <c r="G1280" i="2"/>
  <c r="G1248" i="2"/>
  <c r="G1215" i="2"/>
  <c r="G1183" i="2"/>
  <c r="G1151" i="2"/>
  <c r="G1119" i="2"/>
  <c r="G1087" i="2"/>
  <c r="G1055" i="2"/>
  <c r="G1023" i="2"/>
  <c r="G991" i="2"/>
  <c r="G959" i="2"/>
  <c r="G927" i="2"/>
  <c r="G894" i="2"/>
  <c r="G862" i="2"/>
  <c r="G830" i="2"/>
  <c r="G798" i="2"/>
  <c r="G766" i="2"/>
  <c r="H1640" i="2"/>
  <c r="H1608" i="2"/>
  <c r="H1576" i="2"/>
  <c r="H1544" i="2"/>
  <c r="H1512" i="2"/>
  <c r="H1478" i="2"/>
  <c r="H1446" i="2"/>
  <c r="H1414" i="2"/>
  <c r="H1382" i="2"/>
  <c r="H1361" i="2"/>
  <c r="H1345" i="2"/>
  <c r="H1329" i="2"/>
  <c r="H1313" i="2"/>
  <c r="H1297" i="2"/>
  <c r="H1281" i="2"/>
  <c r="H1265" i="2"/>
  <c r="H1249" i="2"/>
  <c r="H1233" i="2"/>
  <c r="H1216" i="2"/>
  <c r="H1199" i="2"/>
  <c r="H1167" i="2"/>
  <c r="H1135" i="2"/>
  <c r="H1103" i="2"/>
  <c r="H1071" i="2"/>
  <c r="H1039" i="2"/>
  <c r="H1007" i="2"/>
  <c r="H975" i="2"/>
  <c r="H943" i="2"/>
  <c r="H910" i="2"/>
  <c r="H878" i="2"/>
  <c r="H846" i="2"/>
  <c r="H814" i="2"/>
  <c r="H782" i="2"/>
  <c r="G749" i="2"/>
  <c r="G717" i="2"/>
  <c r="G684" i="2"/>
  <c r="G651" i="2"/>
  <c r="G617" i="2"/>
  <c r="G585" i="2"/>
  <c r="G553" i="2"/>
  <c r="G521" i="2"/>
  <c r="G489" i="2"/>
  <c r="G457" i="2"/>
  <c r="G425" i="2"/>
  <c r="G393" i="2"/>
  <c r="G361" i="2"/>
  <c r="G329" i="2"/>
  <c r="G297" i="2"/>
  <c r="G265" i="2"/>
  <c r="G233" i="2"/>
  <c r="G197" i="2"/>
  <c r="G165" i="2"/>
  <c r="G133" i="2"/>
  <c r="G101" i="2"/>
  <c r="G69" i="2"/>
  <c r="G37" i="2"/>
  <c r="G4" i="2"/>
  <c r="J122" i="8"/>
  <c r="J24" i="8"/>
  <c r="J20" i="8"/>
  <c r="J12" i="8"/>
  <c r="J80" i="8"/>
  <c r="J67" i="8"/>
  <c r="J52" i="8"/>
  <c r="J37" i="8"/>
  <c r="H9" i="2"/>
  <c r="J2187" i="2"/>
  <c r="G2120" i="2"/>
  <c r="H1917" i="2"/>
  <c r="H1776" i="2"/>
  <c r="G2113" i="2"/>
  <c r="G1935" i="2"/>
  <c r="G1717" i="2"/>
  <c r="G1451" i="2"/>
  <c r="J1600" i="2"/>
  <c r="J1470" i="2"/>
  <c r="G1347" i="2"/>
  <c r="G1218" i="2"/>
  <c r="G1090" i="2"/>
  <c r="G962" i="2"/>
  <c r="G833" i="2"/>
  <c r="H1611" i="2"/>
  <c r="H1477" i="2"/>
  <c r="J1360" i="2"/>
  <c r="J1300" i="2"/>
  <c r="J1268" i="2"/>
  <c r="J1236" i="2"/>
  <c r="J1201" i="2"/>
  <c r="H1134" i="2"/>
  <c r="H1082" i="2"/>
  <c r="H1018" i="2"/>
  <c r="H958" i="2"/>
  <c r="H893" i="2"/>
  <c r="H825" i="2"/>
  <c r="H761" i="2"/>
  <c r="G700" i="2"/>
  <c r="G634" i="2"/>
  <c r="G568" i="2"/>
  <c r="G504" i="2"/>
  <c r="G436" i="2"/>
  <c r="G372" i="2"/>
  <c r="G312" i="2"/>
  <c r="G248" i="2"/>
  <c r="G184" i="2"/>
  <c r="G120" i="2"/>
  <c r="G52" i="2"/>
  <c r="H127" i="8"/>
  <c r="H104" i="8"/>
  <c r="H10" i="8"/>
  <c r="H59" i="8"/>
  <c r="J18" i="2"/>
  <c r="H2403" i="2"/>
  <c r="H2275" i="2"/>
  <c r="J2207" i="2"/>
  <c r="J2143" i="2"/>
  <c r="J2079" i="2"/>
  <c r="G2462" i="2"/>
  <c r="G2200" i="2"/>
  <c r="J2026" i="2"/>
  <c r="H1993" i="2"/>
  <c r="H1961" i="2"/>
  <c r="H1927" i="2"/>
  <c r="H1895" i="2"/>
  <c r="H1858" i="2"/>
  <c r="H1826" i="2"/>
  <c r="H1794" i="2"/>
  <c r="H1762" i="2"/>
  <c r="G2463" i="2"/>
  <c r="G2329" i="2"/>
  <c r="G2201" i="2"/>
  <c r="G2073" i="2"/>
  <c r="G1944" i="2"/>
  <c r="G1809" i="2"/>
  <c r="G2023" i="2"/>
  <c r="G1893" i="2"/>
  <c r="G1760" i="2"/>
  <c r="H1705" i="2"/>
  <c r="H1673" i="2"/>
  <c r="G1697" i="2"/>
  <c r="G1633" i="2"/>
  <c r="G1569" i="2"/>
  <c r="G1505" i="2"/>
  <c r="G1439" i="2"/>
  <c r="G1406" i="2"/>
  <c r="G1374" i="2"/>
  <c r="J1630" i="2"/>
  <c r="J1598" i="2"/>
  <c r="J1566" i="2"/>
  <c r="J1542" i="2"/>
  <c r="J1526" i="2"/>
  <c r="J1510" i="2"/>
  <c r="J1493" i="2"/>
  <c r="J1476" i="2"/>
  <c r="J1460" i="2"/>
  <c r="J1444" i="2"/>
  <c r="J1428" i="2"/>
  <c r="J1412" i="2"/>
  <c r="J1396" i="2"/>
  <c r="J1380" i="2"/>
  <c r="G1365" i="2"/>
  <c r="G1349" i="2"/>
  <c r="G1333" i="2"/>
  <c r="G1317" i="2"/>
  <c r="G1301" i="2"/>
  <c r="G1285" i="2"/>
  <c r="G1269" i="2"/>
  <c r="G1253" i="2"/>
  <c r="G1237" i="2"/>
  <c r="G1220" i="2"/>
  <c r="G1204" i="2"/>
  <c r="G1188" i="2"/>
  <c r="G1172" i="2"/>
  <c r="G1156" i="2"/>
  <c r="G1140" i="2"/>
  <c r="G1124" i="2"/>
  <c r="G1108" i="2"/>
  <c r="G1092" i="2"/>
  <c r="G1076" i="2"/>
  <c r="G1060" i="2"/>
  <c r="G1044" i="2"/>
  <c r="G1028" i="2"/>
  <c r="G1012" i="2"/>
  <c r="G996" i="2"/>
  <c r="G980" i="2"/>
  <c r="G964" i="2"/>
  <c r="G948" i="2"/>
  <c r="G932" i="2"/>
  <c r="G915" i="2"/>
  <c r="G899" i="2"/>
  <c r="G883" i="2"/>
  <c r="G867" i="2"/>
  <c r="G851" i="2"/>
  <c r="G835" i="2"/>
  <c r="G819" i="2"/>
  <c r="G803" i="2"/>
  <c r="G787" i="2"/>
  <c r="G771" i="2"/>
  <c r="H1661" i="2"/>
  <c r="H1645" i="2"/>
  <c r="H1629" i="2"/>
  <c r="H1613" i="2"/>
  <c r="H1597" i="2"/>
  <c r="H1581" i="2"/>
  <c r="H1565" i="2"/>
  <c r="H1549" i="2"/>
  <c r="H1533" i="2"/>
  <c r="H1517" i="2"/>
  <c r="H1501" i="2"/>
  <c r="H1483" i="2"/>
  <c r="H1467" i="2"/>
  <c r="H1451" i="2"/>
  <c r="H1435" i="2"/>
  <c r="H1419" i="2"/>
  <c r="H1403" i="2"/>
  <c r="H1387" i="2"/>
  <c r="J1371" i="2"/>
  <c r="J1363" i="2"/>
  <c r="J1355" i="2"/>
  <c r="J1347" i="2"/>
  <c r="J1339" i="2"/>
  <c r="J1331" i="2"/>
  <c r="J1323" i="2"/>
  <c r="J1315" i="2"/>
  <c r="J1307" i="2"/>
  <c r="J1299" i="2"/>
  <c r="J1291" i="2"/>
  <c r="J1283" i="2"/>
  <c r="J1275" i="2"/>
  <c r="J1267" i="2"/>
  <c r="J1259" i="2"/>
  <c r="J1251" i="2"/>
  <c r="J1243" i="2"/>
  <c r="J1235" i="2"/>
  <c r="J1227" i="2"/>
  <c r="J1218" i="2"/>
  <c r="J1210" i="2"/>
  <c r="J1202" i="2"/>
  <c r="H1188" i="2"/>
  <c r="H1172" i="2"/>
  <c r="H1156" i="2"/>
  <c r="H1140" i="2"/>
  <c r="H1124" i="2"/>
  <c r="H1108" i="2"/>
  <c r="H1092" i="2"/>
  <c r="H1076" i="2"/>
  <c r="H1060" i="2"/>
  <c r="H1044" i="2"/>
  <c r="H1028" i="2"/>
  <c r="H1012" i="2"/>
  <c r="H996" i="2"/>
  <c r="H980" i="2"/>
  <c r="H964" i="2"/>
  <c r="H948" i="2"/>
  <c r="H932" i="2"/>
  <c r="H915" i="2"/>
  <c r="H899" i="2"/>
  <c r="H883" i="2"/>
  <c r="H867" i="2"/>
  <c r="H851" i="2"/>
  <c r="H835" i="2"/>
  <c r="H819" i="2"/>
  <c r="H803" i="2"/>
  <c r="H787" i="2"/>
  <c r="H771" i="2"/>
  <c r="G755" i="2"/>
  <c r="G738" i="2"/>
  <c r="G722" i="2"/>
  <c r="G706" i="2"/>
  <c r="G689" i="2"/>
  <c r="G672" i="2"/>
  <c r="G656" i="2"/>
  <c r="G640" i="2"/>
  <c r="G622" i="2"/>
  <c r="G606" i="2"/>
  <c r="G590" i="2"/>
  <c r="G574" i="2"/>
  <c r="G558" i="2"/>
  <c r="G542" i="2"/>
  <c r="G526" i="2"/>
  <c r="G510" i="2"/>
  <c r="G494" i="2"/>
  <c r="G478" i="2"/>
  <c r="G462" i="2"/>
  <c r="G446" i="2"/>
  <c r="G430" i="2"/>
  <c r="G414" i="2"/>
  <c r="G398" i="2"/>
  <c r="G382" i="2"/>
  <c r="G366" i="2"/>
  <c r="G350" i="2"/>
  <c r="G334" i="2"/>
  <c r="G318" i="2"/>
  <c r="G302" i="2"/>
  <c r="G286" i="2"/>
  <c r="G270" i="2"/>
  <c r="G254" i="2"/>
  <c r="G238" i="2"/>
  <c r="G218" i="2"/>
  <c r="G202" i="2"/>
  <c r="G186" i="2"/>
  <c r="G170" i="2"/>
  <c r="G154" i="2"/>
  <c r="G138" i="2"/>
  <c r="G122" i="2"/>
  <c r="G106" i="2"/>
  <c r="G90" i="2"/>
  <c r="G74" i="2"/>
  <c r="G58" i="2"/>
  <c r="G42" i="2"/>
  <c r="G26" i="2"/>
  <c r="G10" i="2"/>
  <c r="H130" i="8"/>
  <c r="H125" i="8"/>
  <c r="H119" i="8"/>
  <c r="H112" i="8"/>
  <c r="H107" i="8"/>
  <c r="H23" i="8"/>
  <c r="H97" i="8"/>
  <c r="H94" i="8"/>
  <c r="H88" i="8"/>
  <c r="H83" i="8"/>
  <c r="H75" i="8"/>
  <c r="H70" i="8"/>
  <c r="H62" i="8"/>
  <c r="H55" i="8"/>
  <c r="H47" i="8"/>
  <c r="H39" i="8"/>
  <c r="J31" i="2"/>
  <c r="J11" i="2"/>
  <c r="J4" i="2"/>
  <c r="G129" i="8"/>
  <c r="G118" i="8"/>
  <c r="G107" i="8"/>
  <c r="G16" i="8"/>
  <c r="G77" i="8"/>
  <c r="G48" i="8"/>
  <c r="J1199" i="2"/>
  <c r="J1191" i="2"/>
  <c r="J1183" i="2"/>
  <c r="J1175" i="2"/>
  <c r="J1167" i="2"/>
  <c r="J1159" i="2"/>
  <c r="J1151" i="2"/>
  <c r="J1143" i="2"/>
  <c r="J1135" i="2"/>
  <c r="J1127" i="2"/>
  <c r="J1119" i="2"/>
  <c r="J1111" i="2"/>
  <c r="J1103" i="2"/>
  <c r="H2616" i="2"/>
  <c r="H2552" i="2"/>
  <c r="H2488" i="2"/>
  <c r="J2586" i="2"/>
  <c r="G2611" i="2"/>
  <c r="J2525" i="2"/>
  <c r="J2465" i="2"/>
  <c r="J2433" i="2"/>
  <c r="J2395" i="2"/>
  <c r="J2363" i="2"/>
  <c r="J2331" i="2"/>
  <c r="J2299" i="2"/>
  <c r="J1484" i="2"/>
  <c r="H2464" i="2"/>
  <c r="H2394" i="2"/>
  <c r="H2330" i="2"/>
  <c r="H2267" i="2"/>
  <c r="H2235" i="2"/>
  <c r="H2203" i="2"/>
  <c r="H2171" i="2"/>
  <c r="H2139" i="2"/>
  <c r="H2107" i="2"/>
  <c r="H2075" i="2"/>
  <c r="G2600" i="2"/>
  <c r="G2444" i="2"/>
  <c r="G2310" i="2"/>
  <c r="G2182" i="2"/>
  <c r="G2054" i="2"/>
  <c r="J2619" i="2"/>
  <c r="H2389" i="2"/>
  <c r="J2264" i="2"/>
  <c r="J2202" i="2"/>
  <c r="J2170" i="2"/>
  <c r="J2138" i="2"/>
  <c r="J2106" i="2"/>
  <c r="J2074" i="2"/>
  <c r="G2598" i="2"/>
  <c r="G2442" i="2"/>
  <c r="G2308" i="2"/>
  <c r="G2180" i="2"/>
  <c r="J2053" i="2"/>
  <c r="J2022" i="2"/>
  <c r="J2006" i="2"/>
  <c r="J1990" i="2"/>
  <c r="J1974" i="2"/>
  <c r="J1958" i="2"/>
  <c r="J1942" i="2"/>
  <c r="J1924" i="2"/>
  <c r="J1908" i="2"/>
  <c r="J1892" i="2"/>
  <c r="J1875" i="2"/>
  <c r="J1855" i="2"/>
  <c r="J1839" i="2"/>
  <c r="J1823" i="2"/>
  <c r="J1807" i="2"/>
  <c r="J1791" i="2"/>
  <c r="J1775" i="2"/>
  <c r="J1759" i="2"/>
  <c r="J1743" i="2"/>
  <c r="G2453" i="2"/>
  <c r="G2383" i="2"/>
  <c r="G2319" i="2"/>
  <c r="G2255" i="2"/>
  <c r="G2191" i="2"/>
  <c r="H2600" i="2"/>
  <c r="H2536" i="2"/>
  <c r="H2472" i="2"/>
  <c r="J2554" i="2"/>
  <c r="G2535" i="2"/>
  <c r="J2485" i="2"/>
  <c r="J2457" i="2"/>
  <c r="J2425" i="2"/>
  <c r="J2387" i="2"/>
  <c r="J2355" i="2"/>
  <c r="J2323" i="2"/>
  <c r="J2291" i="2"/>
  <c r="J2575" i="2"/>
  <c r="H2448" i="2"/>
  <c r="H2378" i="2"/>
  <c r="H2314" i="2"/>
  <c r="H2259" i="2"/>
  <c r="H2227" i="2"/>
  <c r="H2195" i="2"/>
  <c r="H2163" i="2"/>
  <c r="H2131" i="2"/>
  <c r="H2099" i="2"/>
  <c r="H2067" i="2"/>
  <c r="G2568" i="2"/>
  <c r="G2406" i="2"/>
  <c r="G2278" i="2"/>
  <c r="G2150" i="2"/>
  <c r="H2046" i="2"/>
  <c r="J2491" i="2"/>
  <c r="H2357" i="2"/>
  <c r="J2248" i="2"/>
  <c r="J2194" i="2"/>
  <c r="J2162" i="2"/>
  <c r="J2130" i="2"/>
  <c r="J2098" i="2"/>
  <c r="J2066" i="2"/>
  <c r="G2566" i="2"/>
  <c r="G2404" i="2"/>
  <c r="G2276" i="2"/>
  <c r="G2148" i="2"/>
  <c r="J2045" i="2"/>
  <c r="J2018" i="2"/>
  <c r="J2002" i="2"/>
  <c r="J1986" i="2"/>
  <c r="J1970" i="2"/>
  <c r="J1954" i="2"/>
  <c r="J1938" i="2"/>
  <c r="J1920" i="2"/>
  <c r="J1904" i="2"/>
  <c r="J1888" i="2"/>
  <c r="J1867" i="2"/>
  <c r="J1851" i="2"/>
  <c r="J1835" i="2"/>
  <c r="J1819" i="2"/>
  <c r="J1803" i="2"/>
  <c r="J1787" i="2"/>
  <c r="J1771" i="2"/>
  <c r="J1755" i="2"/>
  <c r="J1739" i="2"/>
  <c r="G2437" i="2"/>
  <c r="G2367" i="2"/>
  <c r="G2303" i="2"/>
  <c r="G2239" i="2"/>
  <c r="G2175" i="2"/>
  <c r="G2111" i="2"/>
  <c r="G2046" i="2"/>
  <c r="G1982" i="2"/>
  <c r="G1916" i="2"/>
  <c r="G1847" i="2"/>
  <c r="G1783" i="2"/>
  <c r="G1728" i="2"/>
  <c r="G1997" i="2"/>
  <c r="G1931" i="2"/>
  <c r="G1862" i="2"/>
  <c r="G1798" i="2"/>
  <c r="J1736" i="2"/>
  <c r="J1714" i="2"/>
  <c r="J1698" i="2"/>
  <c r="J1682" i="2"/>
  <c r="J1666" i="2"/>
  <c r="G1716" i="2"/>
  <c r="G1684" i="2"/>
  <c r="G1652" i="2"/>
  <c r="G1620" i="2"/>
  <c r="G1588" i="2"/>
  <c r="G1556" i="2"/>
  <c r="G1524" i="2"/>
  <c r="G1491" i="2"/>
  <c r="G1458" i="2"/>
  <c r="J2467" i="2"/>
  <c r="H2351" i="2"/>
  <c r="J2245" i="2"/>
  <c r="J2181" i="2"/>
  <c r="J2117" i="2"/>
  <c r="G678" i="2"/>
  <c r="G2352" i="2"/>
  <c r="G2096" i="2"/>
  <c r="H2012" i="2"/>
  <c r="H1980" i="2"/>
  <c r="H1948" i="2"/>
  <c r="H1914" i="2"/>
  <c r="H1882" i="2"/>
  <c r="H1845" i="2"/>
  <c r="H1813" i="2"/>
  <c r="H1781" i="2"/>
  <c r="H1749" i="2"/>
  <c r="G2405" i="2"/>
  <c r="G2277" i="2"/>
  <c r="G2149" i="2"/>
  <c r="G2020" i="2"/>
  <c r="G1890" i="2"/>
  <c r="G1757" i="2"/>
  <c r="G1971" i="2"/>
  <c r="G1836" i="2"/>
  <c r="H1724" i="2"/>
  <c r="H1692" i="2"/>
  <c r="H1735" i="2"/>
  <c r="G1671" i="2"/>
  <c r="G1607" i="2"/>
  <c r="G1543" i="2"/>
  <c r="G1477" i="2"/>
  <c r="G1425" i="2"/>
  <c r="G1393" i="2"/>
  <c r="J1649" i="2"/>
  <c r="J1617" i="2"/>
  <c r="J1599" i="2"/>
  <c r="J1583" i="2"/>
  <c r="J1567" i="2"/>
  <c r="J1551" i="2"/>
  <c r="J1535" i="2"/>
  <c r="J1519" i="2"/>
  <c r="J1503" i="2"/>
  <c r="J1486" i="2"/>
  <c r="J1469" i="2"/>
  <c r="J1453" i="2"/>
  <c r="J1437" i="2"/>
  <c r="J1421" i="2"/>
  <c r="J1405" i="2"/>
  <c r="J1389" i="2"/>
  <c r="J1373" i="2"/>
  <c r="G1358" i="2"/>
  <c r="G1342" i="2"/>
  <c r="G1326" i="2"/>
  <c r="G1310" i="2"/>
  <c r="G1294" i="2"/>
  <c r="G1278" i="2"/>
  <c r="G1262" i="2"/>
  <c r="G1246" i="2"/>
  <c r="G1230" i="2"/>
  <c r="G1213" i="2"/>
  <c r="G1197" i="2"/>
  <c r="G1181" i="2"/>
  <c r="G1165" i="2"/>
  <c r="G1149" i="2"/>
  <c r="G1133" i="2"/>
  <c r="G1117" i="2"/>
  <c r="G1101" i="2"/>
  <c r="G1085" i="2"/>
  <c r="G1069" i="2"/>
  <c r="G1053" i="2"/>
  <c r="G1037" i="2"/>
  <c r="G1021" i="2"/>
  <c r="G1005" i="2"/>
  <c r="G989" i="2"/>
  <c r="G973" i="2"/>
  <c r="G957" i="2"/>
  <c r="G941" i="2"/>
  <c r="G925" i="2"/>
  <c r="G908" i="2"/>
  <c r="G892" i="2"/>
  <c r="G876" i="2"/>
  <c r="G860" i="2"/>
  <c r="G844" i="2"/>
  <c r="G828" i="2"/>
  <c r="G812" i="2"/>
  <c r="G796" i="2"/>
  <c r="G780" i="2"/>
  <c r="G764" i="2"/>
  <c r="H1654" i="2"/>
  <c r="H1638" i="2"/>
  <c r="H1622" i="2"/>
  <c r="H1606" i="2"/>
  <c r="H1590" i="2"/>
  <c r="H1574" i="2"/>
  <c r="H1558" i="2"/>
  <c r="H1542" i="2"/>
  <c r="H1526" i="2"/>
  <c r="H1510" i="2"/>
  <c r="H1493" i="2"/>
  <c r="H1476" i="2"/>
  <c r="H1460" i="2"/>
  <c r="H1444" i="2"/>
  <c r="H1428" i="2"/>
  <c r="H1412" i="2"/>
  <c r="H1396" i="2"/>
  <c r="H1380" i="2"/>
  <c r="H1368" i="2"/>
  <c r="H1360" i="2"/>
  <c r="H1352" i="2"/>
  <c r="H1344" i="2"/>
  <c r="H1336" i="2"/>
  <c r="H1328" i="2"/>
  <c r="H1320" i="2"/>
  <c r="H1312" i="2"/>
  <c r="H1304" i="2"/>
  <c r="H1296" i="2"/>
  <c r="H1288" i="2"/>
  <c r="H1280" i="2"/>
  <c r="H1272" i="2"/>
  <c r="H1264" i="2"/>
  <c r="H1256" i="2"/>
  <c r="H1248" i="2"/>
  <c r="H1240" i="2"/>
  <c r="H1232" i="2"/>
  <c r="H1224" i="2"/>
  <c r="H1215" i="2"/>
  <c r="H1207" i="2"/>
  <c r="H1197" i="2"/>
  <c r="H1181" i="2"/>
  <c r="H1165" i="2"/>
  <c r="H1149" i="2"/>
  <c r="H1133" i="2"/>
  <c r="H1117" i="2"/>
  <c r="H1101" i="2"/>
  <c r="H1085" i="2"/>
  <c r="H1069" i="2"/>
  <c r="H1053" i="2"/>
  <c r="H1037" i="2"/>
  <c r="H1021" i="2"/>
  <c r="H1005" i="2"/>
  <c r="H989" i="2"/>
  <c r="H973" i="2"/>
  <c r="H957" i="2"/>
  <c r="H941" i="2"/>
  <c r="H925" i="2"/>
  <c r="H908" i="2"/>
  <c r="H892" i="2"/>
  <c r="H876" i="2"/>
  <c r="H860" i="2"/>
  <c r="H844" i="2"/>
  <c r="H828" i="2"/>
  <c r="H812" i="2"/>
  <c r="H796" i="2"/>
  <c r="H780" i="2"/>
  <c r="H764" i="2"/>
  <c r="G747" i="2"/>
  <c r="G731" i="2"/>
  <c r="G715" i="2"/>
  <c r="G698" i="2"/>
  <c r="G682" i="2"/>
  <c r="G665" i="2"/>
  <c r="G649" i="2"/>
  <c r="G633" i="2"/>
  <c r="G615" i="2"/>
  <c r="G599" i="2"/>
  <c r="G583" i="2"/>
  <c r="G567" i="2"/>
  <c r="G551" i="2"/>
  <c r="G535" i="2"/>
  <c r="G519" i="2"/>
  <c r="G503" i="2"/>
  <c r="G487" i="2"/>
  <c r="G471" i="2"/>
  <c r="G455" i="2"/>
  <c r="G439" i="2"/>
  <c r="G423" i="2"/>
  <c r="G407" i="2"/>
  <c r="G391" i="2"/>
  <c r="G375" i="2"/>
  <c r="G359" i="2"/>
  <c r="G343" i="2"/>
  <c r="G327" i="2"/>
  <c r="G311" i="2"/>
  <c r="G295" i="2"/>
  <c r="G279" i="2"/>
  <c r="G263" i="2"/>
  <c r="G247" i="2"/>
  <c r="G231" i="2"/>
  <c r="G211" i="2"/>
  <c r="G195" i="2"/>
  <c r="G179" i="2"/>
  <c r="G163" i="2"/>
  <c r="G147" i="2"/>
  <c r="G131" i="2"/>
  <c r="G115" i="2"/>
  <c r="G99" i="2"/>
  <c r="G83" i="2"/>
  <c r="G67" i="2"/>
  <c r="G51" i="2"/>
  <c r="G35" i="2"/>
  <c r="G19" i="2"/>
  <c r="J134" i="8"/>
  <c r="J126" i="8"/>
  <c r="J121" i="8"/>
  <c r="J116" i="8"/>
  <c r="J111" i="8"/>
  <c r="J103" i="8"/>
  <c r="J99" i="8"/>
  <c r="J15" i="8"/>
  <c r="J11" i="8"/>
  <c r="J85" i="8"/>
  <c r="J79" i="8"/>
  <c r="J73" i="8"/>
  <c r="J66" i="8"/>
  <c r="J4" i="8"/>
  <c r="J51" i="8"/>
  <c r="J43" i="8"/>
  <c r="J36" i="8"/>
  <c r="H18" i="2"/>
  <c r="H8" i="2"/>
  <c r="H2331" i="2"/>
  <c r="J2171" i="2"/>
  <c r="G2602" i="2"/>
  <c r="G2056" i="2"/>
  <c r="H1979" i="2"/>
  <c r="H1909" i="2"/>
  <c r="H1836" i="2"/>
  <c r="H1768" i="2"/>
  <c r="G2337" i="2"/>
  <c r="G2081" i="2"/>
  <c r="G1833" i="2"/>
  <c r="G1901" i="2"/>
  <c r="H1703" i="2"/>
  <c r="G1701" i="2"/>
  <c r="G1573" i="2"/>
  <c r="G1436" i="2"/>
  <c r="J1660" i="2"/>
  <c r="J1592" i="2"/>
  <c r="J1528" i="2"/>
  <c r="J1462" i="2"/>
  <c r="J1398" i="2"/>
  <c r="G1339" i="2"/>
  <c r="G1275" i="2"/>
  <c r="G1210" i="2"/>
  <c r="G1146" i="2"/>
  <c r="G1082" i="2"/>
  <c r="G1022" i="2"/>
  <c r="G954" i="2"/>
  <c r="G893" i="2"/>
  <c r="G825" i="2"/>
  <c r="G757" i="2"/>
  <c r="H1603" i="2"/>
  <c r="H1535" i="2"/>
  <c r="H1469" i="2"/>
  <c r="H1405" i="2"/>
  <c r="J1359" i="2"/>
  <c r="J1326" i="2"/>
  <c r="J1296" i="2"/>
  <c r="J1264" i="2"/>
  <c r="J1232" i="2"/>
  <c r="H1194" i="2"/>
  <c r="H1126" i="2"/>
  <c r="H1078" i="2"/>
  <c r="H1010" i="2"/>
  <c r="H954" i="2"/>
  <c r="H885" i="2"/>
  <c r="H817" i="2"/>
  <c r="G753" i="2"/>
  <c r="G691" i="2"/>
  <c r="G624" i="2"/>
  <c r="G560" i="2"/>
  <c r="G492" i="2"/>
  <c r="G428" i="2"/>
  <c r="G364" i="2"/>
  <c r="G304" i="2"/>
  <c r="G240" i="2"/>
  <c r="G176" i="2"/>
  <c r="G108" i="2"/>
  <c r="G44" i="2"/>
  <c r="H30" i="8"/>
  <c r="H100" i="8"/>
  <c r="H84" i="8"/>
  <c r="H56" i="8"/>
  <c r="J2611" i="2"/>
  <c r="H2387" i="2"/>
  <c r="J2263" i="2"/>
  <c r="J2199" i="2"/>
  <c r="J2135" i="2"/>
  <c r="J2071" i="2"/>
  <c r="G2430" i="2"/>
  <c r="G2168" i="2"/>
  <c r="H2021" i="2"/>
  <c r="H1989" i="2"/>
  <c r="H1957" i="2"/>
  <c r="H1923" i="2"/>
  <c r="H1891" i="2"/>
  <c r="H1854" i="2"/>
  <c r="H1822" i="2"/>
  <c r="H1790" i="2"/>
  <c r="H1758" i="2"/>
  <c r="G2447" i="2"/>
  <c r="G2313" i="2"/>
  <c r="G2185" i="2"/>
  <c r="G2057" i="2"/>
  <c r="G1926" i="2"/>
  <c r="G1793" i="2"/>
  <c r="G2007" i="2"/>
  <c r="G1876" i="2"/>
  <c r="G1744" i="2"/>
  <c r="H1701" i="2"/>
  <c r="H1669" i="2"/>
  <c r="G1689" i="2"/>
  <c r="G1625" i="2"/>
  <c r="G1561" i="2"/>
  <c r="G1496" i="2"/>
  <c r="G1434" i="2"/>
  <c r="G1402" i="2"/>
  <c r="J1658" i="2"/>
  <c r="J1626" i="2"/>
  <c r="J1594" i="2"/>
  <c r="J1562" i="2"/>
  <c r="J1530" i="2"/>
  <c r="J1498" i="2"/>
  <c r="J1464" i="2"/>
  <c r="J1432" i="2"/>
  <c r="J1400" i="2"/>
  <c r="G1369" i="2"/>
  <c r="G1337" i="2"/>
  <c r="G1305" i="2"/>
  <c r="G1273" i="2"/>
  <c r="G1241" i="2"/>
  <c r="G1208" i="2"/>
  <c r="G1176" i="2"/>
  <c r="G1144" i="2"/>
  <c r="G1112" i="2"/>
  <c r="G1080" i="2"/>
  <c r="G1048" i="2"/>
  <c r="G1016" i="2"/>
  <c r="G984" i="2"/>
  <c r="G952" i="2"/>
  <c r="G919" i="2"/>
  <c r="G887" i="2"/>
  <c r="G855" i="2"/>
  <c r="G823" i="2"/>
  <c r="G791" i="2"/>
  <c r="G759" i="2"/>
  <c r="H1633" i="2"/>
  <c r="H1601" i="2"/>
  <c r="H1569" i="2"/>
  <c r="H1537" i="2"/>
  <c r="H1505" i="2"/>
  <c r="H1471" i="2"/>
  <c r="H1439" i="2"/>
  <c r="H1407" i="2"/>
  <c r="H1375" i="2"/>
  <c r="J1356" i="2"/>
  <c r="J1341" i="2"/>
  <c r="J1325" i="2"/>
  <c r="J1309" i="2"/>
  <c r="J1293" i="2"/>
  <c r="J1277" i="2"/>
  <c r="J1261" i="2"/>
  <c r="J1245" i="2"/>
  <c r="J1229" i="2"/>
  <c r="J1212" i="2"/>
  <c r="H1192" i="2"/>
  <c r="H1160" i="2"/>
  <c r="H1128" i="2"/>
  <c r="H1096" i="2"/>
  <c r="H1064" i="2"/>
  <c r="H1032" i="2"/>
  <c r="H1000" i="2"/>
  <c r="H968" i="2"/>
  <c r="H936" i="2"/>
  <c r="H903" i="2"/>
  <c r="H871" i="2"/>
  <c r="H839" i="2"/>
  <c r="H807" i="2"/>
  <c r="H775" i="2"/>
  <c r="G742" i="2"/>
  <c r="G710" i="2"/>
  <c r="G676" i="2"/>
  <c r="G644" i="2"/>
  <c r="G610" i="2"/>
  <c r="G578" i="2"/>
  <c r="G546" i="2"/>
  <c r="G514" i="2"/>
  <c r="G482" i="2"/>
  <c r="G450" i="2"/>
  <c r="G418" i="2"/>
  <c r="G386" i="2"/>
  <c r="G354" i="2"/>
  <c r="G322" i="2"/>
  <c r="G290" i="2"/>
  <c r="G258" i="2"/>
  <c r="G226" i="2"/>
  <c r="G190" i="2"/>
  <c r="G158" i="2"/>
  <c r="G126" i="2"/>
  <c r="G94" i="2"/>
  <c r="G62" i="2"/>
  <c r="G30" i="2"/>
  <c r="H132" i="8"/>
  <c r="H29" i="8"/>
  <c r="H109" i="8"/>
  <c r="H18" i="8"/>
  <c r="H90" i="8"/>
  <c r="H77" i="8"/>
  <c r="H64" i="8"/>
  <c r="H49" i="8"/>
  <c r="H34" i="8"/>
  <c r="J5" i="2"/>
  <c r="G29" i="8"/>
  <c r="G97" i="8"/>
  <c r="G55" i="8"/>
  <c r="J1193" i="2"/>
  <c r="J1177" i="2"/>
  <c r="J1161" i="2"/>
  <c r="J1145" i="2"/>
  <c r="J1129" i="2"/>
  <c r="J1113" i="2"/>
  <c r="J1097" i="2"/>
  <c r="J1089" i="2"/>
  <c r="J1081" i="2"/>
  <c r="J1073" i="2"/>
  <c r="J1065" i="2"/>
  <c r="J1057" i="2"/>
  <c r="J1049" i="2"/>
  <c r="J1041" i="2"/>
  <c r="J1033" i="2"/>
  <c r="J1025" i="2"/>
  <c r="J1017" i="2"/>
  <c r="J1009" i="2"/>
  <c r="J1001" i="2"/>
  <c r="J993" i="2"/>
  <c r="J985" i="2"/>
  <c r="J977" i="2"/>
  <c r="J969" i="2"/>
  <c r="J961" i="2"/>
  <c r="J953" i="2"/>
  <c r="J945" i="2"/>
  <c r="J937" i="2"/>
  <c r="J929" i="2"/>
  <c r="J920" i="2"/>
  <c r="J912" i="2"/>
  <c r="J904" i="2"/>
  <c r="J896" i="2"/>
  <c r="J888" i="2"/>
  <c r="J880" i="2"/>
  <c r="J872" i="2"/>
  <c r="J864" i="2"/>
  <c r="J856" i="2"/>
  <c r="J848" i="2"/>
  <c r="J840" i="2"/>
  <c r="J832" i="2"/>
  <c r="J824" i="2"/>
  <c r="J816" i="2"/>
  <c r="J808" i="2"/>
  <c r="J800" i="2"/>
  <c r="J792" i="2"/>
  <c r="J784" i="2"/>
  <c r="J776" i="2"/>
  <c r="J768" i="2"/>
  <c r="J760" i="2"/>
  <c r="H754" i="2"/>
  <c r="H749" i="2"/>
  <c r="H745" i="2"/>
  <c r="H741" i="2"/>
  <c r="H737" i="2"/>
  <c r="H733" i="2"/>
  <c r="H729" i="2"/>
  <c r="H725" i="2"/>
  <c r="H721" i="2"/>
  <c r="H717" i="2"/>
  <c r="H713" i="2"/>
  <c r="H709" i="2"/>
  <c r="H705" i="2"/>
  <c r="H701" i="2"/>
  <c r="H696" i="2"/>
  <c r="H692" i="2"/>
  <c r="H1918" i="2"/>
  <c r="H1849" i="2"/>
  <c r="H1785" i="2"/>
  <c r="G2427" i="2"/>
  <c r="G2165" i="2"/>
  <c r="G1906" i="2"/>
  <c r="G1987" i="2"/>
  <c r="J1731" i="2"/>
  <c r="H1664" i="2"/>
  <c r="G1615" i="2"/>
  <c r="G1486" i="2"/>
  <c r="G1397" i="2"/>
  <c r="J1621" i="2"/>
  <c r="J1585" i="2"/>
  <c r="J1553" i="2"/>
  <c r="J1521" i="2"/>
  <c r="J1488" i="2"/>
  <c r="J1455" i="2"/>
  <c r="J1423" i="2"/>
  <c r="J1391" i="2"/>
  <c r="G1360" i="2"/>
  <c r="G1328" i="2"/>
  <c r="G1296" i="2"/>
  <c r="G1264" i="2"/>
  <c r="G1232" i="2"/>
  <c r="G1199" i="2"/>
  <c r="G1167" i="2"/>
  <c r="G1135" i="2"/>
  <c r="G1103" i="2"/>
  <c r="G1071" i="2"/>
  <c r="G1039" i="2"/>
  <c r="G1007" i="2"/>
  <c r="G975" i="2"/>
  <c r="G943" i="2"/>
  <c r="G910" i="2"/>
  <c r="G878" i="2"/>
  <c r="G846" i="2"/>
  <c r="G814" i="2"/>
  <c r="G782" i="2"/>
  <c r="H1656" i="2"/>
  <c r="H1624" i="2"/>
  <c r="H1592" i="2"/>
  <c r="H1560" i="2"/>
  <c r="H1528" i="2"/>
  <c r="H1495" i="2"/>
  <c r="H1462" i="2"/>
  <c r="H1430" i="2"/>
  <c r="H1398" i="2"/>
  <c r="H1369" i="2"/>
  <c r="H1353" i="2"/>
  <c r="H1337" i="2"/>
  <c r="H1321" i="2"/>
  <c r="H1305" i="2"/>
  <c r="H1289" i="2"/>
  <c r="H1273" i="2"/>
  <c r="H1257" i="2"/>
  <c r="H1241" i="2"/>
  <c r="H1225" i="2"/>
  <c r="H1208" i="2"/>
  <c r="H1183" i="2"/>
  <c r="H1151" i="2"/>
  <c r="H1119" i="2"/>
  <c r="H1087" i="2"/>
  <c r="H1055" i="2"/>
  <c r="H1023" i="2"/>
  <c r="H991" i="2"/>
  <c r="H959" i="2"/>
  <c r="H927" i="2"/>
  <c r="H894" i="2"/>
  <c r="H862" i="2"/>
  <c r="H830" i="2"/>
  <c r="H798" i="2"/>
  <c r="H766" i="2"/>
  <c r="G733" i="2"/>
  <c r="G701" i="2"/>
  <c r="G667" i="2"/>
  <c r="G635" i="2"/>
  <c r="G601" i="2"/>
  <c r="G569" i="2"/>
  <c r="G537" i="2"/>
  <c r="G505" i="2"/>
  <c r="G473" i="2"/>
  <c r="G441" i="2"/>
  <c r="G409" i="2"/>
  <c r="G377" i="2"/>
  <c r="G345" i="2"/>
  <c r="G313" i="2"/>
  <c r="G281" i="2"/>
  <c r="G249" i="2"/>
  <c r="G213" i="2"/>
  <c r="G181" i="2"/>
  <c r="G149" i="2"/>
  <c r="G117" i="2"/>
  <c r="G85" i="2"/>
  <c r="G53" i="2"/>
  <c r="G21" i="2"/>
  <c r="J127" i="8"/>
  <c r="J117" i="8"/>
  <c r="J104" i="8"/>
  <c r="J96" i="8"/>
  <c r="J10" i="8"/>
  <c r="J6" i="8"/>
  <c r="J59" i="8"/>
  <c r="J44" i="8"/>
  <c r="H19" i="2"/>
  <c r="H2363" i="2"/>
  <c r="J2059" i="2"/>
  <c r="H1987" i="2"/>
  <c r="H1844" i="2"/>
  <c r="G2369" i="2"/>
  <c r="G1865" i="2"/>
  <c r="H1711" i="2"/>
  <c r="G1589" i="2"/>
  <c r="G1380" i="2"/>
  <c r="J1536" i="2"/>
  <c r="J1406" i="2"/>
  <c r="G1283" i="2"/>
  <c r="G1154" i="2"/>
  <c r="G1030" i="2"/>
  <c r="G901" i="2"/>
  <c r="G765" i="2"/>
  <c r="H1543" i="2"/>
  <c r="H1417" i="2"/>
  <c r="J1330" i="2"/>
  <c r="J1282" i="2"/>
  <c r="J1252" i="2"/>
  <c r="J1219" i="2"/>
  <c r="H1166" i="2"/>
  <c r="H1098" i="2"/>
  <c r="H1050" i="2"/>
  <c r="H990" i="2"/>
  <c r="H930" i="2"/>
  <c r="H861" i="2"/>
  <c r="H793" i="2"/>
  <c r="G728" i="2"/>
  <c r="G666" i="2"/>
  <c r="G600" i="2"/>
  <c r="G536" i="2"/>
  <c r="G468" i="2"/>
  <c r="G404" i="2"/>
  <c r="G344" i="2"/>
  <c r="G280" i="2"/>
  <c r="G216" i="2"/>
  <c r="G152" i="2"/>
  <c r="G88" i="2"/>
  <c r="G20" i="2"/>
  <c r="H117" i="8"/>
  <c r="H96" i="8"/>
  <c r="H6" i="8"/>
  <c r="H44" i="8"/>
  <c r="G2521" i="2"/>
  <c r="H2339" i="2"/>
  <c r="J2239" i="2"/>
  <c r="J2175" i="2"/>
  <c r="J2111" i="2"/>
  <c r="G2618" i="2"/>
  <c r="G2328" i="2"/>
  <c r="G2072" i="2"/>
  <c r="H2009" i="2"/>
  <c r="H1977" i="2"/>
  <c r="H1945" i="2"/>
  <c r="H1911" i="2"/>
  <c r="H1878" i="2"/>
  <c r="H1842" i="2"/>
  <c r="H1810" i="2"/>
  <c r="H1778" i="2"/>
  <c r="H1746" i="2"/>
  <c r="G2393" i="2"/>
  <c r="G2265" i="2"/>
  <c r="G2137" i="2"/>
  <c r="G2008" i="2"/>
  <c r="G1877" i="2"/>
  <c r="G1745" i="2"/>
  <c r="G1959" i="2"/>
  <c r="G1824" i="2"/>
  <c r="H1721" i="2"/>
  <c r="H1689" i="2"/>
  <c r="H1729" i="2"/>
  <c r="G1665" i="2"/>
  <c r="G1601" i="2"/>
  <c r="G1537" i="2"/>
  <c r="G1471" i="2"/>
  <c r="G1422" i="2"/>
  <c r="G1390" i="2"/>
  <c r="J1646" i="2"/>
  <c r="J1614" i="2"/>
  <c r="J1582" i="2"/>
  <c r="J1550" i="2"/>
  <c r="J1534" i="2"/>
  <c r="J1518" i="2"/>
  <c r="J1502" i="2"/>
  <c r="J1485" i="2"/>
  <c r="J1468" i="2"/>
  <c r="J1452" i="2"/>
  <c r="J1436" i="2"/>
  <c r="J1420" i="2"/>
  <c r="J1404" i="2"/>
  <c r="J1388" i="2"/>
  <c r="J1372" i="2"/>
  <c r="G1356" i="2"/>
  <c r="G1341" i="2"/>
  <c r="G1325" i="2"/>
  <c r="G1309" i="2"/>
  <c r="G1293" i="2"/>
  <c r="G1277" i="2"/>
  <c r="G1261" i="2"/>
  <c r="G1245" i="2"/>
  <c r="G1229" i="2"/>
  <c r="G1212" i="2"/>
  <c r="G1196" i="2"/>
  <c r="G1180" i="2"/>
  <c r="G1164" i="2"/>
  <c r="G1148" i="2"/>
  <c r="G1132" i="2"/>
  <c r="G1116" i="2"/>
  <c r="G1100" i="2"/>
  <c r="G1084" i="2"/>
  <c r="G1068" i="2"/>
  <c r="G1052" i="2"/>
  <c r="G1036" i="2"/>
  <c r="G1020" i="2"/>
  <c r="G1004" i="2"/>
  <c r="G988" i="2"/>
  <c r="G972" i="2"/>
  <c r="G956" i="2"/>
  <c r="G940" i="2"/>
  <c r="G924" i="2"/>
  <c r="G907" i="2"/>
  <c r="G891" i="2"/>
  <c r="G875" i="2"/>
  <c r="G859" i="2"/>
  <c r="G843" i="2"/>
  <c r="G827" i="2"/>
  <c r="G811" i="2"/>
  <c r="G795" i="2"/>
  <c r="G779" i="2"/>
  <c r="G763" i="2"/>
  <c r="H1653" i="2"/>
  <c r="H1637" i="2"/>
  <c r="H1621" i="2"/>
  <c r="H1605" i="2"/>
  <c r="H1589" i="2"/>
  <c r="H1573" i="2"/>
  <c r="H1557" i="2"/>
  <c r="H1541" i="2"/>
  <c r="H1525" i="2"/>
  <c r="H1509" i="2"/>
  <c r="H1492" i="2"/>
  <c r="H1475" i="2"/>
  <c r="H1459" i="2"/>
  <c r="H1443" i="2"/>
  <c r="H1427" i="2"/>
  <c r="H1411" i="2"/>
  <c r="H1395" i="2"/>
  <c r="H1379" i="2"/>
  <c r="J1367" i="2"/>
  <c r="J1357" i="2"/>
  <c r="J1351" i="2"/>
  <c r="J1343" i="2"/>
  <c r="J1335" i="2"/>
  <c r="J1327" i="2"/>
  <c r="J1319" i="2"/>
  <c r="J1311" i="2"/>
  <c r="J1303" i="2"/>
  <c r="J1295" i="2"/>
  <c r="J1287" i="2"/>
  <c r="J1279" i="2"/>
  <c r="J1271" i="2"/>
  <c r="J1263" i="2"/>
  <c r="J1255" i="2"/>
  <c r="J1247" i="2"/>
  <c r="J1239" i="2"/>
  <c r="J1231" i="2"/>
  <c r="J1223" i="2"/>
  <c r="J1214" i="2"/>
  <c r="J1206" i="2"/>
  <c r="H1196" i="2"/>
  <c r="H1180" i="2"/>
  <c r="H1164" i="2"/>
  <c r="H1148" i="2"/>
  <c r="H1132" i="2"/>
  <c r="H1116" i="2"/>
  <c r="H1100" i="2"/>
  <c r="H1084" i="2"/>
  <c r="H1068" i="2"/>
  <c r="H1052" i="2"/>
  <c r="H1036" i="2"/>
  <c r="H1020" i="2"/>
  <c r="H1004" i="2"/>
  <c r="H988" i="2"/>
  <c r="H972" i="2"/>
  <c r="H956" i="2"/>
  <c r="H940" i="2"/>
  <c r="H924" i="2"/>
  <c r="H907" i="2"/>
  <c r="H891" i="2"/>
  <c r="H875" i="2"/>
  <c r="H859" i="2"/>
  <c r="H843" i="2"/>
  <c r="H827" i="2"/>
  <c r="H811" i="2"/>
  <c r="H795" i="2"/>
  <c r="H779" i="2"/>
  <c r="H763" i="2"/>
  <c r="G746" i="2"/>
  <c r="G730" i="2"/>
  <c r="G714" i="2"/>
  <c r="G697" i="2"/>
  <c r="G681" i="2"/>
  <c r="G664" i="2"/>
  <c r="G648" i="2"/>
  <c r="G632" i="2"/>
  <c r="G614" i="2"/>
  <c r="G598" i="2"/>
  <c r="G582" i="2"/>
  <c r="G566" i="2"/>
  <c r="G550" i="2"/>
  <c r="G534" i="2"/>
  <c r="G518" i="2"/>
  <c r="G502" i="2"/>
  <c r="G486" i="2"/>
  <c r="G470" i="2"/>
  <c r="G454" i="2"/>
  <c r="G438" i="2"/>
  <c r="G422" i="2"/>
  <c r="G406" i="2"/>
  <c r="G390" i="2"/>
  <c r="G374" i="2"/>
  <c r="G358" i="2"/>
  <c r="G342" i="2"/>
  <c r="G326" i="2"/>
  <c r="G310" i="2"/>
  <c r="G294" i="2"/>
  <c r="G278" i="2"/>
  <c r="G262" i="2"/>
  <c r="G246" i="2"/>
  <c r="G230" i="2"/>
  <c r="G210" i="2"/>
  <c r="G194" i="2"/>
  <c r="G178" i="2"/>
  <c r="G162" i="2"/>
  <c r="G146" i="2"/>
  <c r="G130" i="2"/>
  <c r="G114" i="2"/>
  <c r="G98" i="2"/>
  <c r="G82" i="2"/>
  <c r="G66" i="2"/>
  <c r="G50" i="2"/>
  <c r="G34" i="2"/>
  <c r="G18" i="2"/>
  <c r="H134" i="8"/>
  <c r="H126" i="8"/>
  <c r="H121" i="8"/>
  <c r="H116" i="8"/>
  <c r="H111" i="8"/>
  <c r="H103" i="8"/>
  <c r="H99" i="8"/>
  <c r="H15" i="8"/>
  <c r="H11" i="8"/>
  <c r="H85" i="8"/>
  <c r="H79" i="8"/>
  <c r="H73" i="8"/>
  <c r="H66" i="8"/>
  <c r="H4" i="8"/>
  <c r="H51" i="8"/>
  <c r="H43" i="8"/>
  <c r="H36" i="8"/>
  <c r="J17" i="2"/>
  <c r="J7" i="2"/>
  <c r="G134" i="8"/>
  <c r="G122" i="8"/>
  <c r="G26" i="8"/>
  <c r="G23" i="8"/>
  <c r="G94" i="8"/>
  <c r="G57" i="8"/>
  <c r="G40" i="8"/>
  <c r="J1195" i="2"/>
  <c r="J1187" i="2"/>
  <c r="J1179" i="2"/>
  <c r="J1171" i="2"/>
  <c r="J1163" i="2"/>
  <c r="J1155" i="2"/>
  <c r="J1147" i="2"/>
  <c r="J1139" i="2"/>
  <c r="J1131" i="2"/>
  <c r="J1123" i="2"/>
  <c r="J1115" i="2"/>
  <c r="J1107" i="2"/>
  <c r="J1099" i="2"/>
  <c r="H2584" i="2"/>
  <c r="H2520" i="2"/>
  <c r="G2601" i="2"/>
  <c r="J2522" i="2"/>
  <c r="G2471" i="2"/>
  <c r="G2591" i="2"/>
  <c r="J2449" i="2"/>
  <c r="J2411" i="2"/>
  <c r="J2379" i="2"/>
  <c r="J2347" i="2"/>
  <c r="J2315" i="2"/>
  <c r="J2283" i="2"/>
  <c r="J2511" i="2"/>
  <c r="H2432" i="2"/>
  <c r="H2362" i="2"/>
  <c r="H2298" i="2"/>
  <c r="H2251" i="2"/>
  <c r="H2219" i="2"/>
  <c r="H2187" i="2"/>
  <c r="H2155" i="2"/>
  <c r="H2123" i="2"/>
  <c r="H2091" i="2"/>
  <c r="H2059" i="2"/>
  <c r="G2536" i="2"/>
  <c r="G2374" i="2"/>
  <c r="G2246" i="2"/>
  <c r="G2118" i="2"/>
  <c r="H2038" i="2"/>
  <c r="H2459" i="2"/>
  <c r="H2325" i="2"/>
  <c r="J2232" i="2"/>
  <c r="J2186" i="2"/>
  <c r="J2154" i="2"/>
  <c r="J2122" i="2"/>
  <c r="J2090" i="2"/>
  <c r="J2058" i="2"/>
  <c r="G2534" i="2"/>
  <c r="G2372" i="2"/>
  <c r="G2244" i="2"/>
  <c r="G2116" i="2"/>
  <c r="J2037" i="2"/>
  <c r="J2014" i="2"/>
  <c r="J1998" i="2"/>
  <c r="J1982" i="2"/>
  <c r="J1966" i="2"/>
  <c r="J1950" i="2"/>
  <c r="J1932" i="2"/>
  <c r="J1916" i="2"/>
  <c r="J1900" i="2"/>
  <c r="J1884" i="2"/>
  <c r="J1863" i="2"/>
  <c r="J1847" i="2"/>
  <c r="J1831" i="2"/>
  <c r="J1815" i="2"/>
  <c r="J1799" i="2"/>
  <c r="J1783" i="2"/>
  <c r="J1767" i="2"/>
  <c r="J1751" i="2"/>
  <c r="G2486" i="2"/>
  <c r="G2421" i="2"/>
  <c r="G2351" i="2"/>
  <c r="G2287" i="2"/>
  <c r="G2223" i="2"/>
  <c r="H224" i="2"/>
  <c r="H2568" i="2"/>
  <c r="H2504" i="2"/>
  <c r="J2618" i="2"/>
  <c r="J2490" i="2"/>
  <c r="J2589" i="2"/>
  <c r="G2525" i="2"/>
  <c r="J2441" i="2"/>
  <c r="J2403" i="2"/>
  <c r="J2371" i="2"/>
  <c r="J2339" i="2"/>
  <c r="J2307" i="2"/>
  <c r="J2275" i="2"/>
  <c r="G2577" i="2"/>
  <c r="H2410" i="2"/>
  <c r="H2346" i="2"/>
  <c r="H2282" i="2"/>
  <c r="H2243" i="2"/>
  <c r="H2211" i="2"/>
  <c r="H2179" i="2"/>
  <c r="H2147" i="2"/>
  <c r="H2115" i="2"/>
  <c r="H2083" i="2"/>
  <c r="G224" i="2"/>
  <c r="G2504" i="2"/>
  <c r="G2342" i="2"/>
  <c r="G2214" i="2"/>
  <c r="G2086" i="2"/>
  <c r="H2030" i="2"/>
  <c r="H2427" i="2"/>
  <c r="H2293" i="2"/>
  <c r="J2216" i="2"/>
  <c r="J2178" i="2"/>
  <c r="J2146" i="2"/>
  <c r="J2114" i="2"/>
  <c r="J2082" i="2"/>
  <c r="G1871" i="2"/>
  <c r="G2502" i="2"/>
  <c r="G2340" i="2"/>
  <c r="G2212" i="2"/>
  <c r="G2084" i="2"/>
  <c r="J2029" i="2"/>
  <c r="J2010" i="2"/>
  <c r="J1994" i="2"/>
  <c r="J1978" i="2"/>
  <c r="J1962" i="2"/>
  <c r="J1946" i="2"/>
  <c r="J1928" i="2"/>
  <c r="J1912" i="2"/>
  <c r="J1896" i="2"/>
  <c r="J1880" i="2"/>
  <c r="J1859" i="2"/>
  <c r="J1843" i="2"/>
  <c r="J1827" i="2"/>
  <c r="J1811" i="2"/>
  <c r="J1795" i="2"/>
  <c r="J1779" i="2"/>
  <c r="J1763" i="2"/>
  <c r="J1747" i="2"/>
  <c r="G2470" i="2"/>
  <c r="G2399" i="2"/>
  <c r="G2335" i="2"/>
  <c r="G2271" i="2"/>
  <c r="G2207" i="2"/>
  <c r="G2143" i="2"/>
  <c r="G2079" i="2"/>
  <c r="G2014" i="2"/>
  <c r="G1950" i="2"/>
  <c r="G1884" i="2"/>
  <c r="G1815" i="2"/>
  <c r="G1751" i="2"/>
  <c r="G2029" i="2"/>
  <c r="G1965" i="2"/>
  <c r="G1899" i="2"/>
  <c r="G1830" i="2"/>
  <c r="G1766" i="2"/>
  <c r="J1722" i="2"/>
  <c r="J1706" i="2"/>
  <c r="J1690" i="2"/>
  <c r="J1674" i="2"/>
  <c r="H1732" i="2"/>
  <c r="G1700" i="2"/>
  <c r="G1668" i="2"/>
  <c r="G1636" i="2"/>
  <c r="G1604" i="2"/>
  <c r="G1572" i="2"/>
  <c r="G1540" i="2"/>
  <c r="G1508" i="2"/>
  <c r="G1474" i="2"/>
  <c r="G1442" i="2"/>
  <c r="H2421" i="2"/>
  <c r="H2287" i="2"/>
  <c r="J2213" i="2"/>
  <c r="J2149" i="2"/>
  <c r="J2085" i="2"/>
  <c r="G2514" i="2"/>
  <c r="G2224" i="2"/>
  <c r="J2032" i="2"/>
  <c r="H1996" i="2"/>
  <c r="H1964" i="2"/>
  <c r="H1930" i="2"/>
  <c r="H1898" i="2"/>
  <c r="H1861" i="2"/>
  <c r="H1829" i="2"/>
  <c r="H1797" i="2"/>
  <c r="H1765" i="2"/>
  <c r="G2476" i="2"/>
  <c r="G2341" i="2"/>
  <c r="G2213" i="2"/>
  <c r="G2085" i="2"/>
  <c r="G1956" i="2"/>
  <c r="G1821" i="2"/>
  <c r="G2035" i="2"/>
  <c r="G1905" i="2"/>
  <c r="G1772" i="2"/>
  <c r="H1708" i="2"/>
  <c r="H1676" i="2"/>
  <c r="G1703" i="2"/>
  <c r="G1639" i="2"/>
  <c r="G1575" i="2"/>
  <c r="G1511" i="2"/>
  <c r="G1445" i="2"/>
  <c r="G1409" i="2"/>
  <c r="G1377" i="2"/>
  <c r="J1633" i="2"/>
  <c r="J1607" i="2"/>
  <c r="J1591" i="2"/>
  <c r="J1575" i="2"/>
  <c r="J1559" i="2"/>
  <c r="J1543" i="2"/>
  <c r="J1527" i="2"/>
  <c r="J1511" i="2"/>
  <c r="J1494" i="2"/>
  <c r="J1477" i="2"/>
  <c r="J1461" i="2"/>
  <c r="J1445" i="2"/>
  <c r="J1429" i="2"/>
  <c r="J1413" i="2"/>
  <c r="J1397" i="2"/>
  <c r="J1381" i="2"/>
  <c r="G1366" i="2"/>
  <c r="G1350" i="2"/>
  <c r="G1334" i="2"/>
  <c r="G1318" i="2"/>
  <c r="G1302" i="2"/>
  <c r="G1286" i="2"/>
  <c r="G1270" i="2"/>
  <c r="G1254" i="2"/>
  <c r="G1238" i="2"/>
  <c r="G1221" i="2"/>
  <c r="G1205" i="2"/>
  <c r="G1189" i="2"/>
  <c r="G1173" i="2"/>
  <c r="G1157" i="2"/>
  <c r="G1141" i="2"/>
  <c r="G1125" i="2"/>
  <c r="G1109" i="2"/>
  <c r="G1093" i="2"/>
  <c r="G1077" i="2"/>
  <c r="G1061" i="2"/>
  <c r="G1045" i="2"/>
  <c r="G1029" i="2"/>
  <c r="G1013" i="2"/>
  <c r="G997" i="2"/>
  <c r="G981" i="2"/>
  <c r="G965" i="2"/>
  <c r="G949" i="2"/>
  <c r="G933" i="2"/>
  <c r="G916" i="2"/>
  <c r="G900" i="2"/>
  <c r="G884" i="2"/>
  <c r="G868" i="2"/>
  <c r="G852" i="2"/>
  <c r="G836" i="2"/>
  <c r="G820" i="2"/>
  <c r="G804" i="2"/>
  <c r="G788" i="2"/>
  <c r="G772" i="2"/>
  <c r="G756" i="2"/>
  <c r="H1646" i="2"/>
  <c r="H1630" i="2"/>
  <c r="H1614" i="2"/>
  <c r="H1598" i="2"/>
  <c r="H1582" i="2"/>
  <c r="H1566" i="2"/>
  <c r="H1550" i="2"/>
  <c r="H1534" i="2"/>
  <c r="H1518" i="2"/>
  <c r="H1502" i="2"/>
  <c r="H1485" i="2"/>
  <c r="H1468" i="2"/>
  <c r="H1452" i="2"/>
  <c r="H1436" i="2"/>
  <c r="H1420" i="2"/>
  <c r="H1404" i="2"/>
  <c r="H1388" i="2"/>
  <c r="H1372" i="2"/>
  <c r="H1364" i="2"/>
  <c r="H1359" i="2"/>
  <c r="H1348" i="2"/>
  <c r="H1340" i="2"/>
  <c r="H1332" i="2"/>
  <c r="H1324" i="2"/>
  <c r="H1316" i="2"/>
  <c r="H1308" i="2"/>
  <c r="H1300" i="2"/>
  <c r="H1292" i="2"/>
  <c r="H1284" i="2"/>
  <c r="H1276" i="2"/>
  <c r="H1268" i="2"/>
  <c r="H1260" i="2"/>
  <c r="H1252" i="2"/>
  <c r="H1244" i="2"/>
  <c r="H1236" i="2"/>
  <c r="H1228" i="2"/>
  <c r="H1219" i="2"/>
  <c r="H1211" i="2"/>
  <c r="H1203" i="2"/>
  <c r="H1189" i="2"/>
  <c r="H1173" i="2"/>
  <c r="H1157" i="2"/>
  <c r="H1141" i="2"/>
  <c r="H1125" i="2"/>
  <c r="H1109" i="2"/>
  <c r="H1093" i="2"/>
  <c r="H1077" i="2"/>
  <c r="H1061" i="2"/>
  <c r="H1045" i="2"/>
  <c r="H1029" i="2"/>
  <c r="H1013" i="2"/>
  <c r="H997" i="2"/>
  <c r="H981" i="2"/>
  <c r="H965" i="2"/>
  <c r="H949" i="2"/>
  <c r="H933" i="2"/>
  <c r="H916" i="2"/>
  <c r="H900" i="2"/>
  <c r="H884" i="2"/>
  <c r="H868" i="2"/>
  <c r="H852" i="2"/>
  <c r="H836" i="2"/>
  <c r="H820" i="2"/>
  <c r="H804" i="2"/>
  <c r="H788" i="2"/>
  <c r="H772" i="2"/>
  <c r="H756" i="2"/>
  <c r="G739" i="2"/>
  <c r="G723" i="2"/>
  <c r="G707" i="2"/>
  <c r="G690" i="2"/>
  <c r="G673" i="2"/>
  <c r="G657" i="2"/>
  <c r="G641" i="2"/>
  <c r="G623" i="2"/>
  <c r="G607" i="2"/>
  <c r="G591" i="2"/>
  <c r="G575" i="2"/>
  <c r="G559" i="2"/>
  <c r="G543" i="2"/>
  <c r="G527" i="2"/>
  <c r="G511" i="2"/>
  <c r="G495" i="2"/>
  <c r="G479" i="2"/>
  <c r="G463" i="2"/>
  <c r="G447" i="2"/>
  <c r="G431" i="2"/>
  <c r="G415" i="2"/>
  <c r="G399" i="2"/>
  <c r="G383" i="2"/>
  <c r="G367" i="2"/>
  <c r="G351" i="2"/>
  <c r="G335" i="2"/>
  <c r="G319" i="2"/>
  <c r="G303" i="2"/>
  <c r="G287" i="2"/>
  <c r="G271" i="2"/>
  <c r="G255" i="2"/>
  <c r="G239" i="2"/>
  <c r="G219" i="2"/>
  <c r="G203" i="2"/>
  <c r="G187" i="2"/>
  <c r="G171" i="2"/>
  <c r="G155" i="2"/>
  <c r="G139" i="2"/>
  <c r="G123" i="2"/>
  <c r="G107" i="2"/>
  <c r="G91" i="2"/>
  <c r="G75" i="2"/>
  <c r="G59" i="2"/>
  <c r="G43" i="2"/>
  <c r="G27" i="2"/>
  <c r="G11" i="2"/>
  <c r="J130" i="8"/>
  <c r="J125" i="8"/>
  <c r="J119" i="8"/>
  <c r="J112" i="8"/>
  <c r="J107" i="8"/>
  <c r="J23" i="8"/>
  <c r="J97" i="8"/>
  <c r="J94" i="8"/>
  <c r="J88" i="8"/>
  <c r="J83" i="8"/>
  <c r="J75" i="8"/>
  <c r="J70" i="8"/>
  <c r="J62" i="8"/>
  <c r="J55" i="8"/>
  <c r="J47" i="8"/>
  <c r="J39" i="8"/>
  <c r="J36" i="2"/>
  <c r="H12" i="2"/>
  <c r="H2449" i="2"/>
  <c r="J2235" i="2"/>
  <c r="J2107" i="2"/>
  <c r="G2312" i="2"/>
  <c r="H2007" i="2"/>
  <c r="H1943" i="2"/>
  <c r="H1872" i="2"/>
  <c r="H1800" i="2"/>
  <c r="G2472" i="2"/>
  <c r="G2209" i="2"/>
  <c r="G1968" i="2"/>
  <c r="G2031" i="2"/>
  <c r="G1768" i="2"/>
  <c r="H1671" i="2"/>
  <c r="G1637" i="2"/>
  <c r="G1501" i="2"/>
  <c r="G1400" i="2"/>
  <c r="J1624" i="2"/>
  <c r="J1560" i="2"/>
  <c r="J1495" i="2"/>
  <c r="J1430" i="2"/>
  <c r="G1371" i="2"/>
  <c r="G1307" i="2"/>
  <c r="G1243" i="2"/>
  <c r="G1178" i="2"/>
  <c r="G1114" i="2"/>
  <c r="G1054" i="2"/>
  <c r="G990" i="2"/>
  <c r="G926" i="2"/>
  <c r="G857" i="2"/>
  <c r="G789" i="2"/>
  <c r="H1631" i="2"/>
  <c r="H1567" i="2"/>
  <c r="H1503" i="2"/>
  <c r="H1441" i="2"/>
  <c r="H1373" i="2"/>
  <c r="J1340" i="2"/>
  <c r="J1310" i="2"/>
  <c r="J1280" i="2"/>
  <c r="J1248" i="2"/>
  <c r="J1215" i="2"/>
  <c r="H1158" i="2"/>
  <c r="H1094" i="2"/>
  <c r="H1042" i="2"/>
  <c r="H982" i="2"/>
  <c r="H921" i="2"/>
  <c r="H849" i="2"/>
  <c r="H785" i="2"/>
  <c r="G720" i="2"/>
  <c r="G658" i="2"/>
  <c r="G588" i="2"/>
  <c r="G528" i="2"/>
  <c r="G460" i="2"/>
  <c r="G396" i="2"/>
  <c r="G336" i="2"/>
  <c r="G272" i="2"/>
  <c r="G208" i="2"/>
  <c r="G140" i="2"/>
  <c r="G80" i="2"/>
  <c r="G12" i="2"/>
  <c r="H113" i="8"/>
  <c r="H95" i="8"/>
  <c r="H71" i="8"/>
  <c r="H40" i="8"/>
  <c r="H2457" i="2"/>
  <c r="H2323" i="2"/>
  <c r="J2231" i="2"/>
  <c r="J2167" i="2"/>
  <c r="J2103" i="2"/>
  <c r="G2586" i="2"/>
  <c r="G2296" i="2"/>
  <c r="J2050" i="2"/>
  <c r="H2005" i="2"/>
  <c r="H1973" i="2"/>
  <c r="H1941" i="2"/>
  <c r="H1907" i="2"/>
  <c r="H1874" i="2"/>
  <c r="H1838" i="2"/>
  <c r="H1806" i="2"/>
  <c r="H1774" i="2"/>
  <c r="H1742" i="2"/>
  <c r="G2377" i="2"/>
  <c r="G2249" i="2"/>
  <c r="G2121" i="2"/>
  <c r="G1992" i="2"/>
  <c r="G1857" i="2"/>
  <c r="G1733" i="2"/>
  <c r="G1943" i="2"/>
  <c r="G1808" i="2"/>
  <c r="H1717" i="2"/>
  <c r="H1685" i="2"/>
  <c r="G1721" i="2"/>
  <c r="G1657" i="2"/>
  <c r="G1593" i="2"/>
  <c r="G1529" i="2"/>
  <c r="G1463" i="2"/>
  <c r="G1418" i="2"/>
  <c r="G1386" i="2"/>
  <c r="J1642" i="2"/>
  <c r="J1610" i="2"/>
  <c r="J1578" i="2"/>
  <c r="J1546" i="2"/>
  <c r="J1514" i="2"/>
  <c r="J1480" i="2"/>
  <c r="J1448" i="2"/>
  <c r="J1416" i="2"/>
  <c r="J1384" i="2"/>
  <c r="G1353" i="2"/>
  <c r="G1321" i="2"/>
  <c r="G1289" i="2"/>
  <c r="G1257" i="2"/>
  <c r="G1225" i="2"/>
  <c r="G1192" i="2"/>
  <c r="G1160" i="2"/>
  <c r="G1128" i="2"/>
  <c r="G1096" i="2"/>
  <c r="G1064" i="2"/>
  <c r="G1032" i="2"/>
  <c r="G1000" i="2"/>
  <c r="G968" i="2"/>
  <c r="G936" i="2"/>
  <c r="G903" i="2"/>
  <c r="G871" i="2"/>
  <c r="G839" i="2"/>
  <c r="G807" i="2"/>
  <c r="G775" i="2"/>
  <c r="H1649" i="2"/>
  <c r="H1617" i="2"/>
  <c r="H1585" i="2"/>
  <c r="H1553" i="2"/>
  <c r="H1521" i="2"/>
  <c r="H1488" i="2"/>
  <c r="H1455" i="2"/>
  <c r="H1423" i="2"/>
  <c r="H1391" i="2"/>
  <c r="J1365" i="2"/>
  <c r="J1349" i="2"/>
  <c r="J1333" i="2"/>
  <c r="J1317" i="2"/>
  <c r="J1301" i="2"/>
  <c r="J1285" i="2"/>
  <c r="J1269" i="2"/>
  <c r="J1253" i="2"/>
  <c r="J1237" i="2"/>
  <c r="J1220" i="2"/>
  <c r="J1204" i="2"/>
  <c r="H1176" i="2"/>
  <c r="H1144" i="2"/>
  <c r="H1112" i="2"/>
  <c r="H1080" i="2"/>
  <c r="H1048" i="2"/>
  <c r="H1016" i="2"/>
  <c r="H984" i="2"/>
  <c r="H952" i="2"/>
  <c r="H919" i="2"/>
  <c r="H887" i="2"/>
  <c r="H855" i="2"/>
  <c r="H823" i="2"/>
  <c r="H791" i="2"/>
  <c r="H759" i="2"/>
  <c r="G726" i="2"/>
  <c r="G693" i="2"/>
  <c r="G660" i="2"/>
  <c r="G628" i="2"/>
  <c r="G594" i="2"/>
  <c r="G562" i="2"/>
  <c r="G530" i="2"/>
  <c r="G498" i="2"/>
  <c r="G466" i="2"/>
  <c r="G434" i="2"/>
  <c r="G402" i="2"/>
  <c r="G370" i="2"/>
  <c r="G338" i="2"/>
  <c r="G306" i="2"/>
  <c r="G274" i="2"/>
  <c r="G242" i="2"/>
  <c r="G206" i="2"/>
  <c r="G174" i="2"/>
  <c r="G142" i="2"/>
  <c r="G110" i="2"/>
  <c r="G78" i="2"/>
  <c r="G46" i="2"/>
  <c r="G14" i="2"/>
  <c r="H31" i="8"/>
  <c r="H114" i="8"/>
  <c r="H101" i="8"/>
  <c r="H13" i="8"/>
  <c r="H8" i="8"/>
  <c r="H72" i="8"/>
  <c r="H57" i="8"/>
  <c r="H41" i="8"/>
  <c r="J13" i="2"/>
  <c r="G132" i="8"/>
  <c r="G109" i="8"/>
  <c r="G89" i="8"/>
  <c r="G38" i="8"/>
  <c r="J1185" i="2"/>
  <c r="J1169" i="2"/>
  <c r="J1153" i="2"/>
  <c r="J1137" i="2"/>
  <c r="J1121" i="2"/>
  <c r="J1105" i="2"/>
  <c r="J1093" i="2"/>
  <c r="J1085" i="2"/>
  <c r="J1077" i="2"/>
  <c r="J1069" i="2"/>
  <c r="J1061" i="2"/>
  <c r="J1053" i="2"/>
  <c r="J1045" i="2"/>
  <c r="J1037" i="2"/>
  <c r="J1029" i="2"/>
  <c r="J1021" i="2"/>
  <c r="J1013" i="2"/>
  <c r="J1005" i="2"/>
  <c r="J997" i="2"/>
  <c r="J989" i="2"/>
  <c r="J981" i="2"/>
  <c r="J973" i="2"/>
  <c r="J965" i="2"/>
  <c r="J957" i="2"/>
  <c r="J949" i="2"/>
  <c r="J941" i="2"/>
  <c r="J933" i="2"/>
  <c r="J925" i="2"/>
  <c r="J916" i="2"/>
  <c r="J908" i="2"/>
  <c r="J900" i="2"/>
  <c r="J892" i="2"/>
  <c r="J884" i="2"/>
  <c r="J876" i="2"/>
  <c r="J868" i="2"/>
  <c r="J860" i="2"/>
  <c r="J852" i="2"/>
  <c r="J844" i="2"/>
  <c r="J836" i="2"/>
  <c r="J828" i="2"/>
  <c r="J820" i="2"/>
  <c r="J812" i="2"/>
  <c r="J804" i="2"/>
  <c r="J796" i="2"/>
  <c r="J788" i="2"/>
  <c r="J780" i="2"/>
  <c r="J772" i="2"/>
  <c r="J764" i="2"/>
  <c r="J756" i="2"/>
  <c r="H752" i="2"/>
  <c r="H747" i="2"/>
  <c r="H743" i="2"/>
  <c r="H739" i="2"/>
  <c r="H735" i="2"/>
  <c r="H731" i="2"/>
  <c r="H727" i="2"/>
  <c r="H723" i="2"/>
  <c r="H719" i="2"/>
  <c r="H715" i="2"/>
  <c r="H711" i="2"/>
  <c r="H707" i="2"/>
  <c r="H703" i="2"/>
  <c r="H698" i="2"/>
  <c r="H694" i="2"/>
  <c r="H690" i="2"/>
  <c r="H686" i="2"/>
  <c r="H682" i="2"/>
  <c r="H677" i="2"/>
  <c r="H673" i="2"/>
  <c r="H669" i="2"/>
  <c r="H665" i="2"/>
  <c r="H661" i="2"/>
  <c r="H657" i="2"/>
  <c r="H653" i="2"/>
  <c r="H649" i="2"/>
  <c r="H645" i="2"/>
  <c r="H641" i="2"/>
  <c r="H637" i="2"/>
  <c r="H633" i="2"/>
  <c r="H629" i="2"/>
  <c r="H623" i="2"/>
  <c r="H619" i="2"/>
  <c r="H615" i="2"/>
  <c r="H611" i="2"/>
  <c r="H607" i="2"/>
  <c r="H603" i="2"/>
  <c r="H599" i="2"/>
  <c r="H595" i="2"/>
  <c r="H591" i="2"/>
  <c r="H587" i="2"/>
  <c r="H583" i="2"/>
  <c r="H579" i="2"/>
  <c r="H575" i="2"/>
  <c r="H571" i="2"/>
  <c r="H567" i="2"/>
  <c r="H563" i="2"/>
  <c r="H559" i="2"/>
  <c r="H555" i="2"/>
  <c r="H551" i="2"/>
  <c r="H547" i="2"/>
  <c r="H543" i="2"/>
  <c r="H539" i="2"/>
  <c r="H535" i="2"/>
  <c r="H531" i="2"/>
  <c r="H527" i="2"/>
  <c r="H523" i="2"/>
  <c r="H519" i="2"/>
  <c r="H515" i="2"/>
  <c r="H511" i="2"/>
  <c r="H507" i="2"/>
  <c r="H503" i="2"/>
  <c r="H499" i="2"/>
  <c r="H495" i="2"/>
  <c r="H491" i="2"/>
  <c r="H487" i="2"/>
  <c r="H483" i="2"/>
  <c r="H479" i="2"/>
  <c r="H475" i="2"/>
  <c r="H471" i="2"/>
  <c r="H467" i="2"/>
  <c r="H463" i="2"/>
  <c r="H459" i="2"/>
  <c r="H455" i="2"/>
  <c r="H451" i="2"/>
  <c r="H447" i="2"/>
  <c r="H443" i="2"/>
  <c r="H439" i="2"/>
  <c r="H435" i="2"/>
  <c r="H431" i="2"/>
  <c r="H427" i="2"/>
  <c r="H423" i="2"/>
  <c r="H419" i="2"/>
  <c r="H415" i="2"/>
  <c r="H411" i="2"/>
  <c r="H407" i="2"/>
  <c r="H403" i="2"/>
  <c r="H399" i="2"/>
  <c r="H395" i="2"/>
  <c r="H391" i="2"/>
  <c r="H387" i="2"/>
  <c r="H383" i="2"/>
  <c r="H379" i="2"/>
  <c r="H375" i="2"/>
  <c r="H371" i="2"/>
  <c r="H367" i="2"/>
  <c r="H363" i="2"/>
  <c r="H359" i="2"/>
  <c r="H355" i="2"/>
  <c r="H351" i="2"/>
  <c r="H347" i="2"/>
  <c r="H343" i="2"/>
  <c r="H339" i="2"/>
  <c r="H335" i="2"/>
  <c r="H331" i="2"/>
  <c r="H327" i="2"/>
  <c r="H323" i="2"/>
  <c r="H319" i="2"/>
  <c r="H315" i="2"/>
  <c r="H311" i="2"/>
  <c r="H307" i="2"/>
  <c r="H303" i="2"/>
  <c r="H299" i="2"/>
  <c r="H295" i="2"/>
  <c r="H291" i="2"/>
  <c r="H287" i="2"/>
  <c r="H283" i="2"/>
  <c r="H279" i="2"/>
  <c r="H275" i="2"/>
  <c r="H271" i="2"/>
  <c r="H267" i="2"/>
  <c r="H263" i="2"/>
  <c r="H259" i="2"/>
  <c r="H688" i="2"/>
  <c r="H680" i="2"/>
  <c r="H671" i="2"/>
  <c r="H663" i="2"/>
  <c r="H655" i="2"/>
  <c r="H647" i="2"/>
  <c r="H639" i="2"/>
  <c r="H631" i="2"/>
  <c r="H621" i="2"/>
  <c r="H613" i="2"/>
  <c r="H605" i="2"/>
  <c r="H597" i="2"/>
  <c r="H589" i="2"/>
  <c r="H581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5" i="2"/>
  <c r="H437" i="2"/>
  <c r="H429" i="2"/>
  <c r="H421" i="2"/>
  <c r="H413" i="2"/>
  <c r="H405" i="2"/>
  <c r="H397" i="2"/>
  <c r="H389" i="2"/>
  <c r="H381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5" i="2"/>
  <c r="H251" i="2"/>
  <c r="H247" i="2"/>
  <c r="H243" i="2"/>
  <c r="H239" i="2"/>
  <c r="H235" i="2"/>
  <c r="H231" i="2"/>
  <c r="H227" i="2"/>
  <c r="H219" i="2"/>
  <c r="H215" i="2"/>
  <c r="H211" i="2"/>
  <c r="H207" i="2"/>
  <c r="H203" i="2"/>
  <c r="H199" i="2"/>
  <c r="H195" i="2"/>
  <c r="H191" i="2"/>
  <c r="H187" i="2"/>
  <c r="H183" i="2"/>
  <c r="H179" i="2"/>
  <c r="H175" i="2"/>
  <c r="H171" i="2"/>
  <c r="H167" i="2"/>
  <c r="H163" i="2"/>
  <c r="H159" i="2"/>
  <c r="H155" i="2"/>
  <c r="H151" i="2"/>
  <c r="H147" i="2"/>
  <c r="H143" i="2"/>
  <c r="H139" i="2"/>
  <c r="H135" i="2"/>
  <c r="H131" i="2"/>
  <c r="H127" i="2"/>
  <c r="H123" i="2"/>
  <c r="H119" i="2"/>
  <c r="H115" i="2"/>
  <c r="H111" i="2"/>
  <c r="H107" i="2"/>
  <c r="H103" i="2"/>
  <c r="H99" i="2"/>
  <c r="H95" i="2"/>
  <c r="H91" i="2"/>
  <c r="H87" i="2"/>
  <c r="H83" i="2"/>
  <c r="H79" i="2"/>
  <c r="H75" i="2"/>
  <c r="H71" i="2"/>
  <c r="H67" i="2"/>
  <c r="H63" i="2"/>
  <c r="H59" i="2"/>
  <c r="H55" i="2"/>
  <c r="H51" i="2"/>
  <c r="H47" i="2"/>
  <c r="H43" i="2"/>
  <c r="H39" i="2"/>
  <c r="J34" i="2"/>
  <c r="J29" i="2"/>
  <c r="J25" i="2"/>
  <c r="J21" i="2"/>
  <c r="G126" i="8"/>
  <c r="G117" i="8"/>
  <c r="G102" i="8"/>
  <c r="G96" i="8"/>
  <c r="G87" i="8"/>
  <c r="G81" i="8"/>
  <c r="G5" i="8"/>
  <c r="G64" i="8"/>
  <c r="G53" i="8"/>
  <c r="G42" i="8"/>
  <c r="J2579" i="2"/>
  <c r="H2347" i="2"/>
  <c r="J2243" i="2"/>
  <c r="J2179" i="2"/>
  <c r="J2115" i="2"/>
  <c r="G1934" i="2"/>
  <c r="G2344" i="2"/>
  <c r="G2088" i="2"/>
  <c r="H2011" i="2"/>
  <c r="H1975" i="2"/>
  <c r="H1947" i="2"/>
  <c r="H1913" i="2"/>
  <c r="H1885" i="2"/>
  <c r="H1848" i="2"/>
  <c r="H1820" i="2"/>
  <c r="H1788" i="2"/>
  <c r="H1756" i="2"/>
  <c r="G2455" i="2"/>
  <c r="G2321" i="2"/>
  <c r="G2193" i="2"/>
  <c r="G2065" i="2"/>
  <c r="G1918" i="2"/>
  <c r="G1785" i="2"/>
  <c r="G2015" i="2"/>
  <c r="G1885" i="2"/>
  <c r="G1752" i="2"/>
  <c r="H1707" i="2"/>
  <c r="H1675" i="2"/>
  <c r="G1693" i="2"/>
  <c r="G1629" i="2"/>
  <c r="G1565" i="2"/>
  <c r="G1509" i="2"/>
  <c r="G1443" i="2"/>
  <c r="G1408" i="2"/>
  <c r="G1376" i="2"/>
  <c r="J1636" i="2"/>
  <c r="J1604" i="2"/>
  <c r="J1572" i="2"/>
  <c r="J1540" i="2"/>
  <c r="J1508" i="2"/>
  <c r="J1474" i="2"/>
  <c r="J1442" i="2"/>
  <c r="J1410" i="2"/>
  <c r="J1374" i="2"/>
  <c r="G1343" i="2"/>
  <c r="G1311" i="2"/>
  <c r="G1279" i="2"/>
  <c r="G1247" i="2"/>
  <c r="G1214" i="2"/>
  <c r="G1182" i="2"/>
  <c r="G1150" i="2"/>
  <c r="G1118" i="2"/>
  <c r="G1086" i="2"/>
  <c r="G1050" i="2"/>
  <c r="G1018" i="2"/>
  <c r="G986" i="2"/>
  <c r="G958" i="2"/>
  <c r="G921" i="2"/>
  <c r="G889" i="2"/>
  <c r="G861" i="2"/>
  <c r="G829" i="2"/>
  <c r="G797" i="2"/>
  <c r="G769" i="2"/>
  <c r="H1643" i="2"/>
  <c r="H1607" i="2"/>
  <c r="H1575" i="2"/>
  <c r="H1547" i="2"/>
  <c r="H1515" i="2"/>
  <c r="H1481" i="2"/>
  <c r="H1445" i="2"/>
  <c r="H1413" i="2"/>
  <c r="H1385" i="2"/>
  <c r="J1362" i="2"/>
  <c r="J1346" i="2"/>
  <c r="J1328" i="2"/>
  <c r="J1312" i="2"/>
  <c r="J1294" i="2"/>
  <c r="J1278" i="2"/>
  <c r="J1262" i="2"/>
  <c r="J1246" i="2"/>
  <c r="J1230" i="2"/>
  <c r="J1213" i="2"/>
  <c r="H1198" i="2"/>
  <c r="H1170" i="2"/>
  <c r="H1138" i="2"/>
  <c r="H1110" i="2"/>
  <c r="H1058" i="2"/>
  <c r="H1030" i="2"/>
  <c r="H994" i="2"/>
  <c r="H962" i="2"/>
  <c r="H926" i="2"/>
  <c r="H897" i="2"/>
  <c r="H865" i="2"/>
  <c r="H837" i="2"/>
  <c r="H805" i="2"/>
  <c r="H773" i="2"/>
  <c r="G740" i="2"/>
  <c r="G704" i="2"/>
  <c r="G670" i="2"/>
  <c r="G638" i="2"/>
  <c r="G604" i="2"/>
  <c r="G576" i="2"/>
  <c r="G540" i="2"/>
  <c r="G508" i="2"/>
  <c r="G480" i="2"/>
  <c r="G448" i="2"/>
  <c r="G416" i="2"/>
  <c r="G384" i="2"/>
  <c r="G352" i="2"/>
  <c r="G316" i="2"/>
  <c r="G284" i="2"/>
  <c r="G252" i="2"/>
  <c r="G212" i="2"/>
  <c r="G180" i="2"/>
  <c r="G148" i="2"/>
  <c r="G116" i="2"/>
  <c r="G84" i="2"/>
  <c r="G56" i="2"/>
  <c r="G24" i="2"/>
  <c r="H129" i="8"/>
  <c r="H27" i="8"/>
  <c r="H106" i="8"/>
  <c r="H17" i="8"/>
  <c r="H87" i="8"/>
  <c r="H7" i="8"/>
  <c r="H61" i="8"/>
  <c r="H46" i="8"/>
  <c r="J20" i="2"/>
  <c r="H4" i="2"/>
  <c r="G116" i="8"/>
  <c r="G14" i="8"/>
  <c r="G44" i="8"/>
  <c r="J1190" i="2"/>
  <c r="J1174" i="2"/>
  <c r="J1158" i="2"/>
  <c r="J1142" i="2"/>
  <c r="J1126" i="2"/>
  <c r="J1110" i="2"/>
  <c r="J1094" i="2"/>
  <c r="J1078" i="2"/>
  <c r="J1062" i="2"/>
  <c r="J1046" i="2"/>
  <c r="J1030" i="2"/>
  <c r="J1014" i="2"/>
  <c r="J998" i="2"/>
  <c r="J982" i="2"/>
  <c r="J966" i="2"/>
  <c r="J950" i="2"/>
  <c r="J934" i="2"/>
  <c r="J917" i="2"/>
  <c r="J901" i="2"/>
  <c r="J885" i="2"/>
  <c r="J869" i="2"/>
  <c r="J853" i="2"/>
  <c r="J837" i="2"/>
  <c r="J821" i="2"/>
  <c r="J805" i="2"/>
  <c r="J789" i="2"/>
  <c r="J773" i="2"/>
  <c r="J757" i="2"/>
  <c r="J747" i="2"/>
  <c r="J739" i="2"/>
  <c r="J731" i="2"/>
  <c r="J723" i="2"/>
  <c r="J715" i="2"/>
  <c r="J707" i="2"/>
  <c r="J698" i="2"/>
  <c r="J690" i="2"/>
  <c r="J682" i="2"/>
  <c r="J673" i="2"/>
  <c r="J665" i="2"/>
  <c r="J657" i="2"/>
  <c r="J649" i="2"/>
  <c r="J641" i="2"/>
  <c r="J633" i="2"/>
  <c r="J623" i="2"/>
  <c r="J615" i="2"/>
  <c r="J607" i="2"/>
  <c r="J599" i="2"/>
  <c r="J591" i="2"/>
  <c r="J583" i="2"/>
  <c r="J575" i="2"/>
  <c r="J567" i="2"/>
  <c r="J559" i="2"/>
  <c r="J551" i="2"/>
  <c r="J543" i="2"/>
  <c r="J535" i="2"/>
  <c r="J527" i="2"/>
  <c r="J519" i="2"/>
  <c r="J511" i="2"/>
  <c r="J503" i="2"/>
  <c r="J495" i="2"/>
  <c r="J487" i="2"/>
  <c r="J479" i="2"/>
  <c r="J471" i="2"/>
  <c r="J463" i="2"/>
  <c r="J455" i="2"/>
  <c r="J447" i="2"/>
  <c r="J439" i="2"/>
  <c r="J431" i="2"/>
  <c r="J423" i="2"/>
  <c r="J415" i="2"/>
  <c r="J407" i="2"/>
  <c r="J399" i="2"/>
  <c r="J391" i="2"/>
  <c r="J383" i="2"/>
  <c r="J375" i="2"/>
  <c r="J367" i="2"/>
  <c r="J359" i="2"/>
  <c r="J351" i="2"/>
  <c r="J343" i="2"/>
  <c r="J335" i="2"/>
  <c r="J327" i="2"/>
  <c r="J319" i="2"/>
  <c r="J311" i="2"/>
  <c r="J303" i="2"/>
  <c r="J295" i="2"/>
  <c r="J287" i="2"/>
  <c r="J279" i="2"/>
  <c r="J271" i="2"/>
  <c r="J263" i="2"/>
  <c r="J255" i="2"/>
  <c r="J247" i="2"/>
  <c r="J239" i="2"/>
  <c r="J231" i="2"/>
  <c r="J219" i="2"/>
  <c r="J211" i="2"/>
  <c r="J203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H35" i="2"/>
  <c r="H26" i="2"/>
  <c r="G128" i="8"/>
  <c r="G104" i="8"/>
  <c r="G88" i="8"/>
  <c r="G6" i="8"/>
  <c r="G58" i="8"/>
  <c r="J376" i="2"/>
  <c r="J354" i="2"/>
  <c r="J342" i="2"/>
  <c r="J330" i="2"/>
  <c r="J316" i="2"/>
  <c r="J304" i="2"/>
  <c r="J290" i="2"/>
  <c r="J276" i="2"/>
  <c r="J262" i="2"/>
  <c r="J248" i="2"/>
  <c r="J234" i="2"/>
  <c r="J218" i="2"/>
  <c r="J206" i="2"/>
  <c r="J194" i="2"/>
  <c r="J180" i="2"/>
  <c r="J166" i="2"/>
  <c r="J150" i="2"/>
  <c r="J138" i="2"/>
  <c r="J124" i="2"/>
  <c r="J110" i="2"/>
  <c r="J96" i="2"/>
  <c r="J82" i="2"/>
  <c r="J68" i="2"/>
  <c r="J54" i="2"/>
  <c r="J40" i="2"/>
  <c r="H27" i="2"/>
  <c r="G114" i="8"/>
  <c r="G86" i="8"/>
  <c r="G59" i="8"/>
  <c r="J8" i="2"/>
  <c r="G123" i="8"/>
  <c r="G100" i="8"/>
  <c r="G70" i="8"/>
  <c r="J1196" i="2"/>
  <c r="J1180" i="2"/>
  <c r="J1164" i="2"/>
  <c r="J1148" i="2"/>
  <c r="J1132" i="2"/>
  <c r="J1116" i="2"/>
  <c r="J1100" i="2"/>
  <c r="J1084" i="2"/>
  <c r="J1068" i="2"/>
  <c r="J1052" i="2"/>
  <c r="J1036" i="2"/>
  <c r="J1020" i="2"/>
  <c r="J1004" i="2"/>
  <c r="J988" i="2"/>
  <c r="J972" i="2"/>
  <c r="J956" i="2"/>
  <c r="J940" i="2"/>
  <c r="J924" i="2"/>
  <c r="J907" i="2"/>
  <c r="J891" i="2"/>
  <c r="J875" i="2"/>
  <c r="J859" i="2"/>
  <c r="J843" i="2"/>
  <c r="J827" i="2"/>
  <c r="J811" i="2"/>
  <c r="J795" i="2"/>
  <c r="J779" i="2"/>
  <c r="J763" i="2"/>
  <c r="J750" i="2"/>
  <c r="J742" i="2"/>
  <c r="J734" i="2"/>
  <c r="J726" i="2"/>
  <c r="J718" i="2"/>
  <c r="J710" i="2"/>
  <c r="J702" i="2"/>
  <c r="J693" i="2"/>
  <c r="J685" i="2"/>
  <c r="J676" i="2"/>
  <c r="J668" i="2"/>
  <c r="J660" i="2"/>
  <c r="J652" i="2"/>
  <c r="J644" i="2"/>
  <c r="J636" i="2"/>
  <c r="J628" i="2"/>
  <c r="J618" i="2"/>
  <c r="J610" i="2"/>
  <c r="J602" i="2"/>
  <c r="J594" i="2"/>
  <c r="J586" i="2"/>
  <c r="J578" i="2"/>
  <c r="J570" i="2"/>
  <c r="J562" i="2"/>
  <c r="J554" i="2"/>
  <c r="J546" i="2"/>
  <c r="J538" i="2"/>
  <c r="J530" i="2"/>
  <c r="J522" i="2"/>
  <c r="J514" i="2"/>
  <c r="J506" i="2"/>
  <c r="J498" i="2"/>
  <c r="J490" i="2"/>
  <c r="J482" i="2"/>
  <c r="J474" i="2"/>
  <c r="J466" i="2"/>
  <c r="J458" i="2"/>
  <c r="J450" i="2"/>
  <c r="J442" i="2"/>
  <c r="J434" i="2"/>
  <c r="J426" i="2"/>
  <c r="J418" i="2"/>
  <c r="J410" i="2"/>
  <c r="J402" i="2"/>
  <c r="J394" i="2"/>
  <c r="J386" i="2"/>
  <c r="J378" i="2"/>
  <c r="J368" i="2"/>
  <c r="J350" i="2"/>
  <c r="J328" i="2"/>
  <c r="J308" i="2"/>
  <c r="J286" i="2"/>
  <c r="J270" i="2"/>
  <c r="J250" i="2"/>
  <c r="J232" i="2"/>
  <c r="J202" i="2"/>
  <c r="J182" i="2"/>
  <c r="J164" i="2"/>
  <c r="J146" i="2"/>
  <c r="J126" i="2"/>
  <c r="J108" i="2"/>
  <c r="J90" i="2"/>
  <c r="J70" i="2"/>
  <c r="J52" i="2"/>
  <c r="H32" i="2"/>
  <c r="G110" i="8"/>
  <c r="G63" i="8"/>
  <c r="J923" i="2"/>
  <c r="G1879" i="2"/>
  <c r="G2159" i="2"/>
  <c r="G2030" i="2"/>
  <c r="G1900" i="2"/>
  <c r="G1767" i="2"/>
  <c r="G1981" i="2"/>
  <c r="G1846" i="2"/>
  <c r="J1728" i="2"/>
  <c r="J1694" i="2"/>
  <c r="J1662" i="2"/>
  <c r="G1676" i="2"/>
  <c r="G1612" i="2"/>
  <c r="G1548" i="2"/>
  <c r="G1482" i="2"/>
  <c r="H2453" i="2"/>
  <c r="J2229" i="2"/>
  <c r="J2101" i="2"/>
  <c r="G2288" i="2"/>
  <c r="H2004" i="2"/>
  <c r="H1940" i="2"/>
  <c r="H1873" i="2"/>
  <c r="H1805" i="2"/>
  <c r="H1741" i="2"/>
  <c r="G2245" i="2"/>
  <c r="G1988" i="2"/>
  <c r="G1731" i="2"/>
  <c r="G1804" i="2"/>
  <c r="H1684" i="2"/>
  <c r="G1655" i="2"/>
  <c r="G1527" i="2"/>
  <c r="G1417" i="2"/>
  <c r="J1641" i="2"/>
  <c r="J1595" i="2"/>
  <c r="J1563" i="2"/>
  <c r="J1531" i="2"/>
  <c r="J1499" i="2"/>
  <c r="J1465" i="2"/>
  <c r="J1433" i="2"/>
  <c r="J1401" i="2"/>
  <c r="G1370" i="2"/>
  <c r="G1338" i="2"/>
  <c r="G1306" i="2"/>
  <c r="G1274" i="2"/>
  <c r="G1242" i="2"/>
  <c r="G1209" i="2"/>
  <c r="G1177" i="2"/>
  <c r="G1145" i="2"/>
  <c r="G1113" i="2"/>
  <c r="G1081" i="2"/>
  <c r="G1049" i="2"/>
  <c r="G1017" i="2"/>
  <c r="G985" i="2"/>
  <c r="G953" i="2"/>
  <c r="G920" i="2"/>
  <c r="G888" i="2"/>
  <c r="G856" i="2"/>
  <c r="G824" i="2"/>
  <c r="G792" i="2"/>
  <c r="G760" i="2"/>
  <c r="H1634" i="2"/>
  <c r="H1602" i="2"/>
  <c r="H1570" i="2"/>
  <c r="H1538" i="2"/>
  <c r="H1506" i="2"/>
  <c r="H1472" i="2"/>
  <c r="H1440" i="2"/>
  <c r="H1408" i="2"/>
  <c r="H1376" i="2"/>
  <c r="H1358" i="2"/>
  <c r="H1342" i="2"/>
  <c r="H1326" i="2"/>
  <c r="H1310" i="2"/>
  <c r="H1294" i="2"/>
  <c r="H1278" i="2"/>
  <c r="H1262" i="2"/>
  <c r="H1246" i="2"/>
  <c r="H1230" i="2"/>
  <c r="H1213" i="2"/>
  <c r="H1193" i="2"/>
  <c r="H1161" i="2"/>
  <c r="H1129" i="2"/>
  <c r="H1097" i="2"/>
  <c r="H1065" i="2"/>
  <c r="H1033" i="2"/>
  <c r="H1001" i="2"/>
  <c r="H969" i="2"/>
  <c r="H937" i="2"/>
  <c r="H904" i="2"/>
  <c r="H872" i="2"/>
  <c r="H840" i="2"/>
  <c r="H808" i="2"/>
  <c r="H776" i="2"/>
  <c r="G743" i="2"/>
  <c r="G711" i="2"/>
  <c r="G677" i="2"/>
  <c r="G645" i="2"/>
  <c r="G611" i="2"/>
  <c r="G579" i="2"/>
  <c r="G547" i="2"/>
  <c r="G515" i="2"/>
  <c r="G483" i="2"/>
  <c r="G451" i="2"/>
  <c r="G419" i="2"/>
  <c r="G387" i="2"/>
  <c r="G355" i="2"/>
  <c r="G323" i="2"/>
  <c r="G291" i="2"/>
  <c r="G259" i="2"/>
  <c r="G227" i="2"/>
  <c r="G191" i="2"/>
  <c r="G159" i="2"/>
  <c r="G127" i="2"/>
  <c r="G95" i="2"/>
  <c r="G63" i="2"/>
  <c r="G31" i="2"/>
  <c r="J132" i="8"/>
  <c r="J29" i="8"/>
  <c r="J109" i="8"/>
  <c r="J18" i="8"/>
  <c r="J90" i="8"/>
  <c r="J77" i="8"/>
  <c r="J64" i="8"/>
  <c r="J49" i="8"/>
  <c r="J34" i="8"/>
  <c r="J2515" i="2"/>
  <c r="J2139" i="2"/>
  <c r="H2023" i="2"/>
  <c r="H1893" i="2"/>
  <c r="H1752" i="2"/>
  <c r="G1998" i="2"/>
  <c r="G1736" i="2"/>
  <c r="G1814" i="2"/>
  <c r="J1686" i="2"/>
  <c r="G1660" i="2"/>
  <c r="G1532" i="2"/>
  <c r="H2383" i="2"/>
  <c r="J2069" i="2"/>
  <c r="H1988" i="2"/>
  <c r="H1853" i="2"/>
  <c r="G2443" i="2"/>
  <c r="G1922" i="2"/>
  <c r="G1740" i="2"/>
  <c r="G1623" i="2"/>
  <c r="G1401" i="2"/>
  <c r="J1587" i="2"/>
  <c r="J1523" i="2"/>
  <c r="J1457" i="2"/>
  <c r="J1393" i="2"/>
  <c r="G1330" i="2"/>
  <c r="G1266" i="2"/>
  <c r="G1201" i="2"/>
  <c r="G1137" i="2"/>
  <c r="G1073" i="2"/>
  <c r="G1009" i="2"/>
  <c r="G945" i="2"/>
  <c r="G880" i="2"/>
  <c r="G816" i="2"/>
  <c r="H1658" i="2"/>
  <c r="H1594" i="2"/>
  <c r="H1530" i="2"/>
  <c r="H1464" i="2"/>
  <c r="H1400" i="2"/>
  <c r="H1354" i="2"/>
  <c r="H1322" i="2"/>
  <c r="H1290" i="2"/>
  <c r="H1258" i="2"/>
  <c r="H1226" i="2"/>
  <c r="H1185" i="2"/>
  <c r="H1121" i="2"/>
  <c r="H1057" i="2"/>
  <c r="H993" i="2"/>
  <c r="H929" i="2"/>
  <c r="H864" i="2"/>
  <c r="H800" i="2"/>
  <c r="G735" i="2"/>
  <c r="G669" i="2"/>
  <c r="G603" i="2"/>
  <c r="G539" i="2"/>
  <c r="G475" i="2"/>
  <c r="G411" i="2"/>
  <c r="G347" i="2"/>
  <c r="G283" i="2"/>
  <c r="G215" i="2"/>
  <c r="G151" i="2"/>
  <c r="G87" i="2"/>
  <c r="G23" i="2"/>
  <c r="J118" i="8"/>
  <c r="J16" i="8"/>
  <c r="J74" i="8"/>
  <c r="J45" i="8"/>
  <c r="H2395" i="2"/>
  <c r="H1995" i="2"/>
  <c r="G2401" i="2"/>
  <c r="G1902" i="2"/>
  <c r="H1719" i="2"/>
  <c r="G1605" i="2"/>
  <c r="G1384" i="2"/>
  <c r="J1544" i="2"/>
  <c r="J1414" i="2"/>
  <c r="G1291" i="2"/>
  <c r="G1162" i="2"/>
  <c r="G1038" i="2"/>
  <c r="G909" i="2"/>
  <c r="G773" i="2"/>
  <c r="H1551" i="2"/>
  <c r="H1425" i="2"/>
  <c r="J1334" i="2"/>
  <c r="J1272" i="2"/>
  <c r="J1205" i="2"/>
  <c r="H1086" i="2"/>
  <c r="H966" i="2"/>
  <c r="H833" i="2"/>
  <c r="G708" i="2"/>
  <c r="G572" i="2"/>
  <c r="G444" i="2"/>
  <c r="G320" i="2"/>
  <c r="G192" i="2"/>
  <c r="G60" i="2"/>
  <c r="H108" i="8"/>
  <c r="H63" i="8"/>
  <c r="H2425" i="2"/>
  <c r="J2215" i="2"/>
  <c r="J2087" i="2"/>
  <c r="G2232" i="2"/>
  <c r="H1997" i="2"/>
  <c r="H1931" i="2"/>
  <c r="H1862" i="2"/>
  <c r="H1798" i="2"/>
  <c r="G2480" i="2"/>
  <c r="G2217" i="2"/>
  <c r="G1960" i="2"/>
  <c r="G2039" i="2"/>
  <c r="G1776" i="2"/>
  <c r="H1677" i="2"/>
  <c r="G1641" i="2"/>
  <c r="G1513" i="2"/>
  <c r="G1410" i="2"/>
  <c r="J1634" i="2"/>
  <c r="J1570" i="2"/>
  <c r="J1506" i="2"/>
  <c r="J1440" i="2"/>
  <c r="J1376" i="2"/>
  <c r="G1313" i="2"/>
  <c r="G1249" i="2"/>
  <c r="G1184" i="2"/>
  <c r="G1120" i="2"/>
  <c r="G1056" i="2"/>
  <c r="G992" i="2"/>
  <c r="G928" i="2"/>
  <c r="G863" i="2"/>
  <c r="G799" i="2"/>
  <c r="H1641" i="2"/>
  <c r="H1577" i="2"/>
  <c r="H1513" i="2"/>
  <c r="H1447" i="2"/>
  <c r="H1383" i="2"/>
  <c r="J1345" i="2"/>
  <c r="J1313" i="2"/>
  <c r="J1281" i="2"/>
  <c r="J1249" i="2"/>
  <c r="J1216" i="2"/>
  <c r="H1168" i="2"/>
  <c r="H1104" i="2"/>
  <c r="H1040" i="2"/>
  <c r="H976" i="2"/>
  <c r="H911" i="2"/>
  <c r="H847" i="2"/>
  <c r="H783" i="2"/>
  <c r="G718" i="2"/>
  <c r="G652" i="2"/>
  <c r="G586" i="2"/>
  <c r="G522" i="2"/>
  <c r="G458" i="2"/>
  <c r="G394" i="2"/>
  <c r="G330" i="2"/>
  <c r="G266" i="2"/>
  <c r="G198" i="2"/>
  <c r="G134" i="2"/>
  <c r="G70" i="2"/>
  <c r="G5" i="2"/>
  <c r="H25" i="8"/>
  <c r="H92" i="8"/>
  <c r="H68" i="8"/>
  <c r="H3" i="8"/>
  <c r="G124" i="8"/>
  <c r="G73" i="8"/>
  <c r="J1181" i="2"/>
  <c r="J1149" i="2"/>
  <c r="J1117" i="2"/>
  <c r="J1091" i="2"/>
  <c r="J1075" i="2"/>
  <c r="J1059" i="2"/>
  <c r="J1043" i="2"/>
  <c r="J1027" i="2"/>
  <c r="J1011" i="2"/>
  <c r="J995" i="2"/>
  <c r="J979" i="2"/>
  <c r="J963" i="2"/>
  <c r="J947" i="2"/>
  <c r="J931" i="2"/>
  <c r="J914" i="2"/>
  <c r="J898" i="2"/>
  <c r="J882" i="2"/>
  <c r="J866" i="2"/>
  <c r="J850" i="2"/>
  <c r="J834" i="2"/>
  <c r="J818" i="2"/>
  <c r="J802" i="2"/>
  <c r="J786" i="2"/>
  <c r="J770" i="2"/>
  <c r="H755" i="2"/>
  <c r="H746" i="2"/>
  <c r="H738" i="2"/>
  <c r="H730" i="2"/>
  <c r="H722" i="2"/>
  <c r="H714" i="2"/>
  <c r="H706" i="2"/>
  <c r="H697" i="2"/>
  <c r="H689" i="2"/>
  <c r="H681" i="2"/>
  <c r="H672" i="2"/>
  <c r="H664" i="2"/>
  <c r="H656" i="2"/>
  <c r="H648" i="2"/>
  <c r="H640" i="2"/>
  <c r="H632" i="2"/>
  <c r="H622" i="2"/>
  <c r="H614" i="2"/>
  <c r="H606" i="2"/>
  <c r="H598" i="2"/>
  <c r="H590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6" i="2"/>
  <c r="H438" i="2"/>
  <c r="H430" i="2"/>
  <c r="H422" i="2"/>
  <c r="H414" i="2"/>
  <c r="H406" i="2"/>
  <c r="H398" i="2"/>
  <c r="H390" i="2"/>
  <c r="H382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18" i="2"/>
  <c r="H210" i="2"/>
  <c r="H202" i="2"/>
  <c r="H194" i="2"/>
  <c r="H186" i="2"/>
  <c r="H178" i="2"/>
  <c r="H170" i="2"/>
  <c r="H162" i="2"/>
  <c r="G2063" i="2"/>
  <c r="G1883" i="2"/>
  <c r="G1692" i="2"/>
  <c r="J2595" i="2"/>
  <c r="H2020" i="2"/>
  <c r="H1757" i="2"/>
  <c r="G1872" i="2"/>
  <c r="G1433" i="2"/>
  <c r="J1539" i="2"/>
  <c r="J1409" i="2"/>
  <c r="G1282" i="2"/>
  <c r="G1153" i="2"/>
  <c r="G1025" i="2"/>
  <c r="G896" i="2"/>
  <c r="G768" i="2"/>
  <c r="H1546" i="2"/>
  <c r="H1416" i="2"/>
  <c r="H1330" i="2"/>
  <c r="H1266" i="2"/>
  <c r="H1201" i="2"/>
  <c r="H1073" i="2"/>
  <c r="H945" i="2"/>
  <c r="H816" i="2"/>
  <c r="G686" i="2"/>
  <c r="G555" i="2"/>
  <c r="G427" i="2"/>
  <c r="G299" i="2"/>
  <c r="G167" i="2"/>
  <c r="G39" i="2"/>
  <c r="J21" i="8"/>
  <c r="J53" i="8"/>
  <c r="G2184" i="2"/>
  <c r="G2016" i="2"/>
  <c r="G1669" i="2"/>
  <c r="J1576" i="2"/>
  <c r="G1323" i="2"/>
  <c r="G1070" i="2"/>
  <c r="G809" i="2"/>
  <c r="H1453" i="2"/>
  <c r="J1286" i="2"/>
  <c r="H1106" i="2"/>
  <c r="H873" i="2"/>
  <c r="G608" i="2"/>
  <c r="G348" i="2"/>
  <c r="G96" i="2"/>
  <c r="H76" i="8"/>
  <c r="J2247" i="2"/>
  <c r="G2360" i="2"/>
  <c r="H1949" i="2"/>
  <c r="H1814" i="2"/>
  <c r="G2281" i="2"/>
  <c r="G1761" i="2"/>
  <c r="H1693" i="2"/>
  <c r="G1545" i="2"/>
  <c r="J1650" i="2"/>
  <c r="J1522" i="2"/>
  <c r="J1392" i="2"/>
  <c r="G1265" i="2"/>
  <c r="G1136" i="2"/>
  <c r="G1008" i="2"/>
  <c r="G879" i="2"/>
  <c r="H1657" i="2"/>
  <c r="H1529" i="2"/>
  <c r="H1399" i="2"/>
  <c r="J1321" i="2"/>
  <c r="J1257" i="2"/>
  <c r="H1184" i="2"/>
  <c r="H1056" i="2"/>
  <c r="H928" i="2"/>
  <c r="H799" i="2"/>
  <c r="G668" i="2"/>
  <c r="G538" i="2"/>
  <c r="G410" i="2"/>
  <c r="G282" i="2"/>
  <c r="G150" i="2"/>
  <c r="G22" i="2"/>
  <c r="H16" i="8"/>
  <c r="H45" i="8"/>
  <c r="G13" i="8"/>
  <c r="J1157" i="2"/>
  <c r="J1095" i="2"/>
  <c r="J1063" i="2"/>
  <c r="J1031" i="2"/>
  <c r="J999" i="2"/>
  <c r="J967" i="2"/>
  <c r="J935" i="2"/>
  <c r="J902" i="2"/>
  <c r="J870" i="2"/>
  <c r="J838" i="2"/>
  <c r="J806" i="2"/>
  <c r="J774" i="2"/>
  <c r="H748" i="2"/>
  <c r="H732" i="2"/>
  <c r="H716" i="2"/>
  <c r="H700" i="2"/>
  <c r="H683" i="2"/>
  <c r="H666" i="2"/>
  <c r="H650" i="2"/>
  <c r="H634" i="2"/>
  <c r="H616" i="2"/>
  <c r="H600" i="2"/>
  <c r="H584" i="2"/>
  <c r="H568" i="2"/>
  <c r="H552" i="2"/>
  <c r="H536" i="2"/>
  <c r="H520" i="2"/>
  <c r="H504" i="2"/>
  <c r="H488" i="2"/>
  <c r="H472" i="2"/>
  <c r="H456" i="2"/>
  <c r="H440" i="2"/>
  <c r="H424" i="2"/>
  <c r="H408" i="2"/>
  <c r="H392" i="2"/>
  <c r="H376" i="2"/>
  <c r="H360" i="2"/>
  <c r="H344" i="2"/>
  <c r="H328" i="2"/>
  <c r="H312" i="2"/>
  <c r="H296" i="2"/>
  <c r="H280" i="2"/>
  <c r="H264" i="2"/>
  <c r="H248" i="2"/>
  <c r="H232" i="2"/>
  <c r="H212" i="2"/>
  <c r="H196" i="2"/>
  <c r="H180" i="2"/>
  <c r="H164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J30" i="2"/>
  <c r="J22" i="2"/>
  <c r="G28" i="8"/>
  <c r="G19" i="8"/>
  <c r="G83" i="8"/>
  <c r="G66" i="8"/>
  <c r="G46" i="8"/>
  <c r="H2379" i="2"/>
  <c r="J2195" i="2"/>
  <c r="J2067" i="2"/>
  <c r="G2152" i="2"/>
  <c r="H1983" i="2"/>
  <c r="H1921" i="2"/>
  <c r="H1856" i="2"/>
  <c r="H1796" i="2"/>
  <c r="G2488" i="2"/>
  <c r="G2225" i="2"/>
  <c r="G1952" i="2"/>
  <c r="G2047" i="2"/>
  <c r="G1784" i="2"/>
  <c r="H1683" i="2"/>
  <c r="G1645" i="2"/>
  <c r="G1525" i="2"/>
  <c r="G1416" i="2"/>
  <c r="J1644" i="2"/>
  <c r="J1580" i="2"/>
  <c r="J1516" i="2"/>
  <c r="J1450" i="2"/>
  <c r="J1382" i="2"/>
  <c r="G1319" i="2"/>
  <c r="G1255" i="2"/>
  <c r="G1190" i="2"/>
  <c r="G1126" i="2"/>
  <c r="G1058" i="2"/>
  <c r="G994" i="2"/>
  <c r="G930" i="2"/>
  <c r="G869" i="2"/>
  <c r="G805" i="2"/>
  <c r="H1651" i="2"/>
  <c r="H1583" i="2"/>
  <c r="H1523" i="2"/>
  <c r="H1457" i="2"/>
  <c r="H1393" i="2"/>
  <c r="J1350" i="2"/>
  <c r="J1316" i="2"/>
  <c r="J1284" i="2"/>
  <c r="J1250" i="2"/>
  <c r="J1217" i="2"/>
  <c r="H1178" i="2"/>
  <c r="H1118" i="2"/>
  <c r="H1038" i="2"/>
  <c r="H970" i="2"/>
  <c r="H905" i="2"/>
  <c r="H845" i="2"/>
  <c r="H781" i="2"/>
  <c r="G712" i="2"/>
  <c r="G646" i="2"/>
  <c r="G584" i="2"/>
  <c r="G516" i="2"/>
  <c r="G456" i="2"/>
  <c r="G392" i="2"/>
  <c r="G324" i="2"/>
  <c r="G260" i="2"/>
  <c r="G188" i="2"/>
  <c r="G124" i="2"/>
  <c r="G64" i="2"/>
  <c r="H133" i="8"/>
  <c r="H110" i="8"/>
  <c r="H91" i="8"/>
  <c r="H65" i="8"/>
  <c r="H35" i="8"/>
  <c r="G120" i="8"/>
  <c r="G56" i="8"/>
  <c r="J1178" i="2"/>
  <c r="J1146" i="2"/>
  <c r="J1114" i="2"/>
  <c r="J1082" i="2"/>
  <c r="J1050" i="2"/>
  <c r="J1018" i="2"/>
  <c r="J986" i="2"/>
  <c r="J954" i="2"/>
  <c r="J921" i="2"/>
  <c r="J889" i="2"/>
  <c r="J857" i="2"/>
  <c r="J825" i="2"/>
  <c r="J793" i="2"/>
  <c r="J761" i="2"/>
  <c r="J741" i="2"/>
  <c r="J725" i="2"/>
  <c r="J709" i="2"/>
  <c r="J692" i="2"/>
  <c r="J675" i="2"/>
  <c r="J659" i="2"/>
  <c r="J643" i="2"/>
  <c r="J625" i="2"/>
  <c r="J609" i="2"/>
  <c r="J593" i="2"/>
  <c r="J577" i="2"/>
  <c r="J561" i="2"/>
  <c r="J545" i="2"/>
  <c r="J529" i="2"/>
  <c r="J513" i="2"/>
  <c r="J497" i="2"/>
  <c r="J481" i="2"/>
  <c r="J465" i="2"/>
  <c r="J449" i="2"/>
  <c r="J433" i="2"/>
  <c r="J417" i="2"/>
  <c r="J401" i="2"/>
  <c r="J385" i="2"/>
  <c r="J369" i="2"/>
  <c r="J353" i="2"/>
  <c r="J337" i="2"/>
  <c r="J321" i="2"/>
  <c r="J305" i="2"/>
  <c r="J289" i="2"/>
  <c r="J273" i="2"/>
  <c r="J257" i="2"/>
  <c r="J241" i="2"/>
  <c r="J221" i="2"/>
  <c r="J205" i="2"/>
  <c r="J189" i="2"/>
  <c r="J173" i="2"/>
  <c r="J157" i="2"/>
  <c r="J141" i="2"/>
  <c r="J125" i="2"/>
  <c r="J109" i="2"/>
  <c r="J93" i="2"/>
  <c r="J77" i="2"/>
  <c r="J61" i="2"/>
  <c r="J45" i="2"/>
  <c r="H28" i="2"/>
  <c r="G24" i="8"/>
  <c r="G78" i="8"/>
  <c r="G36" i="8"/>
  <c r="J346" i="2"/>
  <c r="J320" i="2"/>
  <c r="J294" i="2"/>
  <c r="J266" i="2"/>
  <c r="J236" i="2"/>
  <c r="J210" i="2"/>
  <c r="J184" i="2"/>
  <c r="J154" i="2"/>
  <c r="J128" i="2"/>
  <c r="J100" i="2"/>
  <c r="J72" i="2"/>
  <c r="J44" i="2"/>
  <c r="G121" i="8"/>
  <c r="G67" i="8"/>
  <c r="G131" i="8"/>
  <c r="G9" i="8"/>
  <c r="J1184" i="2"/>
  <c r="J1152" i="2"/>
  <c r="J1120" i="2"/>
  <c r="J1088" i="2"/>
  <c r="J1056" i="2"/>
  <c r="J1024" i="2"/>
  <c r="J992" i="2"/>
  <c r="J960" i="2"/>
  <c r="J928" i="2"/>
  <c r="J895" i="2"/>
  <c r="J863" i="2"/>
  <c r="J831" i="2"/>
  <c r="J799" i="2"/>
  <c r="J767" i="2"/>
  <c r="J744" i="2"/>
  <c r="J728" i="2"/>
  <c r="J712" i="2"/>
  <c r="J695" i="2"/>
  <c r="J679" i="2"/>
  <c r="J662" i="2"/>
  <c r="J646" i="2"/>
  <c r="J630" i="2"/>
  <c r="J612" i="2"/>
  <c r="J596" i="2"/>
  <c r="J580" i="2"/>
  <c r="J564" i="2"/>
  <c r="J548" i="2"/>
  <c r="J532" i="2"/>
  <c r="J516" i="2"/>
  <c r="J500" i="2"/>
  <c r="J484" i="2"/>
  <c r="J468" i="2"/>
  <c r="J452" i="2"/>
  <c r="J436" i="2"/>
  <c r="J420" i="2"/>
  <c r="J404" i="2"/>
  <c r="J388" i="2"/>
  <c r="J370" i="2"/>
  <c r="J334" i="2"/>
  <c r="J292" i="2"/>
  <c r="J256" i="2"/>
  <c r="J208" i="2"/>
  <c r="J170" i="2"/>
  <c r="J130" i="2"/>
  <c r="J94" i="2"/>
  <c r="J56" i="2"/>
  <c r="G32" i="8"/>
  <c r="J1879" i="2"/>
  <c r="H1222" i="2"/>
  <c r="G2013" i="2"/>
  <c r="J1670" i="2"/>
  <c r="G1500" i="2"/>
  <c r="G2422" i="2"/>
  <c r="H1821" i="2"/>
  <c r="G1789" i="2"/>
  <c r="G1559" i="2"/>
  <c r="J1571" i="2"/>
  <c r="J1441" i="2"/>
  <c r="G1314" i="2"/>
  <c r="G1185" i="2"/>
  <c r="G1057" i="2"/>
  <c r="G929" i="2"/>
  <c r="G800" i="2"/>
  <c r="H1578" i="2"/>
  <c r="H1448" i="2"/>
  <c r="H1346" i="2"/>
  <c r="H1282" i="2"/>
  <c r="H1217" i="2"/>
  <c r="H1105" i="2"/>
  <c r="H977" i="2"/>
  <c r="H848" i="2"/>
  <c r="G719" i="2"/>
  <c r="G587" i="2"/>
  <c r="G459" i="2"/>
  <c r="G331" i="2"/>
  <c r="G199" i="2"/>
  <c r="G71" i="2"/>
  <c r="J25" i="8"/>
  <c r="J68" i="8"/>
  <c r="J2203" i="2"/>
  <c r="G2273" i="2"/>
  <c r="H1687" i="2"/>
  <c r="J1640" i="2"/>
  <c r="J1386" i="2"/>
  <c r="G1130" i="2"/>
  <c r="G873" i="2"/>
  <c r="H1519" i="2"/>
  <c r="J1318" i="2"/>
  <c r="H1174" i="2"/>
  <c r="H938" i="2"/>
  <c r="G674" i="2"/>
  <c r="G412" i="2"/>
  <c r="G160" i="2"/>
  <c r="H98" i="8"/>
  <c r="H2355" i="2"/>
  <c r="J2055" i="2"/>
  <c r="H1981" i="2"/>
  <c r="H1846" i="2"/>
  <c r="G2409" i="2"/>
  <c r="G1894" i="2"/>
  <c r="J1725" i="2"/>
  <c r="G1609" i="2"/>
  <c r="G1394" i="2"/>
  <c r="J1554" i="2"/>
  <c r="J1424" i="2"/>
  <c r="G1297" i="2"/>
  <c r="G1168" i="2"/>
  <c r="G1040" i="2"/>
  <c r="G911" i="2"/>
  <c r="G783" i="2"/>
  <c r="H1561" i="2"/>
  <c r="H1431" i="2"/>
  <c r="J1337" i="2"/>
  <c r="J1273" i="2"/>
  <c r="J1208" i="2"/>
  <c r="H1088" i="2"/>
  <c r="H960" i="2"/>
  <c r="H831" i="2"/>
  <c r="G702" i="2"/>
  <c r="G570" i="2"/>
  <c r="G442" i="2"/>
  <c r="G314" i="2"/>
  <c r="G182" i="2"/>
  <c r="G54" i="2"/>
  <c r="H105" i="8"/>
  <c r="H60" i="8"/>
  <c r="G115" i="8"/>
  <c r="J1173" i="2"/>
  <c r="J1109" i="2"/>
  <c r="J1071" i="2"/>
  <c r="J1039" i="2"/>
  <c r="J1007" i="2"/>
  <c r="J975" i="2"/>
  <c r="J943" i="2"/>
  <c r="J910" i="2"/>
  <c r="J878" i="2"/>
  <c r="J846" i="2"/>
  <c r="J814" i="2"/>
  <c r="J782" i="2"/>
  <c r="H753" i="2"/>
  <c r="H736" i="2"/>
  <c r="H720" i="2"/>
  <c r="H704" i="2"/>
  <c r="H687" i="2"/>
  <c r="H670" i="2"/>
  <c r="H654" i="2"/>
  <c r="H638" i="2"/>
  <c r="H620" i="2"/>
  <c r="H604" i="2"/>
  <c r="H588" i="2"/>
  <c r="H572" i="2"/>
  <c r="H556" i="2"/>
  <c r="H540" i="2"/>
  <c r="H524" i="2"/>
  <c r="H508" i="2"/>
  <c r="H492" i="2"/>
  <c r="H476" i="2"/>
  <c r="H460" i="2"/>
  <c r="H444" i="2"/>
  <c r="H428" i="2"/>
  <c r="H412" i="2"/>
  <c r="H396" i="2"/>
  <c r="H380" i="2"/>
  <c r="H364" i="2"/>
  <c r="H348" i="2"/>
  <c r="H332" i="2"/>
  <c r="H316" i="2"/>
  <c r="H300" i="2"/>
  <c r="H284" i="2"/>
  <c r="H268" i="2"/>
  <c r="H252" i="2"/>
  <c r="H236" i="2"/>
  <c r="H216" i="2"/>
  <c r="H200" i="2"/>
  <c r="H184" i="2"/>
  <c r="H168" i="2"/>
  <c r="H154" i="2"/>
  <c r="H138" i="2"/>
  <c r="H130" i="2"/>
  <c r="H122" i="2"/>
  <c r="H114" i="2"/>
  <c r="H106" i="2"/>
  <c r="H98" i="2"/>
  <c r="H90" i="2"/>
  <c r="H74" i="2"/>
  <c r="H58" i="2"/>
  <c r="H42" i="2"/>
  <c r="J24" i="2"/>
  <c r="G22" i="8"/>
  <c r="G51" i="8"/>
  <c r="J2099" i="2"/>
  <c r="H1939" i="2"/>
  <c r="G2289" i="2"/>
  <c r="G1848" i="2"/>
  <c r="G1432" i="2"/>
  <c r="J1532" i="2"/>
  <c r="G1174" i="2"/>
  <c r="G793" i="2"/>
  <c r="J1342" i="2"/>
  <c r="H1102" i="2"/>
  <c r="H829" i="2"/>
  <c r="G440" i="2"/>
  <c r="G172" i="2"/>
  <c r="H102" i="8"/>
  <c r="J1170" i="2"/>
  <c r="J978" i="2"/>
  <c r="J785" i="2"/>
  <c r="J671" i="2"/>
  <c r="J573" i="2"/>
  <c r="J477" i="2"/>
  <c r="J413" i="2"/>
  <c r="J317" i="2"/>
  <c r="J217" i="2"/>
  <c r="J121" i="2"/>
  <c r="J57" i="2"/>
  <c r="J338" i="2"/>
  <c r="J230" i="2"/>
  <c r="J66" i="2"/>
  <c r="G27" i="8"/>
  <c r="J984" i="2"/>
  <c r="J791" i="2"/>
  <c r="J708" i="2"/>
  <c r="J608" i="2"/>
  <c r="J544" i="2"/>
  <c r="J480" i="2"/>
  <c r="J384" i="2"/>
  <c r="J246" i="2"/>
  <c r="J84" i="2"/>
  <c r="G1335" i="2"/>
  <c r="G946" i="2"/>
  <c r="H1473" i="2"/>
  <c r="J1226" i="2"/>
  <c r="H986" i="2"/>
  <c r="G732" i="2"/>
  <c r="G472" i="2"/>
  <c r="G76" i="2"/>
  <c r="H5" i="8"/>
  <c r="J1122" i="2"/>
  <c r="J930" i="2"/>
  <c r="J745" i="2"/>
  <c r="J647" i="2"/>
  <c r="J581" i="2"/>
  <c r="J485" i="2"/>
  <c r="J389" i="2"/>
  <c r="J325" i="2"/>
  <c r="J261" i="2"/>
  <c r="J193" i="2"/>
  <c r="J97" i="2"/>
  <c r="H33" i="2"/>
  <c r="J300" i="2"/>
  <c r="J190" i="2"/>
  <c r="H23" i="2"/>
  <c r="J1192" i="2"/>
  <c r="J1000" i="2"/>
  <c r="J807" i="2"/>
  <c r="J683" i="2"/>
  <c r="J616" i="2"/>
  <c r="J584" i="2"/>
  <c r="J552" i="2"/>
  <c r="J520" i="2"/>
  <c r="J424" i="2"/>
  <c r="J344" i="2"/>
  <c r="J102" i="2"/>
  <c r="H1879" i="2"/>
  <c r="H684" i="2"/>
  <c r="H675" i="2"/>
  <c r="H667" i="2"/>
  <c r="H659" i="2"/>
  <c r="H651" i="2"/>
  <c r="H643" i="2"/>
  <c r="H635" i="2"/>
  <c r="H625" i="2"/>
  <c r="H617" i="2"/>
  <c r="H609" i="2"/>
  <c r="H601" i="2"/>
  <c r="H593" i="2"/>
  <c r="H585" i="2"/>
  <c r="H577" i="2"/>
  <c r="H569" i="2"/>
  <c r="H561" i="2"/>
  <c r="H553" i="2"/>
  <c r="H545" i="2"/>
  <c r="H537" i="2"/>
  <c r="H529" i="2"/>
  <c r="H521" i="2"/>
  <c r="H513" i="2"/>
  <c r="H505" i="2"/>
  <c r="H497" i="2"/>
  <c r="H489" i="2"/>
  <c r="H481" i="2"/>
  <c r="H473" i="2"/>
  <c r="H465" i="2"/>
  <c r="H457" i="2"/>
  <c r="H449" i="2"/>
  <c r="H441" i="2"/>
  <c r="H433" i="2"/>
  <c r="H425" i="2"/>
  <c r="H417" i="2"/>
  <c r="H409" i="2"/>
  <c r="H401" i="2"/>
  <c r="H393" i="2"/>
  <c r="H385" i="2"/>
  <c r="H377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53" i="2"/>
  <c r="H249" i="2"/>
  <c r="H245" i="2"/>
  <c r="H241" i="2"/>
  <c r="H237" i="2"/>
  <c r="H233" i="2"/>
  <c r="H229" i="2"/>
  <c r="H221" i="2"/>
  <c r="H217" i="2"/>
  <c r="H213" i="2"/>
  <c r="H209" i="2"/>
  <c r="H205" i="2"/>
  <c r="H201" i="2"/>
  <c r="H197" i="2"/>
  <c r="H193" i="2"/>
  <c r="H189" i="2"/>
  <c r="H185" i="2"/>
  <c r="H181" i="2"/>
  <c r="H177" i="2"/>
  <c r="H173" i="2"/>
  <c r="H169" i="2"/>
  <c r="H165" i="2"/>
  <c r="H161" i="2"/>
  <c r="H157" i="2"/>
  <c r="H153" i="2"/>
  <c r="H149" i="2"/>
  <c r="H145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H37" i="2"/>
  <c r="J32" i="2"/>
  <c r="J27" i="2"/>
  <c r="J23" i="2"/>
  <c r="J14" i="2"/>
  <c r="G125" i="8"/>
  <c r="G111" i="8"/>
  <c r="G20" i="8"/>
  <c r="G11" i="8"/>
  <c r="G8" i="8"/>
  <c r="G75" i="8"/>
  <c r="G68" i="8"/>
  <c r="G60" i="8"/>
  <c r="G49" i="8"/>
  <c r="G35" i="8"/>
  <c r="H2411" i="2"/>
  <c r="H2283" i="2"/>
  <c r="J2211" i="2"/>
  <c r="J2147" i="2"/>
  <c r="J2083" i="2"/>
  <c r="G2506" i="2"/>
  <c r="G2216" i="2"/>
  <c r="J2030" i="2"/>
  <c r="H1991" i="2"/>
  <c r="H1959" i="2"/>
  <c r="H1929" i="2"/>
  <c r="H1897" i="2"/>
  <c r="H1864" i="2"/>
  <c r="H1832" i="2"/>
  <c r="H1804" i="2"/>
  <c r="H1772" i="2"/>
  <c r="H1740" i="2"/>
  <c r="G2385" i="2"/>
  <c r="G2257" i="2"/>
  <c r="G2129" i="2"/>
  <c r="G1984" i="2"/>
  <c r="G1849" i="2"/>
  <c r="G1729" i="2"/>
  <c r="G1951" i="2"/>
  <c r="G1816" i="2"/>
  <c r="H1723" i="2"/>
  <c r="H1691" i="2"/>
  <c r="H1725" i="2"/>
  <c r="G1661" i="2"/>
  <c r="G1597" i="2"/>
  <c r="G1541" i="2"/>
  <c r="G1475" i="2"/>
  <c r="G1424" i="2"/>
  <c r="G1396" i="2"/>
  <c r="J1652" i="2"/>
  <c r="J1620" i="2"/>
  <c r="J1588" i="2"/>
  <c r="J1556" i="2"/>
  <c r="J1524" i="2"/>
  <c r="J1491" i="2"/>
  <c r="J1458" i="2"/>
  <c r="J1426" i="2"/>
  <c r="J1390" i="2"/>
  <c r="G1357" i="2"/>
  <c r="G1327" i="2"/>
  <c r="G1295" i="2"/>
  <c r="G1263" i="2"/>
  <c r="G1231" i="2"/>
  <c r="G1198" i="2"/>
  <c r="G1166" i="2"/>
  <c r="G1134" i="2"/>
  <c r="G1102" i="2"/>
  <c r="G1066" i="2"/>
  <c r="G1034" i="2"/>
  <c r="G1002" i="2"/>
  <c r="G970" i="2"/>
  <c r="G938" i="2"/>
  <c r="G905" i="2"/>
  <c r="G877" i="2"/>
  <c r="G845" i="2"/>
  <c r="G813" i="2"/>
  <c r="G785" i="2"/>
  <c r="H1659" i="2"/>
  <c r="H1627" i="2"/>
  <c r="H1595" i="2"/>
  <c r="H1563" i="2"/>
  <c r="H1531" i="2"/>
  <c r="H1499" i="2"/>
  <c r="H1465" i="2"/>
  <c r="H1429" i="2"/>
  <c r="H1401" i="2"/>
  <c r="J1370" i="2"/>
  <c r="J1354" i="2"/>
  <c r="J1336" i="2"/>
  <c r="J1320" i="2"/>
  <c r="J1304" i="2"/>
  <c r="J1288" i="2"/>
  <c r="J1270" i="2"/>
  <c r="J1254" i="2"/>
  <c r="J1238" i="2"/>
  <c r="J1221" i="2"/>
  <c r="J1207" i="2"/>
  <c r="H1182" i="2"/>
  <c r="H1154" i="2"/>
  <c r="H1122" i="2"/>
  <c r="H1066" i="2"/>
  <c r="H1046" i="2"/>
  <c r="H1014" i="2"/>
  <c r="H978" i="2"/>
  <c r="H942" i="2"/>
  <c r="H909" i="2"/>
  <c r="H877" i="2"/>
  <c r="H853" i="2"/>
  <c r="H821" i="2"/>
  <c r="H789" i="2"/>
  <c r="H757" i="2"/>
  <c r="G724" i="2"/>
  <c r="G687" i="2"/>
  <c r="G654" i="2"/>
  <c r="G620" i="2"/>
  <c r="G592" i="2"/>
  <c r="G556" i="2"/>
  <c r="G524" i="2"/>
  <c r="G496" i="2"/>
  <c r="G464" i="2"/>
  <c r="G432" i="2"/>
  <c r="G400" i="2"/>
  <c r="G368" i="2"/>
  <c r="G332" i="2"/>
  <c r="G300" i="2"/>
  <c r="G268" i="2"/>
  <c r="G236" i="2"/>
  <c r="G200" i="2"/>
  <c r="G164" i="2"/>
  <c r="G132" i="2"/>
  <c r="G104" i="2"/>
  <c r="G68" i="2"/>
  <c r="G40" i="2"/>
  <c r="G8" i="2"/>
  <c r="H124" i="8"/>
  <c r="H26" i="8"/>
  <c r="H22" i="8"/>
  <c r="H93" i="8"/>
  <c r="H82" i="8"/>
  <c r="H69" i="8"/>
  <c r="H54" i="8"/>
  <c r="H38" i="8"/>
  <c r="J10" i="2"/>
  <c r="G127" i="8"/>
  <c r="G106" i="8"/>
  <c r="G76" i="8"/>
  <c r="J1198" i="2"/>
  <c r="J1182" i="2"/>
  <c r="J1166" i="2"/>
  <c r="J1150" i="2"/>
  <c r="J1134" i="2"/>
  <c r="J1118" i="2"/>
  <c r="J1102" i="2"/>
  <c r="J1086" i="2"/>
  <c r="J1070" i="2"/>
  <c r="J1054" i="2"/>
  <c r="J1038" i="2"/>
  <c r="J1022" i="2"/>
  <c r="J1006" i="2"/>
  <c r="J990" i="2"/>
  <c r="J974" i="2"/>
  <c r="J958" i="2"/>
  <c r="J942" i="2"/>
  <c r="J926" i="2"/>
  <c r="J909" i="2"/>
  <c r="J893" i="2"/>
  <c r="J877" i="2"/>
  <c r="J861" i="2"/>
  <c r="J845" i="2"/>
  <c r="J829" i="2"/>
  <c r="J813" i="2"/>
  <c r="J797" i="2"/>
  <c r="J781" i="2"/>
  <c r="J765" i="2"/>
  <c r="J752" i="2"/>
  <c r="J743" i="2"/>
  <c r="J735" i="2"/>
  <c r="J727" i="2"/>
  <c r="J719" i="2"/>
  <c r="J711" i="2"/>
  <c r="J703" i="2"/>
  <c r="J694" i="2"/>
  <c r="J686" i="2"/>
  <c r="J677" i="2"/>
  <c r="J669" i="2"/>
  <c r="J661" i="2"/>
  <c r="J653" i="2"/>
  <c r="J645" i="2"/>
  <c r="J637" i="2"/>
  <c r="J629" i="2"/>
  <c r="J619" i="2"/>
  <c r="J611" i="2"/>
  <c r="J603" i="2"/>
  <c r="J595" i="2"/>
  <c r="J587" i="2"/>
  <c r="J579" i="2"/>
  <c r="J571" i="2"/>
  <c r="J563" i="2"/>
  <c r="J555" i="2"/>
  <c r="J547" i="2"/>
  <c r="J539" i="2"/>
  <c r="J531" i="2"/>
  <c r="J523" i="2"/>
  <c r="J515" i="2"/>
  <c r="J507" i="2"/>
  <c r="J499" i="2"/>
  <c r="J491" i="2"/>
  <c r="J483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J379" i="2"/>
  <c r="J371" i="2"/>
  <c r="J363" i="2"/>
  <c r="J355" i="2"/>
  <c r="J347" i="2"/>
  <c r="J339" i="2"/>
  <c r="J331" i="2"/>
  <c r="J323" i="2"/>
  <c r="J315" i="2"/>
  <c r="J307" i="2"/>
  <c r="J299" i="2"/>
  <c r="J291" i="2"/>
  <c r="J283" i="2"/>
  <c r="J275" i="2"/>
  <c r="J267" i="2"/>
  <c r="J259" i="2"/>
  <c r="J251" i="2"/>
  <c r="J243" i="2"/>
  <c r="J235" i="2"/>
  <c r="J227" i="2"/>
  <c r="J215" i="2"/>
  <c r="J207" i="2"/>
  <c r="J199" i="2"/>
  <c r="J191" i="2"/>
  <c r="J183" i="2"/>
  <c r="J175" i="2"/>
  <c r="J167" i="2"/>
  <c r="J159" i="2"/>
  <c r="J151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H30" i="2"/>
  <c r="H22" i="2"/>
  <c r="G119" i="8"/>
  <c r="G18" i="8"/>
  <c r="G82" i="8"/>
  <c r="G65" i="8"/>
  <c r="G45" i="8"/>
  <c r="J362" i="2"/>
  <c r="J348" i="2"/>
  <c r="J336" i="2"/>
  <c r="J322" i="2"/>
  <c r="J310" i="2"/>
  <c r="J296" i="2"/>
  <c r="J284" i="2"/>
  <c r="J268" i="2"/>
  <c r="J254" i="2"/>
  <c r="J240" i="2"/>
  <c r="J228" i="2"/>
  <c r="J212" i="2"/>
  <c r="J200" i="2"/>
  <c r="J186" i="2"/>
  <c r="J172" i="2"/>
  <c r="J158" i="2"/>
  <c r="J144" i="2"/>
  <c r="J132" i="2"/>
  <c r="J118" i="2"/>
  <c r="J104" i="2"/>
  <c r="J88" i="2"/>
  <c r="J74" i="2"/>
  <c r="J62" i="2"/>
  <c r="J48" i="2"/>
  <c r="H34" i="2"/>
  <c r="H14" i="2"/>
  <c r="G99" i="8"/>
  <c r="G7" i="8"/>
  <c r="G3" i="8"/>
  <c r="H3" i="2"/>
  <c r="G112" i="8"/>
  <c r="G95" i="8"/>
  <c r="G41" i="8"/>
  <c r="J1188" i="2"/>
  <c r="J1172" i="2"/>
  <c r="J1156" i="2"/>
  <c r="J1140" i="2"/>
  <c r="J1124" i="2"/>
  <c r="J1108" i="2"/>
  <c r="J1092" i="2"/>
  <c r="J1076" i="2"/>
  <c r="J1060" i="2"/>
  <c r="J1044" i="2"/>
  <c r="J1028" i="2"/>
  <c r="J1012" i="2"/>
  <c r="J996" i="2"/>
  <c r="J980" i="2"/>
  <c r="J964" i="2"/>
  <c r="J948" i="2"/>
  <c r="J932" i="2"/>
  <c r="J915" i="2"/>
  <c r="J899" i="2"/>
  <c r="J883" i="2"/>
  <c r="J867" i="2"/>
  <c r="J851" i="2"/>
  <c r="J835" i="2"/>
  <c r="J819" i="2"/>
  <c r="J803" i="2"/>
  <c r="J787" i="2"/>
  <c r="J771" i="2"/>
  <c r="J755" i="2"/>
  <c r="J746" i="2"/>
  <c r="J738" i="2"/>
  <c r="J730" i="2"/>
  <c r="J722" i="2"/>
  <c r="J714" i="2"/>
  <c r="J706" i="2"/>
  <c r="J697" i="2"/>
  <c r="J689" i="2"/>
  <c r="J681" i="2"/>
  <c r="J672" i="2"/>
  <c r="J664" i="2"/>
  <c r="J656" i="2"/>
  <c r="J648" i="2"/>
  <c r="J640" i="2"/>
  <c r="J632" i="2"/>
  <c r="J622" i="2"/>
  <c r="J614" i="2"/>
  <c r="J606" i="2"/>
  <c r="J598" i="2"/>
  <c r="J590" i="2"/>
  <c r="J582" i="2"/>
  <c r="J574" i="2"/>
  <c r="J566" i="2"/>
  <c r="J558" i="2"/>
  <c r="J550" i="2"/>
  <c r="J542" i="2"/>
  <c r="J534" i="2"/>
  <c r="J526" i="2"/>
  <c r="J518" i="2"/>
  <c r="J510" i="2"/>
  <c r="J502" i="2"/>
  <c r="J494" i="2"/>
  <c r="J486" i="2"/>
  <c r="J478" i="2"/>
  <c r="J470" i="2"/>
  <c r="J462" i="2"/>
  <c r="J454" i="2"/>
  <c r="J446" i="2"/>
  <c r="J438" i="2"/>
  <c r="J430" i="2"/>
  <c r="J422" i="2"/>
  <c r="J414" i="2"/>
  <c r="J406" i="2"/>
  <c r="J398" i="2"/>
  <c r="J390" i="2"/>
  <c r="J382" i="2"/>
  <c r="J372" i="2"/>
  <c r="J360" i="2"/>
  <c r="J340" i="2"/>
  <c r="J318" i="2"/>
  <c r="J298" i="2"/>
  <c r="J278" i="2"/>
  <c r="J260" i="2"/>
  <c r="J242" i="2"/>
  <c r="J214" i="2"/>
  <c r="J192" i="2"/>
  <c r="J174" i="2"/>
  <c r="J156" i="2"/>
  <c r="J136" i="2"/>
  <c r="J116" i="2"/>
  <c r="J98" i="2"/>
  <c r="J80" i="2"/>
  <c r="J60" i="2"/>
  <c r="J42" i="2"/>
  <c r="H21" i="2"/>
  <c r="G84" i="8"/>
  <c r="G34" i="8"/>
  <c r="G923" i="2"/>
  <c r="H923" i="2"/>
  <c r="G2095" i="2"/>
  <c r="G1966" i="2"/>
  <c r="G1831" i="2"/>
  <c r="G2045" i="2"/>
  <c r="G1915" i="2"/>
  <c r="G1782" i="2"/>
  <c r="J1710" i="2"/>
  <c r="J1678" i="2"/>
  <c r="G1708" i="2"/>
  <c r="G1644" i="2"/>
  <c r="G1580" i="2"/>
  <c r="G1516" i="2"/>
  <c r="G1450" i="2"/>
  <c r="H2319" i="2"/>
  <c r="J2165" i="2"/>
  <c r="G2578" i="2"/>
  <c r="J2048" i="2"/>
  <c r="H1972" i="2"/>
  <c r="H1906" i="2"/>
  <c r="H1837" i="2"/>
  <c r="H1773" i="2"/>
  <c r="G2373" i="2"/>
  <c r="G2117" i="2"/>
  <c r="G1853" i="2"/>
  <c r="G1939" i="2"/>
  <c r="H1716" i="2"/>
  <c r="G1719" i="2"/>
  <c r="G1591" i="2"/>
  <c r="G1461" i="2"/>
  <c r="G1385" i="2"/>
  <c r="J1611" i="2"/>
  <c r="J1579" i="2"/>
  <c r="J1547" i="2"/>
  <c r="J1515" i="2"/>
  <c r="J1481" i="2"/>
  <c r="J1449" i="2"/>
  <c r="J1417" i="2"/>
  <c r="J1385" i="2"/>
  <c r="G1354" i="2"/>
  <c r="G1322" i="2"/>
  <c r="G1290" i="2"/>
  <c r="G1258" i="2"/>
  <c r="G1226" i="2"/>
  <c r="G1193" i="2"/>
  <c r="G1161" i="2"/>
  <c r="G1129" i="2"/>
  <c r="G1097" i="2"/>
  <c r="G1065" i="2"/>
  <c r="G1033" i="2"/>
  <c r="G1001" i="2"/>
  <c r="G969" i="2"/>
  <c r="G937" i="2"/>
  <c r="G904" i="2"/>
  <c r="G872" i="2"/>
  <c r="G840" i="2"/>
  <c r="G808" i="2"/>
  <c r="G776" i="2"/>
  <c r="H1650" i="2"/>
  <c r="H1618" i="2"/>
  <c r="H1586" i="2"/>
  <c r="H1554" i="2"/>
  <c r="H1522" i="2"/>
  <c r="H1489" i="2"/>
  <c r="H1456" i="2"/>
  <c r="H1424" i="2"/>
  <c r="H1392" i="2"/>
  <c r="H1366" i="2"/>
  <c r="H1350" i="2"/>
  <c r="H1334" i="2"/>
  <c r="H1318" i="2"/>
  <c r="H1302" i="2"/>
  <c r="H1286" i="2"/>
  <c r="H1270" i="2"/>
  <c r="H1254" i="2"/>
  <c r="H1238" i="2"/>
  <c r="H1221" i="2"/>
  <c r="H1205" i="2"/>
  <c r="H1177" i="2"/>
  <c r="H1145" i="2"/>
  <c r="H1113" i="2"/>
  <c r="H1081" i="2"/>
  <c r="H1049" i="2"/>
  <c r="H1017" i="2"/>
  <c r="H985" i="2"/>
  <c r="H953" i="2"/>
  <c r="H920" i="2"/>
  <c r="H888" i="2"/>
  <c r="H856" i="2"/>
  <c r="H824" i="2"/>
  <c r="H792" i="2"/>
  <c r="H760" i="2"/>
  <c r="G727" i="2"/>
  <c r="G694" i="2"/>
  <c r="G661" i="2"/>
  <c r="G629" i="2"/>
  <c r="G595" i="2"/>
  <c r="G563" i="2"/>
  <c r="G531" i="2"/>
  <c r="G499" i="2"/>
  <c r="G467" i="2"/>
  <c r="G435" i="2"/>
  <c r="G403" i="2"/>
  <c r="G371" i="2"/>
  <c r="G339" i="2"/>
  <c r="G307" i="2"/>
  <c r="G275" i="2"/>
  <c r="G243" i="2"/>
  <c r="G207" i="2"/>
  <c r="G175" i="2"/>
  <c r="G143" i="2"/>
  <c r="G111" i="2"/>
  <c r="G79" i="2"/>
  <c r="G47" i="2"/>
  <c r="G15" i="2"/>
  <c r="J31" i="8"/>
  <c r="J114" i="8"/>
  <c r="J101" i="8"/>
  <c r="J13" i="8"/>
  <c r="J8" i="8"/>
  <c r="J72" i="8"/>
  <c r="J57" i="8"/>
  <c r="J41" i="8"/>
  <c r="H15" i="2"/>
  <c r="J2267" i="2"/>
  <c r="G2446" i="2"/>
  <c r="H1963" i="2"/>
  <c r="H1816" i="2"/>
  <c r="G2127" i="2"/>
  <c r="G1863" i="2"/>
  <c r="G1949" i="2"/>
  <c r="J1718" i="2"/>
  <c r="G1724" i="2"/>
  <c r="G1596" i="2"/>
  <c r="G1466" i="2"/>
  <c r="J2197" i="2"/>
  <c r="G2160" i="2"/>
  <c r="H1922" i="2"/>
  <c r="H1789" i="2"/>
  <c r="G2181" i="2"/>
  <c r="G2003" i="2"/>
  <c r="H1668" i="2"/>
  <c r="G1494" i="2"/>
  <c r="J1625" i="2"/>
  <c r="J1555" i="2"/>
  <c r="J1490" i="2"/>
  <c r="J1425" i="2"/>
  <c r="G1362" i="2"/>
  <c r="G1298" i="2"/>
  <c r="G1234" i="2"/>
  <c r="G1169" i="2"/>
  <c r="G1105" i="2"/>
  <c r="G1041" i="2"/>
  <c r="G977" i="2"/>
  <c r="G912" i="2"/>
  <c r="G848" i="2"/>
  <c r="G784" i="2"/>
  <c r="H1626" i="2"/>
  <c r="H1562" i="2"/>
  <c r="H1498" i="2"/>
  <c r="H1432" i="2"/>
  <c r="H1370" i="2"/>
  <c r="H1338" i="2"/>
  <c r="H1306" i="2"/>
  <c r="H1274" i="2"/>
  <c r="H1242" i="2"/>
  <c r="H1209" i="2"/>
  <c r="H1153" i="2"/>
  <c r="H1089" i="2"/>
  <c r="H1025" i="2"/>
  <c r="H961" i="2"/>
  <c r="H896" i="2"/>
  <c r="H832" i="2"/>
  <c r="H768" i="2"/>
  <c r="G703" i="2"/>
  <c r="G637" i="2"/>
  <c r="G571" i="2"/>
  <c r="G507" i="2"/>
  <c r="G443" i="2"/>
  <c r="G379" i="2"/>
  <c r="G315" i="2"/>
  <c r="G251" i="2"/>
  <c r="G183" i="2"/>
  <c r="G119" i="2"/>
  <c r="G55" i="2"/>
  <c r="J128" i="8"/>
  <c r="J105" i="8"/>
  <c r="J86" i="8"/>
  <c r="J60" i="8"/>
  <c r="H20" i="2"/>
  <c r="J2075" i="2"/>
  <c r="H1852" i="2"/>
  <c r="G2145" i="2"/>
  <c r="G1967" i="2"/>
  <c r="H1733" i="2"/>
  <c r="G1467" i="2"/>
  <c r="J1608" i="2"/>
  <c r="J1478" i="2"/>
  <c r="G1355" i="2"/>
  <c r="G1227" i="2"/>
  <c r="G1098" i="2"/>
  <c r="G974" i="2"/>
  <c r="G841" i="2"/>
  <c r="H1619" i="2"/>
  <c r="H1490" i="2"/>
  <c r="J1364" i="2"/>
  <c r="J1302" i="2"/>
  <c r="J1240" i="2"/>
  <c r="H1142" i="2"/>
  <c r="H1026" i="2"/>
  <c r="H901" i="2"/>
  <c r="H769" i="2"/>
  <c r="G642" i="2"/>
  <c r="G512" i="2"/>
  <c r="G380" i="2"/>
  <c r="G256" i="2"/>
  <c r="G128" i="2"/>
  <c r="H131" i="8"/>
  <c r="H89" i="8"/>
  <c r="H33" i="8"/>
  <c r="H2291" i="2"/>
  <c r="J2151" i="2"/>
  <c r="G2522" i="2"/>
  <c r="J2034" i="2"/>
  <c r="H1965" i="2"/>
  <c r="H1899" i="2"/>
  <c r="H1830" i="2"/>
  <c r="H1766" i="2"/>
  <c r="G2345" i="2"/>
  <c r="G2089" i="2"/>
  <c r="G1825" i="2"/>
  <c r="G1909" i="2"/>
  <c r="H1709" i="2"/>
  <c r="G1705" i="2"/>
  <c r="G1577" i="2"/>
  <c r="G1447" i="2"/>
  <c r="G1378" i="2"/>
  <c r="J1602" i="2"/>
  <c r="J1538" i="2"/>
  <c r="J1472" i="2"/>
  <c r="J1408" i="2"/>
  <c r="G1345" i="2"/>
  <c r="G1281" i="2"/>
  <c r="G1216" i="2"/>
  <c r="G1152" i="2"/>
  <c r="G1088" i="2"/>
  <c r="G1024" i="2"/>
  <c r="G960" i="2"/>
  <c r="G895" i="2"/>
  <c r="G831" i="2"/>
  <c r="G767" i="2"/>
  <c r="H1609" i="2"/>
  <c r="H1545" i="2"/>
  <c r="H1479" i="2"/>
  <c r="H1415" i="2"/>
  <c r="J1361" i="2"/>
  <c r="J1329" i="2"/>
  <c r="J1297" i="2"/>
  <c r="J1265" i="2"/>
  <c r="J1233" i="2"/>
  <c r="H1200" i="2"/>
  <c r="H1136" i="2"/>
  <c r="H1072" i="2"/>
  <c r="H1008" i="2"/>
  <c r="H944" i="2"/>
  <c r="H879" i="2"/>
  <c r="H815" i="2"/>
  <c r="G750" i="2"/>
  <c r="G685" i="2"/>
  <c r="G618" i="2"/>
  <c r="G554" i="2"/>
  <c r="G490" i="2"/>
  <c r="G426" i="2"/>
  <c r="G362" i="2"/>
  <c r="G298" i="2"/>
  <c r="G234" i="2"/>
  <c r="G166" i="2"/>
  <c r="G102" i="2"/>
  <c r="G38" i="2"/>
  <c r="H123" i="8"/>
  <c r="H21" i="8"/>
  <c r="H81" i="8"/>
  <c r="H53" i="8"/>
  <c r="J9" i="2"/>
  <c r="G103" i="8"/>
  <c r="J1197" i="2"/>
  <c r="J1165" i="2"/>
  <c r="J1133" i="2"/>
  <c r="J1101" i="2"/>
  <c r="J1083" i="2"/>
  <c r="J1067" i="2"/>
  <c r="J1051" i="2"/>
  <c r="J1035" i="2"/>
  <c r="J1019" i="2"/>
  <c r="J1003" i="2"/>
  <c r="J987" i="2"/>
  <c r="J971" i="2"/>
  <c r="J955" i="2"/>
  <c r="J939" i="2"/>
  <c r="J922" i="2"/>
  <c r="J906" i="2"/>
  <c r="J890" i="2"/>
  <c r="J874" i="2"/>
  <c r="J858" i="2"/>
  <c r="J842" i="2"/>
  <c r="J826" i="2"/>
  <c r="J810" i="2"/>
  <c r="J794" i="2"/>
  <c r="J778" i="2"/>
  <c r="J762" i="2"/>
  <c r="H750" i="2"/>
  <c r="H742" i="2"/>
  <c r="H734" i="2"/>
  <c r="H726" i="2"/>
  <c r="H718" i="2"/>
  <c r="H710" i="2"/>
  <c r="H702" i="2"/>
  <c r="H693" i="2"/>
  <c r="H685" i="2"/>
  <c r="H676" i="2"/>
  <c r="H668" i="2"/>
  <c r="H660" i="2"/>
  <c r="H652" i="2"/>
  <c r="H644" i="2"/>
  <c r="H636" i="2"/>
  <c r="H628" i="2"/>
  <c r="H618" i="2"/>
  <c r="H610" i="2"/>
  <c r="H602" i="2"/>
  <c r="H594" i="2"/>
  <c r="H586" i="2"/>
  <c r="H578" i="2"/>
  <c r="H570" i="2"/>
  <c r="H562" i="2"/>
  <c r="H554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450" i="2"/>
  <c r="H442" i="2"/>
  <c r="H434" i="2"/>
  <c r="H426" i="2"/>
  <c r="H418" i="2"/>
  <c r="H410" i="2"/>
  <c r="H402" i="2"/>
  <c r="H394" i="2"/>
  <c r="H386" i="2"/>
  <c r="H378" i="2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4" i="2"/>
  <c r="H206" i="2"/>
  <c r="H198" i="2"/>
  <c r="H190" i="2"/>
  <c r="H182" i="2"/>
  <c r="H174" i="2"/>
  <c r="H166" i="2"/>
  <c r="H158" i="2"/>
  <c r="G1799" i="2"/>
  <c r="J1702" i="2"/>
  <c r="G1564" i="2"/>
  <c r="J2133" i="2"/>
  <c r="H1890" i="2"/>
  <c r="G2052" i="2"/>
  <c r="G1687" i="2"/>
  <c r="J1603" i="2"/>
  <c r="J1473" i="2"/>
  <c r="G1346" i="2"/>
  <c r="G1217" i="2"/>
  <c r="G1089" i="2"/>
  <c r="G961" i="2"/>
  <c r="G832" i="2"/>
  <c r="H1610" i="2"/>
  <c r="H1480" i="2"/>
  <c r="H1362" i="2"/>
  <c r="H1298" i="2"/>
  <c r="H1234" i="2"/>
  <c r="H1137" i="2"/>
  <c r="H1009" i="2"/>
  <c r="H880" i="2"/>
  <c r="G752" i="2"/>
  <c r="G619" i="2"/>
  <c r="G491" i="2"/>
  <c r="G363" i="2"/>
  <c r="G235" i="2"/>
  <c r="G103" i="2"/>
  <c r="J123" i="8"/>
  <c r="J81" i="8"/>
  <c r="H10" i="2"/>
  <c r="H1784" i="2"/>
  <c r="G1832" i="2"/>
  <c r="G1420" i="2"/>
  <c r="J1446" i="2"/>
  <c r="G1194" i="2"/>
  <c r="G942" i="2"/>
  <c r="H1587" i="2"/>
  <c r="J1348" i="2"/>
  <c r="J1224" i="2"/>
  <c r="H998" i="2"/>
  <c r="G736" i="2"/>
  <c r="G476" i="2"/>
  <c r="G228" i="2"/>
  <c r="H28" i="8"/>
  <c r="J2483" i="2"/>
  <c r="J2119" i="2"/>
  <c r="H2013" i="2"/>
  <c r="H1883" i="2"/>
  <c r="H1750" i="2"/>
  <c r="G2024" i="2"/>
  <c r="G1840" i="2"/>
  <c r="G1673" i="2"/>
  <c r="G1426" i="2"/>
  <c r="J1586" i="2"/>
  <c r="J1456" i="2"/>
  <c r="G1329" i="2"/>
  <c r="G1200" i="2"/>
  <c r="G1072" i="2"/>
  <c r="G944" i="2"/>
  <c r="G815" i="2"/>
  <c r="H1593" i="2"/>
  <c r="H1463" i="2"/>
  <c r="J1353" i="2"/>
  <c r="J1289" i="2"/>
  <c r="J1225" i="2"/>
  <c r="H1120" i="2"/>
  <c r="H992" i="2"/>
  <c r="H863" i="2"/>
  <c r="G734" i="2"/>
  <c r="G602" i="2"/>
  <c r="G474" i="2"/>
  <c r="G346" i="2"/>
  <c r="G214" i="2"/>
  <c r="G86" i="2"/>
  <c r="H118" i="8"/>
  <c r="H74" i="8"/>
  <c r="J3" i="2"/>
  <c r="J1189" i="2"/>
  <c r="J1125" i="2"/>
  <c r="J1079" i="2"/>
  <c r="J1047" i="2"/>
  <c r="J1015" i="2"/>
  <c r="J983" i="2"/>
  <c r="J951" i="2"/>
  <c r="J918" i="2"/>
  <c r="J886" i="2"/>
  <c r="J854" i="2"/>
  <c r="J822" i="2"/>
  <c r="J790" i="2"/>
  <c r="J758" i="2"/>
  <c r="H740" i="2"/>
  <c r="H724" i="2"/>
  <c r="H708" i="2"/>
  <c r="H691" i="2"/>
  <c r="H674" i="2"/>
  <c r="H658" i="2"/>
  <c r="H642" i="2"/>
  <c r="H624" i="2"/>
  <c r="H608" i="2"/>
  <c r="H592" i="2"/>
  <c r="H576" i="2"/>
  <c r="H560" i="2"/>
  <c r="H544" i="2"/>
  <c r="H528" i="2"/>
  <c r="H512" i="2"/>
  <c r="H496" i="2"/>
  <c r="H480" i="2"/>
  <c r="H464" i="2"/>
  <c r="H448" i="2"/>
  <c r="H432" i="2"/>
  <c r="H416" i="2"/>
  <c r="H400" i="2"/>
  <c r="H384" i="2"/>
  <c r="H368" i="2"/>
  <c r="H352" i="2"/>
  <c r="H336" i="2"/>
  <c r="H320" i="2"/>
  <c r="H304" i="2"/>
  <c r="H288" i="2"/>
  <c r="H272" i="2"/>
  <c r="H256" i="2"/>
  <c r="H240" i="2"/>
  <c r="H220" i="2"/>
  <c r="H204" i="2"/>
  <c r="H188" i="2"/>
  <c r="H172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J35" i="2"/>
  <c r="J26" i="2"/>
  <c r="G130" i="8"/>
  <c r="G105" i="8"/>
  <c r="G90" i="8"/>
  <c r="G74" i="8"/>
  <c r="G4" i="8"/>
  <c r="G33" i="8"/>
  <c r="J2259" i="2"/>
  <c r="J2131" i="2"/>
  <c r="G2408" i="2"/>
  <c r="H2019" i="2"/>
  <c r="H1955" i="2"/>
  <c r="H1889" i="2"/>
  <c r="H1828" i="2"/>
  <c r="H1764" i="2"/>
  <c r="G2353" i="2"/>
  <c r="G2097" i="2"/>
  <c r="G1817" i="2"/>
  <c r="G1917" i="2"/>
  <c r="H1715" i="2"/>
  <c r="G1709" i="2"/>
  <c r="G1581" i="2"/>
  <c r="G1459" i="2"/>
  <c r="G1388" i="2"/>
  <c r="J1612" i="2"/>
  <c r="J1552" i="2"/>
  <c r="J1482" i="2"/>
  <c r="J1418" i="2"/>
  <c r="G1351" i="2"/>
  <c r="G1287" i="2"/>
  <c r="G1223" i="2"/>
  <c r="G1158" i="2"/>
  <c r="G1094" i="2"/>
  <c r="G1026" i="2"/>
  <c r="G966" i="2"/>
  <c r="G897" i="2"/>
  <c r="G837" i="2"/>
  <c r="G777" i="2"/>
  <c r="H1615" i="2"/>
  <c r="H1555" i="2"/>
  <c r="H1486" i="2"/>
  <c r="H1421" i="2"/>
  <c r="J1366" i="2"/>
  <c r="J1332" i="2"/>
  <c r="J1298" i="2"/>
  <c r="J1266" i="2"/>
  <c r="J1234" i="2"/>
  <c r="J1203" i="2"/>
  <c r="H1146" i="2"/>
  <c r="H1062" i="2"/>
  <c r="H1002" i="2"/>
  <c r="H934" i="2"/>
  <c r="H869" i="2"/>
  <c r="H813" i="2"/>
  <c r="G748" i="2"/>
  <c r="G679" i="2"/>
  <c r="G612" i="2"/>
  <c r="G548" i="2"/>
  <c r="G488" i="2"/>
  <c r="G424" i="2"/>
  <c r="G360" i="2"/>
  <c r="G292" i="2"/>
  <c r="G220" i="2"/>
  <c r="G156" i="2"/>
  <c r="G92" i="2"/>
  <c r="G32" i="2"/>
  <c r="H120" i="8"/>
  <c r="H19" i="8"/>
  <c r="H78" i="8"/>
  <c r="H50" i="8"/>
  <c r="H7" i="2"/>
  <c r="G98" i="8"/>
  <c r="J1194" i="2"/>
  <c r="J1162" i="2"/>
  <c r="J1130" i="2"/>
  <c r="J1098" i="2"/>
  <c r="J1066" i="2"/>
  <c r="J1034" i="2"/>
  <c r="J1002" i="2"/>
  <c r="J970" i="2"/>
  <c r="J938" i="2"/>
  <c r="J905" i="2"/>
  <c r="J873" i="2"/>
  <c r="J841" i="2"/>
  <c r="J809" i="2"/>
  <c r="J777" i="2"/>
  <c r="J749" i="2"/>
  <c r="J733" i="2"/>
  <c r="J717" i="2"/>
  <c r="J701" i="2"/>
  <c r="J684" i="2"/>
  <c r="J667" i="2"/>
  <c r="J651" i="2"/>
  <c r="J635" i="2"/>
  <c r="J617" i="2"/>
  <c r="J601" i="2"/>
  <c r="J585" i="2"/>
  <c r="J569" i="2"/>
  <c r="J553" i="2"/>
  <c r="J537" i="2"/>
  <c r="J521" i="2"/>
  <c r="J505" i="2"/>
  <c r="J489" i="2"/>
  <c r="J473" i="2"/>
  <c r="J457" i="2"/>
  <c r="J441" i="2"/>
  <c r="J425" i="2"/>
  <c r="J409" i="2"/>
  <c r="J393" i="2"/>
  <c r="J377" i="2"/>
  <c r="J361" i="2"/>
  <c r="J345" i="2"/>
  <c r="J329" i="2"/>
  <c r="J313" i="2"/>
  <c r="J297" i="2"/>
  <c r="J281" i="2"/>
  <c r="J265" i="2"/>
  <c r="J249" i="2"/>
  <c r="J233" i="2"/>
  <c r="J213" i="2"/>
  <c r="J197" i="2"/>
  <c r="J181" i="2"/>
  <c r="J165" i="2"/>
  <c r="J149" i="2"/>
  <c r="J133" i="2"/>
  <c r="J117" i="2"/>
  <c r="J101" i="2"/>
  <c r="J85" i="2"/>
  <c r="J69" i="2"/>
  <c r="J53" i="2"/>
  <c r="J37" i="2"/>
  <c r="H16" i="2"/>
  <c r="G12" i="8"/>
  <c r="G61" i="8"/>
  <c r="J358" i="2"/>
  <c r="J332" i="2"/>
  <c r="J306" i="2"/>
  <c r="J280" i="2"/>
  <c r="J252" i="2"/>
  <c r="J220" i="2"/>
  <c r="J196" i="2"/>
  <c r="J168" i="2"/>
  <c r="J142" i="2"/>
  <c r="J114" i="2"/>
  <c r="J86" i="2"/>
  <c r="J58" i="2"/>
  <c r="H29" i="2"/>
  <c r="G91" i="8"/>
  <c r="J12" i="2"/>
  <c r="G108" i="8"/>
  <c r="J1200" i="2"/>
  <c r="J1168" i="2"/>
  <c r="J1136" i="2"/>
  <c r="J1104" i="2"/>
  <c r="J1072" i="2"/>
  <c r="J1040" i="2"/>
  <c r="J1008" i="2"/>
  <c r="J976" i="2"/>
  <c r="J944" i="2"/>
  <c r="J911" i="2"/>
  <c r="J879" i="2"/>
  <c r="J847" i="2"/>
  <c r="J815" i="2"/>
  <c r="J783" i="2"/>
  <c r="J753" i="2"/>
  <c r="J736" i="2"/>
  <c r="J720" i="2"/>
  <c r="J704" i="2"/>
  <c r="J687" i="2"/>
  <c r="J670" i="2"/>
  <c r="J654" i="2"/>
  <c r="J638" i="2"/>
  <c r="J620" i="2"/>
  <c r="J604" i="2"/>
  <c r="J588" i="2"/>
  <c r="J572" i="2"/>
  <c r="J556" i="2"/>
  <c r="J540" i="2"/>
  <c r="J524" i="2"/>
  <c r="J508" i="2"/>
  <c r="J492" i="2"/>
  <c r="J476" i="2"/>
  <c r="J460" i="2"/>
  <c r="J444" i="2"/>
  <c r="J428" i="2"/>
  <c r="J412" i="2"/>
  <c r="J396" i="2"/>
  <c r="J380" i="2"/>
  <c r="J356" i="2"/>
  <c r="J312" i="2"/>
  <c r="J274" i="2"/>
  <c r="J238" i="2"/>
  <c r="J188" i="2"/>
  <c r="J152" i="2"/>
  <c r="J112" i="2"/>
  <c r="J76" i="2"/>
  <c r="J38" i="2"/>
  <c r="G72" i="8"/>
  <c r="G1222" i="2"/>
  <c r="G1932" i="2"/>
  <c r="G1750" i="2"/>
  <c r="G1628" i="2"/>
  <c r="J2261" i="2"/>
  <c r="H1956" i="2"/>
  <c r="G2309" i="2"/>
  <c r="H1700" i="2"/>
  <c r="J1657" i="2"/>
  <c r="J1507" i="2"/>
  <c r="J1377" i="2"/>
  <c r="G1250" i="2"/>
  <c r="G1121" i="2"/>
  <c r="G993" i="2"/>
  <c r="G864" i="2"/>
  <c r="H1642" i="2"/>
  <c r="H1514" i="2"/>
  <c r="H1384" i="2"/>
  <c r="H1314" i="2"/>
  <c r="H1250" i="2"/>
  <c r="H1169" i="2"/>
  <c r="H1041" i="2"/>
  <c r="H912" i="2"/>
  <c r="H784" i="2"/>
  <c r="G653" i="2"/>
  <c r="G523" i="2"/>
  <c r="G395" i="2"/>
  <c r="G267" i="2"/>
  <c r="G135" i="2"/>
  <c r="G7" i="2"/>
  <c r="J92" i="8"/>
  <c r="J3" i="8"/>
  <c r="H1925" i="2"/>
  <c r="G1769" i="2"/>
  <c r="G1533" i="2"/>
  <c r="J1512" i="2"/>
  <c r="G1259" i="2"/>
  <c r="G1006" i="2"/>
  <c r="H1647" i="2"/>
  <c r="H1389" i="2"/>
  <c r="J1256" i="2"/>
  <c r="H1070" i="2"/>
  <c r="H801" i="2"/>
  <c r="G544" i="2"/>
  <c r="G288" i="2"/>
  <c r="G28" i="2"/>
  <c r="H48" i="8"/>
  <c r="J2183" i="2"/>
  <c r="G2104" i="2"/>
  <c r="H1915" i="2"/>
  <c r="H1782" i="2"/>
  <c r="G2153" i="2"/>
  <c r="G1975" i="2"/>
  <c r="H1737" i="2"/>
  <c r="G1479" i="2"/>
  <c r="J1618" i="2"/>
  <c r="J1489" i="2"/>
  <c r="G1361" i="2"/>
  <c r="G1233" i="2"/>
  <c r="G1104" i="2"/>
  <c r="G976" i="2"/>
  <c r="G847" i="2"/>
  <c r="H1625" i="2"/>
  <c r="H1496" i="2"/>
  <c r="J1369" i="2"/>
  <c r="J1305" i="2"/>
  <c r="J1241" i="2"/>
  <c r="H1152" i="2"/>
  <c r="H1024" i="2"/>
  <c r="H895" i="2"/>
  <c r="H767" i="2"/>
  <c r="G636" i="2"/>
  <c r="G506" i="2"/>
  <c r="G378" i="2"/>
  <c r="G250" i="2"/>
  <c r="G118" i="2"/>
  <c r="H128" i="8"/>
  <c r="H86" i="8"/>
  <c r="J19" i="2"/>
  <c r="G43" i="8"/>
  <c r="J1141" i="2"/>
  <c r="J1087" i="2"/>
  <c r="J1055" i="2"/>
  <c r="J1023" i="2"/>
  <c r="J991" i="2"/>
  <c r="J959" i="2"/>
  <c r="J927" i="2"/>
  <c r="J894" i="2"/>
  <c r="J862" i="2"/>
  <c r="J830" i="2"/>
  <c r="J798" i="2"/>
  <c r="J766" i="2"/>
  <c r="H744" i="2"/>
  <c r="H728" i="2"/>
  <c r="H712" i="2"/>
  <c r="H695" i="2"/>
  <c r="H679" i="2"/>
  <c r="H662" i="2"/>
  <c r="H646" i="2"/>
  <c r="H630" i="2"/>
  <c r="H612" i="2"/>
  <c r="H596" i="2"/>
  <c r="H580" i="2"/>
  <c r="H564" i="2"/>
  <c r="H548" i="2"/>
  <c r="H532" i="2"/>
  <c r="H516" i="2"/>
  <c r="H500" i="2"/>
  <c r="H484" i="2"/>
  <c r="H468" i="2"/>
  <c r="H452" i="2"/>
  <c r="H436" i="2"/>
  <c r="H420" i="2"/>
  <c r="H404" i="2"/>
  <c r="H388" i="2"/>
  <c r="H372" i="2"/>
  <c r="H356" i="2"/>
  <c r="H340" i="2"/>
  <c r="H324" i="2"/>
  <c r="H308" i="2"/>
  <c r="H292" i="2"/>
  <c r="H276" i="2"/>
  <c r="H260" i="2"/>
  <c r="H244" i="2"/>
  <c r="H228" i="2"/>
  <c r="H208" i="2"/>
  <c r="H192" i="2"/>
  <c r="H176" i="2"/>
  <c r="H160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J28" i="2"/>
  <c r="J16" i="2"/>
  <c r="G113" i="8"/>
  <c r="G92" i="8"/>
  <c r="G79" i="8"/>
  <c r="G62" i="8"/>
  <c r="G37" i="8"/>
  <c r="H2315" i="2"/>
  <c r="J2163" i="2"/>
  <c r="G2570" i="2"/>
  <c r="J2046" i="2"/>
  <c r="H1967" i="2"/>
  <c r="H1905" i="2"/>
  <c r="H1840" i="2"/>
  <c r="H1780" i="2"/>
  <c r="G2423" i="2"/>
  <c r="G2161" i="2"/>
  <c r="G1886" i="2"/>
  <c r="G1983" i="2"/>
  <c r="J1737" i="2"/>
  <c r="H1667" i="2"/>
  <c r="G1613" i="2"/>
  <c r="G1492" i="2"/>
  <c r="G1404" i="2"/>
  <c r="J1628" i="2"/>
  <c r="J1564" i="2"/>
  <c r="J1500" i="2"/>
  <c r="G1367" i="2"/>
  <c r="G1239" i="2"/>
  <c r="G1110" i="2"/>
  <c r="G978" i="2"/>
  <c r="G853" i="2"/>
  <c r="H1635" i="2"/>
  <c r="H1507" i="2"/>
  <c r="H1377" i="2"/>
  <c r="J1308" i="2"/>
  <c r="J1242" i="2"/>
  <c r="H1162" i="2"/>
  <c r="H1022" i="2"/>
  <c r="H889" i="2"/>
  <c r="H765" i="2"/>
  <c r="G630" i="2"/>
  <c r="G500" i="2"/>
  <c r="G376" i="2"/>
  <c r="G244" i="2"/>
  <c r="G112" i="2"/>
  <c r="H32" i="8"/>
  <c r="H9" i="8"/>
  <c r="J15" i="2"/>
  <c r="G39" i="8"/>
  <c r="J1138" i="2"/>
  <c r="J1074" i="2"/>
  <c r="J1010" i="2"/>
  <c r="J946" i="2"/>
  <c r="J881" i="2"/>
  <c r="J817" i="2"/>
  <c r="J754" i="2"/>
  <c r="J721" i="2"/>
  <c r="J688" i="2"/>
  <c r="J655" i="2"/>
  <c r="J621" i="2"/>
  <c r="J589" i="2"/>
  <c r="J557" i="2"/>
  <c r="J525" i="2"/>
  <c r="J493" i="2"/>
  <c r="J461" i="2"/>
  <c r="J429" i="2"/>
  <c r="J397" i="2"/>
  <c r="J365" i="2"/>
  <c r="J333" i="2"/>
  <c r="J301" i="2"/>
  <c r="J269" i="2"/>
  <c r="J237" i="2"/>
  <c r="J201" i="2"/>
  <c r="J169" i="2"/>
  <c r="J137" i="2"/>
  <c r="J105" i="2"/>
  <c r="J73" i="2"/>
  <c r="J41" i="2"/>
  <c r="G21" i="8"/>
  <c r="J366" i="2"/>
  <c r="J314" i="2"/>
  <c r="J258" i="2"/>
  <c r="J204" i="2"/>
  <c r="J148" i="2"/>
  <c r="J92" i="2"/>
  <c r="H36" i="2"/>
  <c r="G47" i="8"/>
  <c r="G54" i="8"/>
  <c r="J1144" i="2"/>
  <c r="J1080" i="2"/>
  <c r="J1016" i="2"/>
  <c r="J952" i="2"/>
  <c r="J887" i="2"/>
  <c r="J823" i="2"/>
  <c r="J759" i="2"/>
  <c r="J724" i="2"/>
  <c r="J691" i="2"/>
  <c r="J658" i="2"/>
  <c r="J624" i="2"/>
  <c r="J592" i="2"/>
  <c r="J560" i="2"/>
  <c r="J528" i="2"/>
  <c r="J496" i="2"/>
  <c r="J464" i="2"/>
  <c r="J432" i="2"/>
  <c r="J400" i="2"/>
  <c r="J364" i="2"/>
  <c r="J282" i="2"/>
  <c r="J198" i="2"/>
  <c r="J122" i="2"/>
  <c r="J46" i="2"/>
  <c r="J1222" i="2"/>
  <c r="J1402" i="2"/>
  <c r="G1271" i="2"/>
  <c r="G1142" i="2"/>
  <c r="G1010" i="2"/>
  <c r="G885" i="2"/>
  <c r="G761" i="2"/>
  <c r="H1539" i="2"/>
  <c r="H1409" i="2"/>
  <c r="J1324" i="2"/>
  <c r="J1258" i="2"/>
  <c r="H1190" i="2"/>
  <c r="H1054" i="2"/>
  <c r="H917" i="2"/>
  <c r="H797" i="2"/>
  <c r="G662" i="2"/>
  <c r="G532" i="2"/>
  <c r="G408" i="2"/>
  <c r="G276" i="2"/>
  <c r="G144" i="2"/>
  <c r="G16" i="2"/>
  <c r="H14" i="8"/>
  <c r="H42" i="8"/>
  <c r="G93" i="8"/>
  <c r="J1154" i="2"/>
  <c r="J1090" i="2"/>
  <c r="J1026" i="2"/>
  <c r="J962" i="2"/>
  <c r="J897" i="2"/>
  <c r="J833" i="2"/>
  <c r="J769" i="2"/>
  <c r="J729" i="2"/>
  <c r="J696" i="2"/>
  <c r="J663" i="2"/>
  <c r="J631" i="2"/>
  <c r="J597" i="2"/>
  <c r="J565" i="2"/>
  <c r="J533" i="2"/>
  <c r="J501" i="2"/>
  <c r="J469" i="2"/>
  <c r="J437" i="2"/>
  <c r="J405" i="2"/>
  <c r="J373" i="2"/>
  <c r="J341" i="2"/>
  <c r="J309" i="2"/>
  <c r="J277" i="2"/>
  <c r="J245" i="2"/>
  <c r="J209" i="2"/>
  <c r="J177" i="2"/>
  <c r="J145" i="2"/>
  <c r="J113" i="2"/>
  <c r="J81" i="2"/>
  <c r="J49" i="2"/>
  <c r="G30" i="8"/>
  <c r="G50" i="8"/>
  <c r="J326" i="2"/>
  <c r="J272" i="2"/>
  <c r="J216" i="2"/>
  <c r="J162" i="2"/>
  <c r="J106" i="2"/>
  <c r="J50" i="2"/>
  <c r="G80" i="8"/>
  <c r="G17" i="8"/>
  <c r="J1160" i="2"/>
  <c r="J1096" i="2"/>
  <c r="J1032" i="2"/>
  <c r="J968" i="2"/>
  <c r="J903" i="2"/>
  <c r="J839" i="2"/>
  <c r="J775" i="2"/>
  <c r="J732" i="2"/>
  <c r="J700" i="2"/>
  <c r="J666" i="2"/>
  <c r="J634" i="2"/>
  <c r="J600" i="2"/>
  <c r="J568" i="2"/>
  <c r="J536" i="2"/>
  <c r="J504" i="2"/>
  <c r="J472" i="2"/>
  <c r="J440" i="2"/>
  <c r="J408" i="2"/>
  <c r="J374" i="2"/>
  <c r="J302" i="2"/>
  <c r="J226" i="2"/>
  <c r="J140" i="2"/>
  <c r="J64" i="2"/>
  <c r="G52" i="8"/>
  <c r="H146" i="2"/>
  <c r="H82" i="2"/>
  <c r="H66" i="2"/>
  <c r="H50" i="2"/>
  <c r="J33" i="2"/>
  <c r="G31" i="8"/>
  <c r="G10" i="8"/>
  <c r="G71" i="8"/>
  <c r="H2465" i="2"/>
  <c r="J2227" i="2"/>
  <c r="G2280" i="2"/>
  <c r="H1999" i="2"/>
  <c r="H1876" i="2"/>
  <c r="H1812" i="2"/>
  <c r="H1748" i="2"/>
  <c r="G2032" i="2"/>
  <c r="G1753" i="2"/>
  <c r="H1699" i="2"/>
  <c r="G1677" i="2"/>
  <c r="G1557" i="2"/>
  <c r="J1656" i="2"/>
  <c r="J1596" i="2"/>
  <c r="J1434" i="2"/>
  <c r="G1303" i="2"/>
  <c r="G1042" i="2"/>
  <c r="G913" i="2"/>
  <c r="H1571" i="2"/>
  <c r="H1437" i="2"/>
  <c r="J1274" i="2"/>
  <c r="J1209" i="2"/>
  <c r="H950" i="2"/>
  <c r="G695" i="2"/>
  <c r="G564" i="2"/>
  <c r="G308" i="2"/>
  <c r="G48" i="2"/>
  <c r="H58" i="8"/>
  <c r="G25" i="8"/>
  <c r="J1106" i="2"/>
  <c r="J1042" i="2"/>
  <c r="J913" i="2"/>
  <c r="J849" i="2"/>
  <c r="J737" i="2"/>
  <c r="J705" i="2"/>
  <c r="J639" i="2"/>
  <c r="J605" i="2"/>
  <c r="J541" i="2"/>
  <c r="J509" i="2"/>
  <c r="J445" i="2"/>
  <c r="J381" i="2"/>
  <c r="J349" i="2"/>
  <c r="J285" i="2"/>
  <c r="J253" i="2"/>
  <c r="J185" i="2"/>
  <c r="J153" i="2"/>
  <c r="J89" i="2"/>
  <c r="H24" i="2"/>
  <c r="G69" i="8"/>
  <c r="J288" i="2"/>
  <c r="J176" i="2"/>
  <c r="J120" i="2"/>
  <c r="G101" i="8"/>
  <c r="J1176" i="2"/>
  <c r="J1112" i="2"/>
  <c r="J1048" i="2"/>
  <c r="J919" i="2"/>
  <c r="J855" i="2"/>
  <c r="J740" i="2"/>
  <c r="J674" i="2"/>
  <c r="J642" i="2"/>
  <c r="J576" i="2"/>
  <c r="J512" i="2"/>
  <c r="J448" i="2"/>
  <c r="J416" i="2"/>
  <c r="J324" i="2"/>
  <c r="J160" i="2"/>
  <c r="G15" i="8"/>
  <c r="J1466" i="2"/>
  <c r="G1206" i="2"/>
  <c r="G1074" i="2"/>
  <c r="G821" i="2"/>
  <c r="H1599" i="2"/>
  <c r="J1358" i="2"/>
  <c r="J1292" i="2"/>
  <c r="H1130" i="2"/>
  <c r="H857" i="2"/>
  <c r="G596" i="2"/>
  <c r="G340" i="2"/>
  <c r="G204" i="2"/>
  <c r="H115" i="8"/>
  <c r="G133" i="8"/>
  <c r="J1186" i="2"/>
  <c r="J1058" i="2"/>
  <c r="J994" i="2"/>
  <c r="J865" i="2"/>
  <c r="J801" i="2"/>
  <c r="J713" i="2"/>
  <c r="J680" i="2"/>
  <c r="J613" i="2"/>
  <c r="J549" i="2"/>
  <c r="J517" i="2"/>
  <c r="J453" i="2"/>
  <c r="J421" i="2"/>
  <c r="J357" i="2"/>
  <c r="J293" i="2"/>
  <c r="J229" i="2"/>
  <c r="J161" i="2"/>
  <c r="J129" i="2"/>
  <c r="J65" i="2"/>
  <c r="G85" i="8"/>
  <c r="J352" i="2"/>
  <c r="J244" i="2"/>
  <c r="J134" i="2"/>
  <c r="J78" i="2"/>
  <c r="H5" i="2"/>
  <c r="J1128" i="2"/>
  <c r="J1064" i="2"/>
  <c r="J936" i="2"/>
  <c r="J871" i="2"/>
  <c r="J748" i="2"/>
  <c r="J716" i="2"/>
  <c r="J650" i="2"/>
  <c r="J488" i="2"/>
  <c r="J456" i="2"/>
  <c r="J392" i="2"/>
  <c r="J264" i="2"/>
  <c r="J178" i="2"/>
  <c r="H25" i="2"/>
  <c r="L178" i="2" l="1"/>
  <c r="L264" i="2"/>
  <c r="L392" i="2"/>
  <c r="L456" i="2"/>
  <c r="L488" i="2"/>
  <c r="L650" i="2"/>
  <c r="L716" i="2"/>
  <c r="L748" i="2"/>
  <c r="L871" i="2"/>
  <c r="L936" i="2"/>
  <c r="L1064" i="2"/>
  <c r="L1128" i="2"/>
  <c r="L78" i="2"/>
  <c r="L134" i="2"/>
  <c r="L244" i="2"/>
  <c r="L352" i="2"/>
  <c r="F85" i="8"/>
  <c r="I85" i="8"/>
  <c r="L65" i="2"/>
  <c r="L129" i="2"/>
  <c r="L161" i="2"/>
  <c r="L229" i="2"/>
  <c r="L293" i="2"/>
  <c r="L357" i="2"/>
  <c r="L421" i="2"/>
  <c r="L453" i="2"/>
  <c r="L517" i="2"/>
  <c r="L549" i="2"/>
  <c r="L613" i="2"/>
  <c r="L680" i="2"/>
  <c r="L713" i="2"/>
  <c r="L801" i="2"/>
  <c r="L865" i="2"/>
  <c r="L994" i="2"/>
  <c r="L1058" i="2"/>
  <c r="L1186" i="2"/>
  <c r="F133" i="8"/>
  <c r="B133" i="8" s="1"/>
  <c r="I133" i="8"/>
  <c r="F204" i="2"/>
  <c r="B204" i="15" s="1"/>
  <c r="I204" i="2"/>
  <c r="F340" i="2"/>
  <c r="B340" i="15" s="1"/>
  <c r="I340" i="2"/>
  <c r="F596" i="2"/>
  <c r="B596" i="15" s="1"/>
  <c r="I596" i="2"/>
  <c r="L1292" i="2"/>
  <c r="L1358" i="2"/>
  <c r="I821" i="2"/>
  <c r="F821" i="2"/>
  <c r="B821" i="15" s="1"/>
  <c r="I1074" i="2"/>
  <c r="F1074" i="2"/>
  <c r="B1074" i="15" s="1"/>
  <c r="I1206" i="2"/>
  <c r="F1206" i="2"/>
  <c r="B1206" i="15" s="1"/>
  <c r="L1466" i="2"/>
  <c r="I15" i="8"/>
  <c r="F15" i="8"/>
  <c r="L160" i="2"/>
  <c r="L324" i="2"/>
  <c r="L416" i="2"/>
  <c r="L448" i="2"/>
  <c r="L512" i="2"/>
  <c r="L576" i="2"/>
  <c r="L642" i="2"/>
  <c r="L674" i="2"/>
  <c r="L740" i="2"/>
  <c r="L855" i="2"/>
  <c r="L919" i="2"/>
  <c r="L1048" i="2"/>
  <c r="L1112" i="2"/>
  <c r="L1176" i="2"/>
  <c r="I101" i="8"/>
  <c r="F101" i="8"/>
  <c r="L120" i="2"/>
  <c r="L176" i="2"/>
  <c r="L288" i="2"/>
  <c r="F69" i="8"/>
  <c r="I69" i="8"/>
  <c r="L89" i="2"/>
  <c r="L153" i="2"/>
  <c r="L185" i="2"/>
  <c r="L253" i="2"/>
  <c r="L285" i="2"/>
  <c r="L349" i="2"/>
  <c r="L381" i="2"/>
  <c r="L445" i="2"/>
  <c r="L509" i="2"/>
  <c r="L541" i="2"/>
  <c r="L605" i="2"/>
  <c r="L639" i="2"/>
  <c r="L705" i="2"/>
  <c r="L737" i="2"/>
  <c r="L849" i="2"/>
  <c r="L913" i="2"/>
  <c r="L1042" i="2"/>
  <c r="L1106" i="2"/>
  <c r="F25" i="8"/>
  <c r="I25" i="8"/>
  <c r="I48" i="2"/>
  <c r="F48" i="2"/>
  <c r="B48" i="15" s="1"/>
  <c r="I308" i="2"/>
  <c r="F308" i="2"/>
  <c r="B308" i="15" s="1"/>
  <c r="I564" i="2"/>
  <c r="F564" i="2"/>
  <c r="B564" i="15" s="1"/>
  <c r="I695" i="2"/>
  <c r="F695" i="2"/>
  <c r="B695" i="15" s="1"/>
  <c r="L1209" i="2"/>
  <c r="L1274" i="2"/>
  <c r="F913" i="2"/>
  <c r="B913" i="15" s="1"/>
  <c r="I913" i="2"/>
  <c r="F1042" i="2"/>
  <c r="B1042" i="15" s="1"/>
  <c r="I1042" i="2"/>
  <c r="F1303" i="2"/>
  <c r="B1303" i="15" s="1"/>
  <c r="I1303" i="2"/>
  <c r="L1434" i="2"/>
  <c r="L1596" i="2"/>
  <c r="L1656" i="2"/>
  <c r="I1557" i="2"/>
  <c r="F1557" i="2"/>
  <c r="B1557" i="15" s="1"/>
  <c r="I1677" i="2"/>
  <c r="F1677" i="2"/>
  <c r="B1677" i="15" s="1"/>
  <c r="F1753" i="2"/>
  <c r="B1753" i="15" s="1"/>
  <c r="I1753" i="2"/>
  <c r="F2032" i="2"/>
  <c r="B2032" i="15" s="1"/>
  <c r="I2032" i="2"/>
  <c r="F2280" i="2"/>
  <c r="B2280" i="15" s="1"/>
  <c r="I2280" i="2"/>
  <c r="L2227" i="2"/>
  <c r="F71" i="8"/>
  <c r="I71" i="8"/>
  <c r="F10" i="8"/>
  <c r="I10" i="8"/>
  <c r="F31" i="8"/>
  <c r="I31" i="8"/>
  <c r="L33" i="2"/>
  <c r="I52" i="8"/>
  <c r="F52" i="8"/>
  <c r="L64" i="2"/>
  <c r="L140" i="2"/>
  <c r="L226" i="2"/>
  <c r="L302" i="2"/>
  <c r="L374" i="2"/>
  <c r="L408" i="2"/>
  <c r="L440" i="2"/>
  <c r="L472" i="2"/>
  <c r="L504" i="2"/>
  <c r="L536" i="2"/>
  <c r="L568" i="2"/>
  <c r="L600" i="2"/>
  <c r="L634" i="2"/>
  <c r="L666" i="2"/>
  <c r="L700" i="2"/>
  <c r="L732" i="2"/>
  <c r="L775" i="2"/>
  <c r="L839" i="2"/>
  <c r="L903" i="2"/>
  <c r="L968" i="2"/>
  <c r="L1032" i="2"/>
  <c r="L1096" i="2"/>
  <c r="L1160" i="2"/>
  <c r="I17" i="8"/>
  <c r="F17" i="8"/>
  <c r="I80" i="8"/>
  <c r="F80" i="8"/>
  <c r="B80" i="13" s="1"/>
  <c r="L50" i="2"/>
  <c r="L106" i="2"/>
  <c r="L162" i="2"/>
  <c r="L216" i="2"/>
  <c r="L272" i="2"/>
  <c r="L326" i="2"/>
  <c r="F50" i="8"/>
  <c r="I50" i="8"/>
  <c r="F30" i="8"/>
  <c r="I30" i="8"/>
  <c r="L49" i="2"/>
  <c r="L81" i="2"/>
  <c r="L113" i="2"/>
  <c r="L145" i="2"/>
  <c r="L177" i="2"/>
  <c r="L209" i="2"/>
  <c r="L245" i="2"/>
  <c r="L277" i="2"/>
  <c r="L309" i="2"/>
  <c r="L341" i="2"/>
  <c r="L373" i="2"/>
  <c r="L405" i="2"/>
  <c r="L437" i="2"/>
  <c r="L469" i="2"/>
  <c r="L501" i="2"/>
  <c r="L533" i="2"/>
  <c r="L565" i="2"/>
  <c r="L597" i="2"/>
  <c r="L631" i="2"/>
  <c r="L663" i="2"/>
  <c r="L696" i="2"/>
  <c r="L729" i="2"/>
  <c r="L769" i="2"/>
  <c r="L833" i="2"/>
  <c r="L897" i="2"/>
  <c r="L962" i="2"/>
  <c r="L1026" i="2"/>
  <c r="L1090" i="2"/>
  <c r="L1154" i="2"/>
  <c r="F93" i="8"/>
  <c r="I93" i="8"/>
  <c r="F16" i="2"/>
  <c r="B16" i="15" s="1"/>
  <c r="I16" i="2"/>
  <c r="F144" i="2"/>
  <c r="B144" i="15" s="1"/>
  <c r="I144" i="2"/>
  <c r="F276" i="2"/>
  <c r="B276" i="15" s="1"/>
  <c r="I276" i="2"/>
  <c r="F408" i="2"/>
  <c r="B408" i="15" s="1"/>
  <c r="I408" i="2"/>
  <c r="F532" i="2"/>
  <c r="B532" i="15" s="1"/>
  <c r="I532" i="2"/>
  <c r="F662" i="2"/>
  <c r="B662" i="15" s="1"/>
  <c r="I662" i="2"/>
  <c r="L1258" i="2"/>
  <c r="L1324" i="2"/>
  <c r="I761" i="2"/>
  <c r="F761" i="2"/>
  <c r="B761" i="15" s="1"/>
  <c r="I885" i="2"/>
  <c r="F885" i="2"/>
  <c r="B885" i="15" s="1"/>
  <c r="I1010" i="2"/>
  <c r="F1010" i="2"/>
  <c r="B1010" i="15" s="1"/>
  <c r="I1142" i="2"/>
  <c r="F1142" i="2"/>
  <c r="B1142" i="15" s="1"/>
  <c r="I1271" i="2"/>
  <c r="F1271" i="2"/>
  <c r="B1271" i="15" s="1"/>
  <c r="L1402" i="2"/>
  <c r="L1222" i="2"/>
  <c r="L46" i="2"/>
  <c r="L122" i="2"/>
  <c r="L198" i="2"/>
  <c r="L282" i="2"/>
  <c r="L364" i="2"/>
  <c r="L400" i="2"/>
  <c r="L432" i="2"/>
  <c r="L464" i="2"/>
  <c r="L496" i="2"/>
  <c r="L528" i="2"/>
  <c r="L560" i="2"/>
  <c r="L592" i="2"/>
  <c r="L624" i="2"/>
  <c r="L658" i="2"/>
  <c r="L691" i="2"/>
  <c r="L724" i="2"/>
  <c r="L759" i="2"/>
  <c r="L823" i="2"/>
  <c r="L887" i="2"/>
  <c r="L952" i="2"/>
  <c r="L1016" i="2"/>
  <c r="L1080" i="2"/>
  <c r="L1144" i="2"/>
  <c r="I54" i="8"/>
  <c r="F54" i="8"/>
  <c r="B54" i="13" s="1"/>
  <c r="I47" i="8"/>
  <c r="F47" i="8"/>
  <c r="L92" i="2"/>
  <c r="L148" i="2"/>
  <c r="L204" i="2"/>
  <c r="L258" i="2"/>
  <c r="L314" i="2"/>
  <c r="L366" i="2"/>
  <c r="F21" i="8"/>
  <c r="I21" i="8"/>
  <c r="L41" i="2"/>
  <c r="L73" i="2"/>
  <c r="L105" i="2"/>
  <c r="L137" i="2"/>
  <c r="L169" i="2"/>
  <c r="L201" i="2"/>
  <c r="L237" i="2"/>
  <c r="L269" i="2"/>
  <c r="L301" i="2"/>
  <c r="L333" i="2"/>
  <c r="L365" i="2"/>
  <c r="L397" i="2"/>
  <c r="L429" i="2"/>
  <c r="L461" i="2"/>
  <c r="L493" i="2"/>
  <c r="L525" i="2"/>
  <c r="L557" i="2"/>
  <c r="L589" i="2"/>
  <c r="L621" i="2"/>
  <c r="L655" i="2"/>
  <c r="L688" i="2"/>
  <c r="L721" i="2"/>
  <c r="L754" i="2"/>
  <c r="L817" i="2"/>
  <c r="L881" i="2"/>
  <c r="L946" i="2"/>
  <c r="L1010" i="2"/>
  <c r="L1074" i="2"/>
  <c r="L1138" i="2"/>
  <c r="F39" i="8"/>
  <c r="B39" i="13" s="1"/>
  <c r="I39" i="8"/>
  <c r="L15" i="2"/>
  <c r="I112" i="2"/>
  <c r="F112" i="2"/>
  <c r="B112" i="15" s="1"/>
  <c r="I244" i="2"/>
  <c r="F244" i="2"/>
  <c r="B244" i="15" s="1"/>
  <c r="I376" i="2"/>
  <c r="F376" i="2"/>
  <c r="B376" i="15" s="1"/>
  <c r="I500" i="2"/>
  <c r="F500" i="2"/>
  <c r="B500" i="15" s="1"/>
  <c r="I630" i="2"/>
  <c r="F630" i="2"/>
  <c r="B630" i="15" s="1"/>
  <c r="L1242" i="2"/>
  <c r="L1308" i="2"/>
  <c r="F853" i="2"/>
  <c r="B853" i="15" s="1"/>
  <c r="I853" i="2"/>
  <c r="F978" i="2"/>
  <c r="B978" i="15" s="1"/>
  <c r="I978" i="2"/>
  <c r="F1110" i="2"/>
  <c r="B1110" i="15" s="1"/>
  <c r="I1110" i="2"/>
  <c r="F1239" i="2"/>
  <c r="B1239" i="15" s="1"/>
  <c r="I1239" i="2"/>
  <c r="F1367" i="2"/>
  <c r="B1367" i="15" s="1"/>
  <c r="I1367" i="2"/>
  <c r="L1500" i="2"/>
  <c r="L1564" i="2"/>
  <c r="L1628" i="2"/>
  <c r="I1404" i="2"/>
  <c r="F1404" i="2"/>
  <c r="B1404" i="15" s="1"/>
  <c r="I1492" i="2"/>
  <c r="F1492" i="2"/>
  <c r="B1492" i="15" s="1"/>
  <c r="I1613" i="2"/>
  <c r="F1613" i="2"/>
  <c r="B1613" i="15" s="1"/>
  <c r="L1737" i="2"/>
  <c r="F1983" i="2"/>
  <c r="B1983" i="15" s="1"/>
  <c r="I1983" i="2"/>
  <c r="F1886" i="2"/>
  <c r="B1886" i="15" s="1"/>
  <c r="I1886" i="2"/>
  <c r="F2161" i="2"/>
  <c r="B2161" i="15" s="1"/>
  <c r="I2161" i="2"/>
  <c r="F2423" i="2"/>
  <c r="B2423" i="15" s="1"/>
  <c r="I2423" i="2"/>
  <c r="L2046" i="2"/>
  <c r="F2570" i="2"/>
  <c r="I2570" i="2"/>
  <c r="L2163" i="2"/>
  <c r="F37" i="8"/>
  <c r="I37" i="8"/>
  <c r="F62" i="8"/>
  <c r="I62" i="8"/>
  <c r="F79" i="8"/>
  <c r="I79" i="8"/>
  <c r="F92" i="8"/>
  <c r="I92" i="8"/>
  <c r="F113" i="8"/>
  <c r="I113" i="8"/>
  <c r="L16" i="2"/>
  <c r="L28" i="2"/>
  <c r="L766" i="2"/>
  <c r="L798" i="2"/>
  <c r="L830" i="2"/>
  <c r="L862" i="2"/>
  <c r="L894" i="2"/>
  <c r="L927" i="2"/>
  <c r="L959" i="2"/>
  <c r="L991" i="2"/>
  <c r="L1023" i="2"/>
  <c r="L1055" i="2"/>
  <c r="L1087" i="2"/>
  <c r="L1141" i="2"/>
  <c r="F43" i="8"/>
  <c r="I43" i="8"/>
  <c r="L19" i="2"/>
  <c r="I118" i="2"/>
  <c r="F118" i="2"/>
  <c r="B118" i="15" s="1"/>
  <c r="I250" i="2"/>
  <c r="F250" i="2"/>
  <c r="B250" i="15" s="1"/>
  <c r="I378" i="2"/>
  <c r="F378" i="2"/>
  <c r="B378" i="15" s="1"/>
  <c r="I506" i="2"/>
  <c r="F506" i="2"/>
  <c r="B506" i="15" s="1"/>
  <c r="I636" i="2"/>
  <c r="F636" i="2"/>
  <c r="B636" i="15" s="1"/>
  <c r="L1241" i="2"/>
  <c r="L1305" i="2"/>
  <c r="L1369" i="2"/>
  <c r="I847" i="2"/>
  <c r="F847" i="2"/>
  <c r="B847" i="15" s="1"/>
  <c r="I976" i="2"/>
  <c r="F976" i="2"/>
  <c r="B976" i="15" s="1"/>
  <c r="I1104" i="2"/>
  <c r="F1104" i="2"/>
  <c r="B1104" i="15" s="1"/>
  <c r="I1233" i="2"/>
  <c r="F1233" i="2"/>
  <c r="B1233" i="15" s="1"/>
  <c r="I1361" i="2"/>
  <c r="F1361" i="2"/>
  <c r="B1361" i="15" s="1"/>
  <c r="L1489" i="2"/>
  <c r="L1618" i="2"/>
  <c r="I1479" i="2"/>
  <c r="F1479" i="2"/>
  <c r="B1479" i="15" s="1"/>
  <c r="F1975" i="2"/>
  <c r="B1975" i="15" s="1"/>
  <c r="I1975" i="2"/>
  <c r="F2153" i="2"/>
  <c r="B2153" i="15" s="1"/>
  <c r="I2153" i="2"/>
  <c r="F2104" i="2"/>
  <c r="B2104" i="15" s="1"/>
  <c r="I2104" i="2"/>
  <c r="L2183" i="2"/>
  <c r="F28" i="2"/>
  <c r="B28" i="15" s="1"/>
  <c r="I28" i="2"/>
  <c r="F288" i="2"/>
  <c r="B288" i="15" s="1"/>
  <c r="I288" i="2"/>
  <c r="F544" i="2"/>
  <c r="B544" i="15" s="1"/>
  <c r="I544" i="2"/>
  <c r="L1256" i="2"/>
  <c r="F1006" i="2"/>
  <c r="B1006" i="15" s="1"/>
  <c r="I1006" i="2"/>
  <c r="F1259" i="2"/>
  <c r="B1259" i="15" s="1"/>
  <c r="I1259" i="2"/>
  <c r="L1512" i="2"/>
  <c r="I1533" i="2"/>
  <c r="F1533" i="2"/>
  <c r="B1533" i="15" s="1"/>
  <c r="I1769" i="2"/>
  <c r="F1769" i="2"/>
  <c r="B1769" i="15" s="1"/>
  <c r="L3" i="8"/>
  <c r="L92" i="8"/>
  <c r="F7" i="2"/>
  <c r="B7" i="15" s="1"/>
  <c r="I7" i="2"/>
  <c r="F135" i="2"/>
  <c r="B135" i="15" s="1"/>
  <c r="I135" i="2"/>
  <c r="F267" i="2"/>
  <c r="B267" i="15" s="1"/>
  <c r="I267" i="2"/>
  <c r="F395" i="2"/>
  <c r="B395" i="15" s="1"/>
  <c r="I395" i="2"/>
  <c r="F523" i="2"/>
  <c r="B523" i="15" s="1"/>
  <c r="I523" i="2"/>
  <c r="F653" i="2"/>
  <c r="B653" i="15" s="1"/>
  <c r="I653" i="2"/>
  <c r="F864" i="2"/>
  <c r="B864" i="15" s="1"/>
  <c r="I864" i="2"/>
  <c r="F993" i="2"/>
  <c r="B993" i="15" s="1"/>
  <c r="I993" i="2"/>
  <c r="F1121" i="2"/>
  <c r="B1121" i="15" s="1"/>
  <c r="I1121" i="2"/>
  <c r="F1250" i="2"/>
  <c r="B1250" i="15" s="1"/>
  <c r="I1250" i="2"/>
  <c r="L1377" i="2"/>
  <c r="L1507" i="2"/>
  <c r="L1657" i="2"/>
  <c r="I2309" i="2"/>
  <c r="F2309" i="2"/>
  <c r="B2309" i="15" s="1"/>
  <c r="L2261" i="2"/>
  <c r="F1628" i="2"/>
  <c r="B1628" i="15" s="1"/>
  <c r="I1628" i="2"/>
  <c r="I1750" i="2"/>
  <c r="F1750" i="2"/>
  <c r="B1750" i="15" s="1"/>
  <c r="I1932" i="2"/>
  <c r="F1932" i="2"/>
  <c r="B1932" i="15" s="1"/>
  <c r="I1222" i="2"/>
  <c r="F1222" i="2"/>
  <c r="B1222" i="15" s="1"/>
  <c r="I72" i="8"/>
  <c r="F72" i="8"/>
  <c r="L38" i="2"/>
  <c r="L76" i="2"/>
  <c r="L112" i="2"/>
  <c r="L152" i="2"/>
  <c r="L188" i="2"/>
  <c r="L238" i="2"/>
  <c r="L274" i="2"/>
  <c r="L312" i="2"/>
  <c r="L356" i="2"/>
  <c r="L380" i="2"/>
  <c r="L396" i="2"/>
  <c r="L412" i="2"/>
  <c r="L428" i="2"/>
  <c r="L444" i="2"/>
  <c r="L460" i="2"/>
  <c r="L476" i="2"/>
  <c r="L492" i="2"/>
  <c r="L508" i="2"/>
  <c r="L524" i="2"/>
  <c r="L540" i="2"/>
  <c r="L556" i="2"/>
  <c r="L572" i="2"/>
  <c r="L588" i="2"/>
  <c r="L604" i="2"/>
  <c r="L620" i="2"/>
  <c r="L638" i="2"/>
  <c r="L654" i="2"/>
  <c r="L670" i="2"/>
  <c r="L687" i="2"/>
  <c r="L704" i="2"/>
  <c r="L720" i="2"/>
  <c r="L736" i="2"/>
  <c r="L753" i="2"/>
  <c r="L783" i="2"/>
  <c r="L815" i="2"/>
  <c r="L847" i="2"/>
  <c r="L879" i="2"/>
  <c r="L911" i="2"/>
  <c r="L944" i="2"/>
  <c r="L976" i="2"/>
  <c r="L1008" i="2"/>
  <c r="L1040" i="2"/>
  <c r="L1072" i="2"/>
  <c r="L1104" i="2"/>
  <c r="L1136" i="2"/>
  <c r="L1168" i="2"/>
  <c r="L1200" i="2"/>
  <c r="F108" i="8"/>
  <c r="I108" i="8"/>
  <c r="L12" i="2"/>
  <c r="I91" i="8"/>
  <c r="F91" i="8"/>
  <c r="L58" i="2"/>
  <c r="L86" i="2"/>
  <c r="L114" i="2"/>
  <c r="L142" i="2"/>
  <c r="L168" i="2"/>
  <c r="L196" i="2"/>
  <c r="L220" i="2"/>
  <c r="L252" i="2"/>
  <c r="L280" i="2"/>
  <c r="L306" i="2"/>
  <c r="L332" i="2"/>
  <c r="L358" i="2"/>
  <c r="F61" i="8"/>
  <c r="B61" i="13" s="1"/>
  <c r="I61" i="8"/>
  <c r="F12" i="8"/>
  <c r="I12" i="8"/>
  <c r="L37" i="2"/>
  <c r="L53" i="2"/>
  <c r="L69" i="2"/>
  <c r="L85" i="2"/>
  <c r="L101" i="2"/>
  <c r="L117" i="2"/>
  <c r="L133" i="2"/>
  <c r="L149" i="2"/>
  <c r="L165" i="2"/>
  <c r="L181" i="2"/>
  <c r="L197" i="2"/>
  <c r="L213" i="2"/>
  <c r="L233" i="2"/>
  <c r="L249" i="2"/>
  <c r="L265" i="2"/>
  <c r="L281" i="2"/>
  <c r="L297" i="2"/>
  <c r="L313" i="2"/>
  <c r="L329" i="2"/>
  <c r="L345" i="2"/>
  <c r="L361" i="2"/>
  <c r="L377" i="2"/>
  <c r="L393" i="2"/>
  <c r="L409" i="2"/>
  <c r="L425" i="2"/>
  <c r="L441" i="2"/>
  <c r="L457" i="2"/>
  <c r="L473" i="2"/>
  <c r="L489" i="2"/>
  <c r="L505" i="2"/>
  <c r="L521" i="2"/>
  <c r="L537" i="2"/>
  <c r="L553" i="2"/>
  <c r="L569" i="2"/>
  <c r="L585" i="2"/>
  <c r="L601" i="2"/>
  <c r="L617" i="2"/>
  <c r="L635" i="2"/>
  <c r="L651" i="2"/>
  <c r="L667" i="2"/>
  <c r="L684" i="2"/>
  <c r="L701" i="2"/>
  <c r="L717" i="2"/>
  <c r="L733" i="2"/>
  <c r="L749" i="2"/>
  <c r="L777" i="2"/>
  <c r="L809" i="2"/>
  <c r="L841" i="2"/>
  <c r="L873" i="2"/>
  <c r="L905" i="2"/>
  <c r="L938" i="2"/>
  <c r="L970" i="2"/>
  <c r="L1002" i="2"/>
  <c r="L1034" i="2"/>
  <c r="L1066" i="2"/>
  <c r="L1098" i="2"/>
  <c r="L1130" i="2"/>
  <c r="L1162" i="2"/>
  <c r="L1194" i="2"/>
  <c r="I98" i="8"/>
  <c r="F98" i="8"/>
  <c r="I32" i="2"/>
  <c r="F32" i="2"/>
  <c r="B32" i="15" s="1"/>
  <c r="I92" i="2"/>
  <c r="F92" i="2"/>
  <c r="B92" i="15" s="1"/>
  <c r="I156" i="2"/>
  <c r="F156" i="2"/>
  <c r="B156" i="15" s="1"/>
  <c r="I220" i="2"/>
  <c r="F220" i="2"/>
  <c r="B220" i="15" s="1"/>
  <c r="I292" i="2"/>
  <c r="F292" i="2"/>
  <c r="B292" i="15" s="1"/>
  <c r="I360" i="2"/>
  <c r="F360" i="2"/>
  <c r="B360" i="15" s="1"/>
  <c r="I424" i="2"/>
  <c r="F424" i="2"/>
  <c r="B424" i="15" s="1"/>
  <c r="I488" i="2"/>
  <c r="F488" i="2"/>
  <c r="B488" i="15" s="1"/>
  <c r="I548" i="2"/>
  <c r="F548" i="2"/>
  <c r="B548" i="15" s="1"/>
  <c r="I612" i="2"/>
  <c r="F612" i="2"/>
  <c r="B612" i="15" s="1"/>
  <c r="I679" i="2"/>
  <c r="F679" i="2"/>
  <c r="B679" i="15" s="1"/>
  <c r="I748" i="2"/>
  <c r="F748" i="2"/>
  <c r="B748" i="15" s="1"/>
  <c r="L1203" i="2"/>
  <c r="L1234" i="2"/>
  <c r="L1266" i="2"/>
  <c r="L1298" i="2"/>
  <c r="L1332" i="2"/>
  <c r="L1366" i="2"/>
  <c r="F777" i="2"/>
  <c r="B777" i="15" s="1"/>
  <c r="I777" i="2"/>
  <c r="F837" i="2"/>
  <c r="B837" i="15" s="1"/>
  <c r="I837" i="2"/>
  <c r="F897" i="2"/>
  <c r="B897" i="15" s="1"/>
  <c r="I897" i="2"/>
  <c r="F966" i="2"/>
  <c r="B966" i="15" s="1"/>
  <c r="I966" i="2"/>
  <c r="F1026" i="2"/>
  <c r="B1026" i="15" s="1"/>
  <c r="I1026" i="2"/>
  <c r="F1094" i="2"/>
  <c r="B1094" i="15" s="1"/>
  <c r="I1094" i="2"/>
  <c r="F1158" i="2"/>
  <c r="B1158" i="15" s="1"/>
  <c r="I1158" i="2"/>
  <c r="F1223" i="2"/>
  <c r="B1223" i="15" s="1"/>
  <c r="I1223" i="2"/>
  <c r="F1287" i="2"/>
  <c r="B1287" i="15" s="1"/>
  <c r="I1287" i="2"/>
  <c r="F1351" i="2"/>
  <c r="B1351" i="15" s="1"/>
  <c r="I1351" i="2"/>
  <c r="L1418" i="2"/>
  <c r="L1482" i="2"/>
  <c r="L1552" i="2"/>
  <c r="L1612" i="2"/>
  <c r="I1388" i="2"/>
  <c r="F1388" i="2"/>
  <c r="B1388" i="15" s="1"/>
  <c r="I1459" i="2"/>
  <c r="F1459" i="2"/>
  <c r="B1459" i="15" s="1"/>
  <c r="I1581" i="2"/>
  <c r="F1581" i="2"/>
  <c r="B1581" i="15" s="1"/>
  <c r="I1709" i="2"/>
  <c r="F1709" i="2"/>
  <c r="B1709" i="15" s="1"/>
  <c r="F1917" i="2"/>
  <c r="B1917" i="15" s="1"/>
  <c r="I1917" i="2"/>
  <c r="F1817" i="2"/>
  <c r="B1817" i="15" s="1"/>
  <c r="I1817" i="2"/>
  <c r="F2097" i="2"/>
  <c r="B2097" i="15" s="1"/>
  <c r="I2097" i="2"/>
  <c r="F2353" i="2"/>
  <c r="B2353" i="15" s="1"/>
  <c r="I2353" i="2"/>
  <c r="I2408" i="2"/>
  <c r="F2408" i="2"/>
  <c r="B2408" i="15" s="1"/>
  <c r="L2131" i="2"/>
  <c r="L2259" i="2"/>
  <c r="I33" i="8"/>
  <c r="F33" i="8"/>
  <c r="B33" i="13" s="1"/>
  <c r="I4" i="8"/>
  <c r="F4" i="8"/>
  <c r="B30" i="13" s="1"/>
  <c r="I74" i="8"/>
  <c r="F74" i="8"/>
  <c r="B74" i="13" s="1"/>
  <c r="I90" i="8"/>
  <c r="F90" i="8"/>
  <c r="B90" i="13" s="1"/>
  <c r="I105" i="8"/>
  <c r="F105" i="8"/>
  <c r="B105" i="13" s="1"/>
  <c r="I130" i="8"/>
  <c r="F130" i="8"/>
  <c r="B130" i="8" s="1"/>
  <c r="L26" i="2"/>
  <c r="L35" i="2"/>
  <c r="L758" i="2"/>
  <c r="L790" i="2"/>
  <c r="L822" i="2"/>
  <c r="L854" i="2"/>
  <c r="L886" i="2"/>
  <c r="L918" i="2"/>
  <c r="L951" i="2"/>
  <c r="L983" i="2"/>
  <c r="L1015" i="2"/>
  <c r="L1047" i="2"/>
  <c r="L1079" i="2"/>
  <c r="L1125" i="2"/>
  <c r="L1189" i="2"/>
  <c r="L3" i="2"/>
  <c r="I86" i="2"/>
  <c r="F86" i="2"/>
  <c r="B86" i="15" s="1"/>
  <c r="I214" i="2"/>
  <c r="F214" i="2"/>
  <c r="B214" i="15" s="1"/>
  <c r="I346" i="2"/>
  <c r="F346" i="2"/>
  <c r="B346" i="15" s="1"/>
  <c r="I474" i="2"/>
  <c r="F474" i="2"/>
  <c r="B474" i="15" s="1"/>
  <c r="I602" i="2"/>
  <c r="F602" i="2"/>
  <c r="B602" i="15" s="1"/>
  <c r="I734" i="2"/>
  <c r="F734" i="2"/>
  <c r="B734" i="15" s="1"/>
  <c r="L1225" i="2"/>
  <c r="L1289" i="2"/>
  <c r="L1353" i="2"/>
  <c r="F815" i="2"/>
  <c r="B815" i="15" s="1"/>
  <c r="I815" i="2"/>
  <c r="F944" i="2"/>
  <c r="B944" i="15" s="1"/>
  <c r="I944" i="2"/>
  <c r="F1072" i="2"/>
  <c r="B1072" i="15" s="1"/>
  <c r="I1072" i="2"/>
  <c r="F1200" i="2"/>
  <c r="B1200" i="15" s="1"/>
  <c r="I1200" i="2"/>
  <c r="F1329" i="2"/>
  <c r="B1329" i="15" s="1"/>
  <c r="I1329" i="2"/>
  <c r="L1456" i="2"/>
  <c r="L1586" i="2"/>
  <c r="I1426" i="2"/>
  <c r="F1426" i="2"/>
  <c r="B1426" i="15" s="1"/>
  <c r="I1673" i="2"/>
  <c r="F1673" i="2"/>
  <c r="B1673" i="15" s="1"/>
  <c r="I1840" i="2"/>
  <c r="F1840" i="2"/>
  <c r="B1840" i="15" s="1"/>
  <c r="I2024" i="2"/>
  <c r="F2024" i="2"/>
  <c r="B2024" i="15" s="1"/>
  <c r="L2119" i="2"/>
  <c r="L2483" i="2"/>
  <c r="F228" i="2"/>
  <c r="B228" i="15" s="1"/>
  <c r="I228" i="2"/>
  <c r="F476" i="2"/>
  <c r="B476" i="15" s="1"/>
  <c r="I476" i="2"/>
  <c r="F736" i="2"/>
  <c r="B736" i="15" s="1"/>
  <c r="I736" i="2"/>
  <c r="L1224" i="2"/>
  <c r="L1348" i="2"/>
  <c r="I942" i="2"/>
  <c r="F942" i="2"/>
  <c r="B942" i="15" s="1"/>
  <c r="I1194" i="2"/>
  <c r="F1194" i="2"/>
  <c r="B1194" i="15" s="1"/>
  <c r="L1446" i="2"/>
  <c r="I1420" i="2"/>
  <c r="F1420" i="2"/>
  <c r="B1420" i="15" s="1"/>
  <c r="I1832" i="2"/>
  <c r="F1832" i="2"/>
  <c r="B1832" i="15" s="1"/>
  <c r="L81" i="8"/>
  <c r="L123" i="8"/>
  <c r="I103" i="2"/>
  <c r="F103" i="2"/>
  <c r="B103" i="15" s="1"/>
  <c r="I235" i="2"/>
  <c r="F235" i="2"/>
  <c r="B235" i="15" s="1"/>
  <c r="I363" i="2"/>
  <c r="F363" i="2"/>
  <c r="B363" i="15" s="1"/>
  <c r="I491" i="2"/>
  <c r="F491" i="2"/>
  <c r="B491" i="15" s="1"/>
  <c r="I619" i="2"/>
  <c r="F619" i="2"/>
  <c r="B619" i="15" s="1"/>
  <c r="I752" i="2"/>
  <c r="F752" i="2"/>
  <c r="B752" i="15" s="1"/>
  <c r="I832" i="2"/>
  <c r="F832" i="2"/>
  <c r="B832" i="15" s="1"/>
  <c r="I961" i="2"/>
  <c r="F961" i="2"/>
  <c r="B961" i="15" s="1"/>
  <c r="I1089" i="2"/>
  <c r="F1089" i="2"/>
  <c r="B1089" i="15" s="1"/>
  <c r="I1217" i="2"/>
  <c r="F1217" i="2"/>
  <c r="B1217" i="15" s="1"/>
  <c r="I1346" i="2"/>
  <c r="F1346" i="2"/>
  <c r="B1346" i="15" s="1"/>
  <c r="L1473" i="2"/>
  <c r="L1603" i="2"/>
  <c r="I1687" i="2"/>
  <c r="F1687" i="2"/>
  <c r="B1687" i="15" s="1"/>
  <c r="I2052" i="2"/>
  <c r="F2052" i="2"/>
  <c r="B2052" i="15" s="1"/>
  <c r="L2133" i="2"/>
  <c r="I1564" i="2"/>
  <c r="F1564" i="2"/>
  <c r="B1564" i="15" s="1"/>
  <c r="L1702" i="2"/>
  <c r="F1799" i="2"/>
  <c r="B1799" i="15" s="1"/>
  <c r="I1799" i="2"/>
  <c r="L762" i="2"/>
  <c r="L778" i="2"/>
  <c r="L794" i="2"/>
  <c r="L810" i="2"/>
  <c r="L826" i="2"/>
  <c r="L842" i="2"/>
  <c r="L858" i="2"/>
  <c r="L874" i="2"/>
  <c r="L890" i="2"/>
  <c r="L906" i="2"/>
  <c r="L922" i="2"/>
  <c r="L939" i="2"/>
  <c r="L955" i="2"/>
  <c r="L971" i="2"/>
  <c r="L987" i="2"/>
  <c r="L1003" i="2"/>
  <c r="L1019" i="2"/>
  <c r="L1035" i="2"/>
  <c r="L1051" i="2"/>
  <c r="L1067" i="2"/>
  <c r="L1083" i="2"/>
  <c r="L1101" i="2"/>
  <c r="L1133" i="2"/>
  <c r="L1165" i="2"/>
  <c r="L1197" i="2"/>
  <c r="I103" i="8"/>
  <c r="F103" i="8"/>
  <c r="L9" i="2"/>
  <c r="F38" i="2"/>
  <c r="B38" i="15" s="1"/>
  <c r="I38" i="2"/>
  <c r="F102" i="2"/>
  <c r="B102" i="15" s="1"/>
  <c r="I102" i="2"/>
  <c r="F166" i="2"/>
  <c r="B166" i="15" s="1"/>
  <c r="I166" i="2"/>
  <c r="F234" i="2"/>
  <c r="B234" i="15" s="1"/>
  <c r="I234" i="2"/>
  <c r="F298" i="2"/>
  <c r="B298" i="15" s="1"/>
  <c r="I298" i="2"/>
  <c r="F362" i="2"/>
  <c r="B362" i="15" s="1"/>
  <c r="I362" i="2"/>
  <c r="F426" i="2"/>
  <c r="B426" i="15" s="1"/>
  <c r="I426" i="2"/>
  <c r="F490" i="2"/>
  <c r="B490" i="15" s="1"/>
  <c r="I490" i="2"/>
  <c r="F554" i="2"/>
  <c r="B554" i="15" s="1"/>
  <c r="I554" i="2"/>
  <c r="F618" i="2"/>
  <c r="B618" i="15" s="1"/>
  <c r="I618" i="2"/>
  <c r="F685" i="2"/>
  <c r="B685" i="15" s="1"/>
  <c r="I685" i="2"/>
  <c r="F750" i="2"/>
  <c r="B750" i="15" s="1"/>
  <c r="I750" i="2"/>
  <c r="L1233" i="2"/>
  <c r="L1265" i="2"/>
  <c r="L1297" i="2"/>
  <c r="L1329" i="2"/>
  <c r="L1361" i="2"/>
  <c r="F767" i="2"/>
  <c r="B767" i="15" s="1"/>
  <c r="I767" i="2"/>
  <c r="F831" i="2"/>
  <c r="B831" i="15" s="1"/>
  <c r="I831" i="2"/>
  <c r="F895" i="2"/>
  <c r="B895" i="15" s="1"/>
  <c r="I895" i="2"/>
  <c r="F960" i="2"/>
  <c r="B960" i="15" s="1"/>
  <c r="I960" i="2"/>
  <c r="F1024" i="2"/>
  <c r="B1024" i="15" s="1"/>
  <c r="I1024" i="2"/>
  <c r="F1088" i="2"/>
  <c r="B1088" i="15" s="1"/>
  <c r="I1088" i="2"/>
  <c r="F1152" i="2"/>
  <c r="B1152" i="15" s="1"/>
  <c r="I1152" i="2"/>
  <c r="F1216" i="2"/>
  <c r="B1216" i="15" s="1"/>
  <c r="I1216" i="2"/>
  <c r="F1281" i="2"/>
  <c r="B1281" i="15" s="1"/>
  <c r="I1281" i="2"/>
  <c r="F1345" i="2"/>
  <c r="B1345" i="15" s="1"/>
  <c r="I1345" i="2"/>
  <c r="L1408" i="2"/>
  <c r="L1472" i="2"/>
  <c r="L1538" i="2"/>
  <c r="L1602" i="2"/>
  <c r="I1378" i="2"/>
  <c r="F1378" i="2"/>
  <c r="B1378" i="15" s="1"/>
  <c r="I1447" i="2"/>
  <c r="F1447" i="2"/>
  <c r="B1447" i="15" s="1"/>
  <c r="I1577" i="2"/>
  <c r="F1577" i="2"/>
  <c r="B1577" i="15" s="1"/>
  <c r="I1705" i="2"/>
  <c r="F1705" i="2"/>
  <c r="B1705" i="15" s="1"/>
  <c r="I1909" i="2"/>
  <c r="F1909" i="2"/>
  <c r="B1909" i="15" s="1"/>
  <c r="I1825" i="2"/>
  <c r="F1825" i="2"/>
  <c r="B1825" i="15" s="1"/>
  <c r="I2089" i="2"/>
  <c r="F2089" i="2"/>
  <c r="B2089" i="15" s="1"/>
  <c r="I2345" i="2"/>
  <c r="F2345" i="2"/>
  <c r="B2345" i="15" s="1"/>
  <c r="L2034" i="2"/>
  <c r="F2522" i="2"/>
  <c r="I2522" i="2"/>
  <c r="L2151" i="2"/>
  <c r="I128" i="2"/>
  <c r="F128" i="2"/>
  <c r="B128" i="15" s="1"/>
  <c r="I256" i="2"/>
  <c r="F256" i="2"/>
  <c r="B256" i="15" s="1"/>
  <c r="I380" i="2"/>
  <c r="F380" i="2"/>
  <c r="B380" i="15" s="1"/>
  <c r="I512" i="2"/>
  <c r="F512" i="2"/>
  <c r="B512" i="15" s="1"/>
  <c r="I642" i="2"/>
  <c r="F642" i="2"/>
  <c r="B642" i="15" s="1"/>
  <c r="L1240" i="2"/>
  <c r="L1302" i="2"/>
  <c r="L1364" i="2"/>
  <c r="I841" i="2"/>
  <c r="F841" i="2"/>
  <c r="B841" i="15" s="1"/>
  <c r="I974" i="2"/>
  <c r="F974" i="2"/>
  <c r="B974" i="15" s="1"/>
  <c r="I1098" i="2"/>
  <c r="F1098" i="2"/>
  <c r="B1098" i="15" s="1"/>
  <c r="I1227" i="2"/>
  <c r="F1227" i="2"/>
  <c r="B1227" i="15" s="1"/>
  <c r="I1355" i="2"/>
  <c r="F1355" i="2"/>
  <c r="B1355" i="15" s="1"/>
  <c r="L1478" i="2"/>
  <c r="L1608" i="2"/>
  <c r="I1467" i="2"/>
  <c r="F1467" i="2"/>
  <c r="B1467" i="15" s="1"/>
  <c r="I1967" i="2"/>
  <c r="F1967" i="2"/>
  <c r="B1967" i="15" s="1"/>
  <c r="I2145" i="2"/>
  <c r="F2145" i="2"/>
  <c r="B2145" i="15" s="1"/>
  <c r="L2075" i="2"/>
  <c r="L60" i="8"/>
  <c r="L86" i="8"/>
  <c r="L105" i="8"/>
  <c r="L128" i="8"/>
  <c r="F55" i="2"/>
  <c r="B55" i="15" s="1"/>
  <c r="I55" i="2"/>
  <c r="F119" i="2"/>
  <c r="B119" i="15" s="1"/>
  <c r="I119" i="2"/>
  <c r="F183" i="2"/>
  <c r="B183" i="15" s="1"/>
  <c r="I183" i="2"/>
  <c r="F251" i="2"/>
  <c r="B251" i="15" s="1"/>
  <c r="I251" i="2"/>
  <c r="F315" i="2"/>
  <c r="B315" i="15" s="1"/>
  <c r="I315" i="2"/>
  <c r="F379" i="2"/>
  <c r="B379" i="15" s="1"/>
  <c r="I379" i="2"/>
  <c r="F443" i="2"/>
  <c r="B443" i="15" s="1"/>
  <c r="I443" i="2"/>
  <c r="F507" i="2"/>
  <c r="B507" i="15" s="1"/>
  <c r="I507" i="2"/>
  <c r="F571" i="2"/>
  <c r="B571" i="15" s="1"/>
  <c r="I571" i="2"/>
  <c r="F637" i="2"/>
  <c r="B637" i="15" s="1"/>
  <c r="I637" i="2"/>
  <c r="F703" i="2"/>
  <c r="B703" i="15" s="1"/>
  <c r="I703" i="2"/>
  <c r="F784" i="2"/>
  <c r="B784" i="15" s="1"/>
  <c r="I784" i="2"/>
  <c r="F848" i="2"/>
  <c r="B848" i="15" s="1"/>
  <c r="I848" i="2"/>
  <c r="F912" i="2"/>
  <c r="B912" i="15" s="1"/>
  <c r="I912" i="2"/>
  <c r="F977" i="2"/>
  <c r="B977" i="15" s="1"/>
  <c r="I977" i="2"/>
  <c r="F1041" i="2"/>
  <c r="B1041" i="15" s="1"/>
  <c r="I1041" i="2"/>
  <c r="F1105" i="2"/>
  <c r="B1105" i="15" s="1"/>
  <c r="I1105" i="2"/>
  <c r="F1169" i="2"/>
  <c r="B1169" i="15" s="1"/>
  <c r="I1169" i="2"/>
  <c r="F1234" i="2"/>
  <c r="B1234" i="15" s="1"/>
  <c r="I1234" i="2"/>
  <c r="F1298" i="2"/>
  <c r="B1298" i="15" s="1"/>
  <c r="I1298" i="2"/>
  <c r="F1362" i="2"/>
  <c r="B1362" i="15" s="1"/>
  <c r="I1362" i="2"/>
  <c r="L1425" i="2"/>
  <c r="L1490" i="2"/>
  <c r="L1555" i="2"/>
  <c r="L1625" i="2"/>
  <c r="F1494" i="2"/>
  <c r="B1494" i="15" s="1"/>
  <c r="I1494" i="2"/>
  <c r="F2003" i="2"/>
  <c r="B2003" i="15" s="1"/>
  <c r="I2003" i="2"/>
  <c r="F2181" i="2"/>
  <c r="B2181" i="15" s="1"/>
  <c r="I2181" i="2"/>
  <c r="F2160" i="2"/>
  <c r="B2160" i="15" s="1"/>
  <c r="I2160" i="2"/>
  <c r="L2197" i="2"/>
  <c r="F1466" i="2"/>
  <c r="B1466" i="15" s="1"/>
  <c r="I1466" i="2"/>
  <c r="F1596" i="2"/>
  <c r="B1596" i="15" s="1"/>
  <c r="I1596" i="2"/>
  <c r="F1724" i="2"/>
  <c r="B1724" i="15" s="1"/>
  <c r="I1724" i="2"/>
  <c r="L1718" i="2"/>
  <c r="F1949" i="2"/>
  <c r="B1949" i="15" s="1"/>
  <c r="I1949" i="2"/>
  <c r="F1863" i="2"/>
  <c r="B1863" i="15" s="1"/>
  <c r="I1863" i="2"/>
  <c r="F2127" i="2"/>
  <c r="B2127" i="15" s="1"/>
  <c r="I2127" i="2"/>
  <c r="F2446" i="2"/>
  <c r="I2446" i="2"/>
  <c r="L2267" i="2"/>
  <c r="L41" i="8"/>
  <c r="L57" i="8"/>
  <c r="L72" i="8"/>
  <c r="L8" i="8"/>
  <c r="L13" i="8"/>
  <c r="L101" i="8"/>
  <c r="L114" i="8"/>
  <c r="L31" i="8"/>
  <c r="F15" i="2"/>
  <c r="B15" i="15" s="1"/>
  <c r="I15" i="2"/>
  <c r="F47" i="2"/>
  <c r="B47" i="15" s="1"/>
  <c r="I47" i="2"/>
  <c r="F79" i="2"/>
  <c r="B79" i="15" s="1"/>
  <c r="I79" i="2"/>
  <c r="F111" i="2"/>
  <c r="B111" i="15" s="1"/>
  <c r="I111" i="2"/>
  <c r="F143" i="2"/>
  <c r="B143" i="15" s="1"/>
  <c r="I143" i="2"/>
  <c r="F175" i="2"/>
  <c r="B175" i="15" s="1"/>
  <c r="I175" i="2"/>
  <c r="F207" i="2"/>
  <c r="B207" i="15" s="1"/>
  <c r="I207" i="2"/>
  <c r="F243" i="2"/>
  <c r="B243" i="15" s="1"/>
  <c r="I243" i="2"/>
  <c r="F275" i="2"/>
  <c r="B275" i="15" s="1"/>
  <c r="I275" i="2"/>
  <c r="F307" i="2"/>
  <c r="B307" i="15" s="1"/>
  <c r="I307" i="2"/>
  <c r="F339" i="2"/>
  <c r="B339" i="15" s="1"/>
  <c r="I339" i="2"/>
  <c r="F371" i="2"/>
  <c r="B371" i="15" s="1"/>
  <c r="I371" i="2"/>
  <c r="F403" i="2"/>
  <c r="B403" i="15" s="1"/>
  <c r="I403" i="2"/>
  <c r="F435" i="2"/>
  <c r="B435" i="15" s="1"/>
  <c r="I435" i="2"/>
  <c r="F467" i="2"/>
  <c r="B467" i="15" s="1"/>
  <c r="I467" i="2"/>
  <c r="F499" i="2"/>
  <c r="B499" i="15" s="1"/>
  <c r="I499" i="2"/>
  <c r="F531" i="2"/>
  <c r="B531" i="15" s="1"/>
  <c r="I531" i="2"/>
  <c r="F563" i="2"/>
  <c r="B563" i="15" s="1"/>
  <c r="I563" i="2"/>
  <c r="F595" i="2"/>
  <c r="B595" i="15" s="1"/>
  <c r="I595" i="2"/>
  <c r="F629" i="2"/>
  <c r="B629" i="15" s="1"/>
  <c r="I629" i="2"/>
  <c r="F661" i="2"/>
  <c r="B661" i="15" s="1"/>
  <c r="I661" i="2"/>
  <c r="F694" i="2"/>
  <c r="B694" i="15" s="1"/>
  <c r="I694" i="2"/>
  <c r="F727" i="2"/>
  <c r="B727" i="15" s="1"/>
  <c r="I727" i="2"/>
  <c r="F776" i="2"/>
  <c r="B776" i="15" s="1"/>
  <c r="I776" i="2"/>
  <c r="F808" i="2"/>
  <c r="B808" i="15" s="1"/>
  <c r="I808" i="2"/>
  <c r="F840" i="2"/>
  <c r="B840" i="15" s="1"/>
  <c r="I840" i="2"/>
  <c r="F872" i="2"/>
  <c r="B872" i="15" s="1"/>
  <c r="I872" i="2"/>
  <c r="F904" i="2"/>
  <c r="B904" i="15" s="1"/>
  <c r="I904" i="2"/>
  <c r="F937" i="2"/>
  <c r="B937" i="15" s="1"/>
  <c r="I937" i="2"/>
  <c r="F969" i="2"/>
  <c r="B969" i="15" s="1"/>
  <c r="I969" i="2"/>
  <c r="F1001" i="2"/>
  <c r="B1001" i="15" s="1"/>
  <c r="I1001" i="2"/>
  <c r="F1033" i="2"/>
  <c r="B1033" i="15" s="1"/>
  <c r="I1033" i="2"/>
  <c r="F1065" i="2"/>
  <c r="B1065" i="15" s="1"/>
  <c r="I1065" i="2"/>
  <c r="F1097" i="2"/>
  <c r="B1097" i="15" s="1"/>
  <c r="I1097" i="2"/>
  <c r="F1129" i="2"/>
  <c r="B1129" i="15" s="1"/>
  <c r="I1129" i="2"/>
  <c r="F1161" i="2"/>
  <c r="B1161" i="15" s="1"/>
  <c r="I1161" i="2"/>
  <c r="F1193" i="2"/>
  <c r="B1193" i="15" s="1"/>
  <c r="I1193" i="2"/>
  <c r="F1226" i="2"/>
  <c r="B1226" i="15" s="1"/>
  <c r="I1226" i="2"/>
  <c r="F1258" i="2"/>
  <c r="B1258" i="15" s="1"/>
  <c r="I1258" i="2"/>
  <c r="F1290" i="2"/>
  <c r="B1290" i="15" s="1"/>
  <c r="I1290" i="2"/>
  <c r="F1322" i="2"/>
  <c r="B1322" i="15" s="1"/>
  <c r="I1322" i="2"/>
  <c r="F1354" i="2"/>
  <c r="B1354" i="15" s="1"/>
  <c r="I1354" i="2"/>
  <c r="L1385" i="2"/>
  <c r="L1417" i="2"/>
  <c r="L1449" i="2"/>
  <c r="L1481" i="2"/>
  <c r="L1515" i="2"/>
  <c r="L1547" i="2"/>
  <c r="L1579" i="2"/>
  <c r="L1611" i="2"/>
  <c r="F1385" i="2"/>
  <c r="B1385" i="15" s="1"/>
  <c r="I1385" i="2"/>
  <c r="F1461" i="2"/>
  <c r="B1461" i="15" s="1"/>
  <c r="I1461" i="2"/>
  <c r="F1591" i="2"/>
  <c r="B1591" i="15" s="1"/>
  <c r="I1591" i="2"/>
  <c r="F1719" i="2"/>
  <c r="B1719" i="15" s="1"/>
  <c r="I1719" i="2"/>
  <c r="F1939" i="2"/>
  <c r="B1939" i="15" s="1"/>
  <c r="I1939" i="2"/>
  <c r="F1853" i="2"/>
  <c r="B1853" i="15" s="1"/>
  <c r="I1853" i="2"/>
  <c r="I2117" i="2"/>
  <c r="F2117" i="2"/>
  <c r="B2117" i="15" s="1"/>
  <c r="I2373" i="2"/>
  <c r="F2373" i="2"/>
  <c r="B2373" i="15" s="1"/>
  <c r="L2048" i="2"/>
  <c r="F2578" i="2"/>
  <c r="B2578" i="2" s="1"/>
  <c r="I2578" i="2"/>
  <c r="L2165" i="2"/>
  <c r="I1450" i="2"/>
  <c r="F1450" i="2"/>
  <c r="B1450" i="15" s="1"/>
  <c r="I1516" i="2"/>
  <c r="F1516" i="2"/>
  <c r="B1516" i="15" s="1"/>
  <c r="I1580" i="2"/>
  <c r="F1580" i="2"/>
  <c r="B1580" i="15" s="1"/>
  <c r="I1644" i="2"/>
  <c r="F1644" i="2"/>
  <c r="B1644" i="15" s="1"/>
  <c r="I1708" i="2"/>
  <c r="F1708" i="2"/>
  <c r="B1708" i="15" s="1"/>
  <c r="L1678" i="2"/>
  <c r="L1710" i="2"/>
  <c r="F1782" i="2"/>
  <c r="B1782" i="15" s="1"/>
  <c r="I1782" i="2"/>
  <c r="F1915" i="2"/>
  <c r="B1915" i="15" s="1"/>
  <c r="I1915" i="2"/>
  <c r="F2045" i="2"/>
  <c r="B2045" i="15" s="1"/>
  <c r="I2045" i="2"/>
  <c r="F1831" i="2"/>
  <c r="B1831" i="15" s="1"/>
  <c r="I1831" i="2"/>
  <c r="F1966" i="2"/>
  <c r="B1966" i="15" s="1"/>
  <c r="I1966" i="2"/>
  <c r="F2095" i="2"/>
  <c r="B2095" i="15" s="1"/>
  <c r="I2095" i="2"/>
  <c r="F923" i="2"/>
  <c r="B923" i="15" s="1"/>
  <c r="I923" i="2"/>
  <c r="F34" i="8"/>
  <c r="I34" i="8"/>
  <c r="F84" i="8"/>
  <c r="I84" i="8"/>
  <c r="L42" i="2"/>
  <c r="L60" i="2"/>
  <c r="L80" i="2"/>
  <c r="L98" i="2"/>
  <c r="L116" i="2"/>
  <c r="L136" i="2"/>
  <c r="L156" i="2"/>
  <c r="L174" i="2"/>
  <c r="L192" i="2"/>
  <c r="L214" i="2"/>
  <c r="L242" i="2"/>
  <c r="L260" i="2"/>
  <c r="L278" i="2"/>
  <c r="L298" i="2"/>
  <c r="L318" i="2"/>
  <c r="L340" i="2"/>
  <c r="L360" i="2"/>
  <c r="L372" i="2"/>
  <c r="L382" i="2"/>
  <c r="L390" i="2"/>
  <c r="L398" i="2"/>
  <c r="L406" i="2"/>
  <c r="L414" i="2"/>
  <c r="L422" i="2"/>
  <c r="L430" i="2"/>
  <c r="L438" i="2"/>
  <c r="L446" i="2"/>
  <c r="L454" i="2"/>
  <c r="L462" i="2"/>
  <c r="L470" i="2"/>
  <c r="L478" i="2"/>
  <c r="L486" i="2"/>
  <c r="L494" i="2"/>
  <c r="L502" i="2"/>
  <c r="L510" i="2"/>
  <c r="L518" i="2"/>
  <c r="L526" i="2"/>
  <c r="L534" i="2"/>
  <c r="L542" i="2"/>
  <c r="L550" i="2"/>
  <c r="L558" i="2"/>
  <c r="L566" i="2"/>
  <c r="L574" i="2"/>
  <c r="L582" i="2"/>
  <c r="L590" i="2"/>
  <c r="L598" i="2"/>
  <c r="L606" i="2"/>
  <c r="L614" i="2"/>
  <c r="L622" i="2"/>
  <c r="L632" i="2"/>
  <c r="L640" i="2"/>
  <c r="L648" i="2"/>
  <c r="L656" i="2"/>
  <c r="L664" i="2"/>
  <c r="L672" i="2"/>
  <c r="L681" i="2"/>
  <c r="L689" i="2"/>
  <c r="L697" i="2"/>
  <c r="L706" i="2"/>
  <c r="L714" i="2"/>
  <c r="L722" i="2"/>
  <c r="L730" i="2"/>
  <c r="L738" i="2"/>
  <c r="L746" i="2"/>
  <c r="L755" i="2"/>
  <c r="L771" i="2"/>
  <c r="L787" i="2"/>
  <c r="L803" i="2"/>
  <c r="L819" i="2"/>
  <c r="L835" i="2"/>
  <c r="L851" i="2"/>
  <c r="L867" i="2"/>
  <c r="L883" i="2"/>
  <c r="L899" i="2"/>
  <c r="L915" i="2"/>
  <c r="L932" i="2"/>
  <c r="L948" i="2"/>
  <c r="L964" i="2"/>
  <c r="L980" i="2"/>
  <c r="L996" i="2"/>
  <c r="L1012" i="2"/>
  <c r="L1028" i="2"/>
  <c r="L1044" i="2"/>
  <c r="L1060" i="2"/>
  <c r="L1076" i="2"/>
  <c r="L1092" i="2"/>
  <c r="L1108" i="2"/>
  <c r="L1124" i="2"/>
  <c r="L1140" i="2"/>
  <c r="L1156" i="2"/>
  <c r="L1172" i="2"/>
  <c r="L1188" i="2"/>
  <c r="F41" i="8"/>
  <c r="I41" i="8"/>
  <c r="F95" i="8"/>
  <c r="I95" i="8"/>
  <c r="F112" i="8"/>
  <c r="I112" i="8"/>
  <c r="I3" i="8"/>
  <c r="F3" i="8"/>
  <c r="B3" i="13" s="1"/>
  <c r="I7" i="8"/>
  <c r="F7" i="8"/>
  <c r="B7" i="13" s="1"/>
  <c r="I99" i="8"/>
  <c r="F99" i="8"/>
  <c r="B99" i="13" s="1"/>
  <c r="L48" i="2"/>
  <c r="L62" i="2"/>
  <c r="L74" i="2"/>
  <c r="L88" i="2"/>
  <c r="L104" i="2"/>
  <c r="L118" i="2"/>
  <c r="L132" i="2"/>
  <c r="L144" i="2"/>
  <c r="L158" i="2"/>
  <c r="L172" i="2"/>
  <c r="L186" i="2"/>
  <c r="L200" i="2"/>
  <c r="L212" i="2"/>
  <c r="L228" i="2"/>
  <c r="L240" i="2"/>
  <c r="L254" i="2"/>
  <c r="L268" i="2"/>
  <c r="L284" i="2"/>
  <c r="L296" i="2"/>
  <c r="L310" i="2"/>
  <c r="L322" i="2"/>
  <c r="L336" i="2"/>
  <c r="L348" i="2"/>
  <c r="L362" i="2"/>
  <c r="I45" i="8"/>
  <c r="F45" i="8"/>
  <c r="I65" i="8"/>
  <c r="F65" i="8"/>
  <c r="B37" i="13" s="1"/>
  <c r="I82" i="8"/>
  <c r="F82" i="8"/>
  <c r="I18" i="8"/>
  <c r="F18" i="8"/>
  <c r="B18" i="13" s="1"/>
  <c r="I119" i="8"/>
  <c r="F119" i="8"/>
  <c r="B119" i="13" s="1"/>
  <c r="L39" i="2"/>
  <c r="L47" i="2"/>
  <c r="L55" i="2"/>
  <c r="L63" i="2"/>
  <c r="L71" i="2"/>
  <c r="L79" i="2"/>
  <c r="L87" i="2"/>
  <c r="L95" i="2"/>
  <c r="L103" i="2"/>
  <c r="L111" i="2"/>
  <c r="L119" i="2"/>
  <c r="L127" i="2"/>
  <c r="L135" i="2"/>
  <c r="L143" i="2"/>
  <c r="L151" i="2"/>
  <c r="L159" i="2"/>
  <c r="L167" i="2"/>
  <c r="L175" i="2"/>
  <c r="L183" i="2"/>
  <c r="L191" i="2"/>
  <c r="L199" i="2"/>
  <c r="L207" i="2"/>
  <c r="L215" i="2"/>
  <c r="L227" i="2"/>
  <c r="L235" i="2"/>
  <c r="L243" i="2"/>
  <c r="L251" i="2"/>
  <c r="L259" i="2"/>
  <c r="L267" i="2"/>
  <c r="L275" i="2"/>
  <c r="L283" i="2"/>
  <c r="L291" i="2"/>
  <c r="L299" i="2"/>
  <c r="L307" i="2"/>
  <c r="L315" i="2"/>
  <c r="L323" i="2"/>
  <c r="L331" i="2"/>
  <c r="L339" i="2"/>
  <c r="L347" i="2"/>
  <c r="L355" i="2"/>
  <c r="L363" i="2"/>
  <c r="L371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L611" i="2"/>
  <c r="L619" i="2"/>
  <c r="L629" i="2"/>
  <c r="L637" i="2"/>
  <c r="L645" i="2"/>
  <c r="L653" i="2"/>
  <c r="L661" i="2"/>
  <c r="L669" i="2"/>
  <c r="L677" i="2"/>
  <c r="L686" i="2"/>
  <c r="L694" i="2"/>
  <c r="L703" i="2"/>
  <c r="L711" i="2"/>
  <c r="L719" i="2"/>
  <c r="L727" i="2"/>
  <c r="L735" i="2"/>
  <c r="L743" i="2"/>
  <c r="L752" i="2"/>
  <c r="L765" i="2"/>
  <c r="L781" i="2"/>
  <c r="L797" i="2"/>
  <c r="L813" i="2"/>
  <c r="L829" i="2"/>
  <c r="L845" i="2"/>
  <c r="L861" i="2"/>
  <c r="L877" i="2"/>
  <c r="L893" i="2"/>
  <c r="L909" i="2"/>
  <c r="L926" i="2"/>
  <c r="L942" i="2"/>
  <c r="L958" i="2"/>
  <c r="L974" i="2"/>
  <c r="L990" i="2"/>
  <c r="L1006" i="2"/>
  <c r="L1022" i="2"/>
  <c r="L1038" i="2"/>
  <c r="L1054" i="2"/>
  <c r="L1070" i="2"/>
  <c r="L1086" i="2"/>
  <c r="L1102" i="2"/>
  <c r="L1118" i="2"/>
  <c r="L1134" i="2"/>
  <c r="L1150" i="2"/>
  <c r="L1166" i="2"/>
  <c r="L1182" i="2"/>
  <c r="L1198" i="2"/>
  <c r="F76" i="8"/>
  <c r="B76" i="13" s="1"/>
  <c r="I76" i="8"/>
  <c r="F106" i="8"/>
  <c r="B106" i="13" s="1"/>
  <c r="I106" i="8"/>
  <c r="F127" i="8"/>
  <c r="B127" i="8" s="1"/>
  <c r="I127" i="8"/>
  <c r="L10" i="2"/>
  <c r="F8" i="2"/>
  <c r="B8" i="15" s="1"/>
  <c r="I8" i="2"/>
  <c r="F40" i="2"/>
  <c r="B40" i="15" s="1"/>
  <c r="I40" i="2"/>
  <c r="F68" i="2"/>
  <c r="B68" i="15" s="1"/>
  <c r="I68" i="2"/>
  <c r="F104" i="2"/>
  <c r="B104" i="15" s="1"/>
  <c r="I104" i="2"/>
  <c r="F132" i="2"/>
  <c r="B132" i="15" s="1"/>
  <c r="I132" i="2"/>
  <c r="F164" i="2"/>
  <c r="B164" i="15" s="1"/>
  <c r="I164" i="2"/>
  <c r="F200" i="2"/>
  <c r="B200" i="15" s="1"/>
  <c r="I200" i="2"/>
  <c r="F236" i="2"/>
  <c r="B236" i="15" s="1"/>
  <c r="I236" i="2"/>
  <c r="F268" i="2"/>
  <c r="B268" i="15" s="1"/>
  <c r="I268" i="2"/>
  <c r="F300" i="2"/>
  <c r="B300" i="15" s="1"/>
  <c r="I300" i="2"/>
  <c r="F332" i="2"/>
  <c r="B332" i="15" s="1"/>
  <c r="I332" i="2"/>
  <c r="F368" i="2"/>
  <c r="B368" i="15" s="1"/>
  <c r="I368" i="2"/>
  <c r="F400" i="2"/>
  <c r="B400" i="15" s="1"/>
  <c r="I400" i="2"/>
  <c r="F432" i="2"/>
  <c r="B432" i="15" s="1"/>
  <c r="I432" i="2"/>
  <c r="F464" i="2"/>
  <c r="B464" i="15" s="1"/>
  <c r="I464" i="2"/>
  <c r="F496" i="2"/>
  <c r="B496" i="15" s="1"/>
  <c r="I496" i="2"/>
  <c r="F524" i="2"/>
  <c r="B524" i="15" s="1"/>
  <c r="I524" i="2"/>
  <c r="F556" i="2"/>
  <c r="B556" i="15" s="1"/>
  <c r="I556" i="2"/>
  <c r="F592" i="2"/>
  <c r="B592" i="15" s="1"/>
  <c r="I592" i="2"/>
  <c r="F620" i="2"/>
  <c r="B620" i="15" s="1"/>
  <c r="I620" i="2"/>
  <c r="F654" i="2"/>
  <c r="B654" i="15" s="1"/>
  <c r="I654" i="2"/>
  <c r="F687" i="2"/>
  <c r="B687" i="15" s="1"/>
  <c r="I687" i="2"/>
  <c r="F724" i="2"/>
  <c r="B724" i="15" s="1"/>
  <c r="I724" i="2"/>
  <c r="L1207" i="2"/>
  <c r="L1221" i="2"/>
  <c r="L1238" i="2"/>
  <c r="L1254" i="2"/>
  <c r="L1270" i="2"/>
  <c r="L1288" i="2"/>
  <c r="L1304" i="2"/>
  <c r="L1320" i="2"/>
  <c r="L1336" i="2"/>
  <c r="L1354" i="2"/>
  <c r="L1370" i="2"/>
  <c r="I785" i="2"/>
  <c r="F785" i="2"/>
  <c r="B785" i="15" s="1"/>
  <c r="I813" i="2"/>
  <c r="F813" i="2"/>
  <c r="B813" i="15" s="1"/>
  <c r="I845" i="2"/>
  <c r="F845" i="2"/>
  <c r="B845" i="15" s="1"/>
  <c r="I877" i="2"/>
  <c r="F877" i="2"/>
  <c r="B877" i="15" s="1"/>
  <c r="I905" i="2"/>
  <c r="F905" i="2"/>
  <c r="B905" i="15" s="1"/>
  <c r="I938" i="2"/>
  <c r="F938" i="2"/>
  <c r="B938" i="15" s="1"/>
  <c r="I970" i="2"/>
  <c r="F970" i="2"/>
  <c r="B970" i="15" s="1"/>
  <c r="I1002" i="2"/>
  <c r="F1002" i="2"/>
  <c r="B1002" i="15" s="1"/>
  <c r="I1034" i="2"/>
  <c r="F1034" i="2"/>
  <c r="B1034" i="15" s="1"/>
  <c r="I1066" i="2"/>
  <c r="F1066" i="2"/>
  <c r="B1066" i="15" s="1"/>
  <c r="I1102" i="2"/>
  <c r="F1102" i="2"/>
  <c r="B1102" i="15" s="1"/>
  <c r="I1134" i="2"/>
  <c r="F1134" i="2"/>
  <c r="B1134" i="15" s="1"/>
  <c r="I1166" i="2"/>
  <c r="F1166" i="2"/>
  <c r="B1166" i="15" s="1"/>
  <c r="I1198" i="2"/>
  <c r="F1198" i="2"/>
  <c r="B1198" i="15" s="1"/>
  <c r="I1231" i="2"/>
  <c r="F1231" i="2"/>
  <c r="B1231" i="15" s="1"/>
  <c r="I1263" i="2"/>
  <c r="F1263" i="2"/>
  <c r="B1263" i="15" s="1"/>
  <c r="I1295" i="2"/>
  <c r="F1295" i="2"/>
  <c r="B1295" i="15" s="1"/>
  <c r="I1327" i="2"/>
  <c r="F1327" i="2"/>
  <c r="B1327" i="15" s="1"/>
  <c r="I1357" i="2"/>
  <c r="F1357" i="2"/>
  <c r="B1357" i="15" s="1"/>
  <c r="L1390" i="2"/>
  <c r="L1426" i="2"/>
  <c r="L1458" i="2"/>
  <c r="L1491" i="2"/>
  <c r="L1524" i="2"/>
  <c r="L1556" i="2"/>
  <c r="L1588" i="2"/>
  <c r="L1620" i="2"/>
  <c r="L1652" i="2"/>
  <c r="F1396" i="2"/>
  <c r="B1396" i="15" s="1"/>
  <c r="I1396" i="2"/>
  <c r="F1424" i="2"/>
  <c r="B1424" i="15" s="1"/>
  <c r="I1424" i="2"/>
  <c r="F1475" i="2"/>
  <c r="B1475" i="15" s="1"/>
  <c r="I1475" i="2"/>
  <c r="F1541" i="2"/>
  <c r="B1541" i="15" s="1"/>
  <c r="I1541" i="2"/>
  <c r="F1597" i="2"/>
  <c r="B1597" i="15" s="1"/>
  <c r="I1597" i="2"/>
  <c r="F1661" i="2"/>
  <c r="B1661" i="15" s="1"/>
  <c r="I1661" i="2"/>
  <c r="F1816" i="2"/>
  <c r="B1816" i="15" s="1"/>
  <c r="I1816" i="2"/>
  <c r="F1951" i="2"/>
  <c r="B1951" i="15" s="1"/>
  <c r="I1951" i="2"/>
  <c r="F1729" i="2"/>
  <c r="B1729" i="15" s="1"/>
  <c r="I1729" i="2"/>
  <c r="F1849" i="2"/>
  <c r="B1849" i="15" s="1"/>
  <c r="I1849" i="2"/>
  <c r="F1984" i="2"/>
  <c r="B1984" i="15" s="1"/>
  <c r="I1984" i="2"/>
  <c r="F2129" i="2"/>
  <c r="B2129" i="15" s="1"/>
  <c r="I2129" i="2"/>
  <c r="F2257" i="2"/>
  <c r="B2257" i="15" s="1"/>
  <c r="I2257" i="2"/>
  <c r="F2385" i="2"/>
  <c r="B2385" i="15" s="1"/>
  <c r="I2385" i="2"/>
  <c r="L2030" i="2"/>
  <c r="I2216" i="2"/>
  <c r="F2216" i="2"/>
  <c r="B2216" i="15" s="1"/>
  <c r="I2506" i="2"/>
  <c r="F2506" i="2"/>
  <c r="L2083" i="2"/>
  <c r="L2147" i="2"/>
  <c r="L2211" i="2"/>
  <c r="F35" i="8"/>
  <c r="I35" i="8"/>
  <c r="F49" i="8"/>
  <c r="I49" i="8"/>
  <c r="F60" i="8"/>
  <c r="I60" i="8"/>
  <c r="F68" i="8"/>
  <c r="I68" i="8"/>
  <c r="F75" i="8"/>
  <c r="B50" i="13" s="1"/>
  <c r="I75" i="8"/>
  <c r="F8" i="8"/>
  <c r="B60" i="13" s="1"/>
  <c r="I8" i="8"/>
  <c r="F11" i="8"/>
  <c r="I11" i="8"/>
  <c r="F20" i="8"/>
  <c r="I20" i="8"/>
  <c r="F111" i="8"/>
  <c r="I111" i="8"/>
  <c r="F125" i="8"/>
  <c r="B125" i="8" s="1"/>
  <c r="I125" i="8"/>
  <c r="L14" i="2"/>
  <c r="L23" i="2"/>
  <c r="L27" i="2"/>
  <c r="L32" i="2"/>
  <c r="L102" i="2"/>
  <c r="L344" i="2"/>
  <c r="L424" i="2"/>
  <c r="L520" i="2"/>
  <c r="L552" i="2"/>
  <c r="L584" i="2"/>
  <c r="L616" i="2"/>
  <c r="L683" i="2"/>
  <c r="L807" i="2"/>
  <c r="L1000" i="2"/>
  <c r="L1192" i="2"/>
  <c r="L190" i="2"/>
  <c r="L300" i="2"/>
  <c r="L97" i="2"/>
  <c r="L193" i="2"/>
  <c r="L261" i="2"/>
  <c r="L325" i="2"/>
  <c r="L389" i="2"/>
  <c r="L485" i="2"/>
  <c r="L581" i="2"/>
  <c r="L647" i="2"/>
  <c r="L745" i="2"/>
  <c r="L930" i="2"/>
  <c r="L1122" i="2"/>
  <c r="F76" i="2"/>
  <c r="B76" i="15" s="1"/>
  <c r="I76" i="2"/>
  <c r="F472" i="2"/>
  <c r="B472" i="15" s="1"/>
  <c r="I472" i="2"/>
  <c r="F732" i="2"/>
  <c r="B732" i="15" s="1"/>
  <c r="I732" i="2"/>
  <c r="L1226" i="2"/>
  <c r="I946" i="2"/>
  <c r="F946" i="2"/>
  <c r="B946" i="15" s="1"/>
  <c r="I1335" i="2"/>
  <c r="F1335" i="2"/>
  <c r="B1335" i="15" s="1"/>
  <c r="L84" i="2"/>
  <c r="L246" i="2"/>
  <c r="L384" i="2"/>
  <c r="L480" i="2"/>
  <c r="L544" i="2"/>
  <c r="L608" i="2"/>
  <c r="L708" i="2"/>
  <c r="L791" i="2"/>
  <c r="L984" i="2"/>
  <c r="I27" i="8"/>
  <c r="F27" i="8"/>
  <c r="L66" i="2"/>
  <c r="L230" i="2"/>
  <c r="L338" i="2"/>
  <c r="L57" i="2"/>
  <c r="L121" i="2"/>
  <c r="L217" i="2"/>
  <c r="L317" i="2"/>
  <c r="L413" i="2"/>
  <c r="L477" i="2"/>
  <c r="L573" i="2"/>
  <c r="L671" i="2"/>
  <c r="L785" i="2"/>
  <c r="L978" i="2"/>
  <c r="L1170" i="2"/>
  <c r="I172" i="2"/>
  <c r="F172" i="2"/>
  <c r="B172" i="15" s="1"/>
  <c r="I440" i="2"/>
  <c r="F440" i="2"/>
  <c r="B440" i="15" s="1"/>
  <c r="L1342" i="2"/>
  <c r="F793" i="2"/>
  <c r="B793" i="15" s="1"/>
  <c r="I793" i="2"/>
  <c r="F1174" i="2"/>
  <c r="B1174" i="15" s="1"/>
  <c r="I1174" i="2"/>
  <c r="L1532" i="2"/>
  <c r="I1432" i="2"/>
  <c r="F1432" i="2"/>
  <c r="B1432" i="15" s="1"/>
  <c r="F1848" i="2"/>
  <c r="B1848" i="15" s="1"/>
  <c r="I1848" i="2"/>
  <c r="F2289" i="2"/>
  <c r="B2289" i="15" s="1"/>
  <c r="I2289" i="2"/>
  <c r="L2099" i="2"/>
  <c r="F51" i="8"/>
  <c r="B51" i="13" s="1"/>
  <c r="I51" i="8"/>
  <c r="F22" i="8"/>
  <c r="B22" i="13" s="1"/>
  <c r="I22" i="8"/>
  <c r="L24" i="2"/>
  <c r="L782" i="2"/>
  <c r="L814" i="2"/>
  <c r="L846" i="2"/>
  <c r="L878" i="2"/>
  <c r="L910" i="2"/>
  <c r="L943" i="2"/>
  <c r="L975" i="2"/>
  <c r="L1007" i="2"/>
  <c r="L1039" i="2"/>
  <c r="L1071" i="2"/>
  <c r="L1109" i="2"/>
  <c r="L1173" i="2"/>
  <c r="F115" i="8"/>
  <c r="I115" i="8"/>
  <c r="I54" i="2"/>
  <c r="F54" i="2"/>
  <c r="B54" i="15" s="1"/>
  <c r="I182" i="2"/>
  <c r="F182" i="2"/>
  <c r="B182" i="15" s="1"/>
  <c r="I314" i="2"/>
  <c r="F314" i="2"/>
  <c r="B314" i="15" s="1"/>
  <c r="I442" i="2"/>
  <c r="F442" i="2"/>
  <c r="B442" i="15" s="1"/>
  <c r="I570" i="2"/>
  <c r="F570" i="2"/>
  <c r="B570" i="15" s="1"/>
  <c r="I702" i="2"/>
  <c r="F702" i="2"/>
  <c r="B702" i="15" s="1"/>
  <c r="L1208" i="2"/>
  <c r="L1273" i="2"/>
  <c r="L1337" i="2"/>
  <c r="I783" i="2"/>
  <c r="F783" i="2"/>
  <c r="B783" i="15" s="1"/>
  <c r="I911" i="2"/>
  <c r="F911" i="2"/>
  <c r="B911" i="15" s="1"/>
  <c r="I1040" i="2"/>
  <c r="F1040" i="2"/>
  <c r="B1040" i="15" s="1"/>
  <c r="I1168" i="2"/>
  <c r="F1168" i="2"/>
  <c r="B1168" i="15" s="1"/>
  <c r="I1297" i="2"/>
  <c r="F1297" i="2"/>
  <c r="B1297" i="15" s="1"/>
  <c r="L1424" i="2"/>
  <c r="L1554" i="2"/>
  <c r="I1394" i="2"/>
  <c r="F1394" i="2"/>
  <c r="B1394" i="15" s="1"/>
  <c r="I1609" i="2"/>
  <c r="F1609" i="2"/>
  <c r="B1609" i="15" s="1"/>
  <c r="L1725" i="2"/>
  <c r="F1894" i="2"/>
  <c r="B1894" i="15" s="1"/>
  <c r="I1894" i="2"/>
  <c r="F2409" i="2"/>
  <c r="B2409" i="15" s="1"/>
  <c r="I2409" i="2"/>
  <c r="L2055" i="2"/>
  <c r="F160" i="2"/>
  <c r="B160" i="15" s="1"/>
  <c r="I160" i="2"/>
  <c r="F412" i="2"/>
  <c r="B412" i="15" s="1"/>
  <c r="I412" i="2"/>
  <c r="F674" i="2"/>
  <c r="B674" i="15" s="1"/>
  <c r="I674" i="2"/>
  <c r="L1318" i="2"/>
  <c r="F873" i="2"/>
  <c r="B873" i="15" s="1"/>
  <c r="I873" i="2"/>
  <c r="F1130" i="2"/>
  <c r="B1130" i="15" s="1"/>
  <c r="I1130" i="2"/>
  <c r="L1386" i="2"/>
  <c r="L1640" i="2"/>
  <c r="I2273" i="2"/>
  <c r="F2273" i="2"/>
  <c r="B2273" i="15" s="1"/>
  <c r="L2203" i="2"/>
  <c r="L68" i="8"/>
  <c r="L25" i="8"/>
  <c r="F71" i="2"/>
  <c r="B71" i="15" s="1"/>
  <c r="I71" i="2"/>
  <c r="F199" i="2"/>
  <c r="B199" i="15" s="1"/>
  <c r="I199" i="2"/>
  <c r="F331" i="2"/>
  <c r="B331" i="15" s="1"/>
  <c r="I331" i="2"/>
  <c r="F459" i="2"/>
  <c r="B459" i="15" s="1"/>
  <c r="I459" i="2"/>
  <c r="F587" i="2"/>
  <c r="B587" i="15" s="1"/>
  <c r="I587" i="2"/>
  <c r="F719" i="2"/>
  <c r="B719" i="15" s="1"/>
  <c r="I719" i="2"/>
  <c r="F800" i="2"/>
  <c r="B800" i="15" s="1"/>
  <c r="I800" i="2"/>
  <c r="F929" i="2"/>
  <c r="B929" i="15" s="1"/>
  <c r="I929" i="2"/>
  <c r="F1057" i="2"/>
  <c r="B1057" i="15" s="1"/>
  <c r="I1057" i="2"/>
  <c r="F1185" i="2"/>
  <c r="B1185" i="15" s="1"/>
  <c r="I1185" i="2"/>
  <c r="F1314" i="2"/>
  <c r="B1314" i="15" s="1"/>
  <c r="I1314" i="2"/>
  <c r="L1441" i="2"/>
  <c r="L1571" i="2"/>
  <c r="I1559" i="2"/>
  <c r="F1559" i="2"/>
  <c r="B1559" i="15" s="1"/>
  <c r="I1789" i="2"/>
  <c r="F1789" i="2"/>
  <c r="B1789" i="15" s="1"/>
  <c r="I2422" i="2"/>
  <c r="F2422" i="2"/>
  <c r="B2422" i="15" s="1"/>
  <c r="F1500" i="2"/>
  <c r="B1500" i="15" s="1"/>
  <c r="I1500" i="2"/>
  <c r="L1670" i="2"/>
  <c r="I2013" i="2"/>
  <c r="F2013" i="2"/>
  <c r="B2013" i="15" s="1"/>
  <c r="L1879" i="2"/>
  <c r="I32" i="8"/>
  <c r="F32" i="8"/>
  <c r="L56" i="2"/>
  <c r="L94" i="2"/>
  <c r="L130" i="2"/>
  <c r="L170" i="2"/>
  <c r="L208" i="2"/>
  <c r="L256" i="2"/>
  <c r="L292" i="2"/>
  <c r="L334" i="2"/>
  <c r="L370" i="2"/>
  <c r="L388" i="2"/>
  <c r="L404" i="2"/>
  <c r="L420" i="2"/>
  <c r="L436" i="2"/>
  <c r="L452" i="2"/>
  <c r="L468" i="2"/>
  <c r="L484" i="2"/>
  <c r="L500" i="2"/>
  <c r="L516" i="2"/>
  <c r="L532" i="2"/>
  <c r="L548" i="2"/>
  <c r="L564" i="2"/>
  <c r="L580" i="2"/>
  <c r="L596" i="2"/>
  <c r="L612" i="2"/>
  <c r="L630" i="2"/>
  <c r="L646" i="2"/>
  <c r="L662" i="2"/>
  <c r="L679" i="2"/>
  <c r="L695" i="2"/>
  <c r="L712" i="2"/>
  <c r="L728" i="2"/>
  <c r="L744" i="2"/>
  <c r="L767" i="2"/>
  <c r="L799" i="2"/>
  <c r="L831" i="2"/>
  <c r="L863" i="2"/>
  <c r="L895" i="2"/>
  <c r="L928" i="2"/>
  <c r="L960" i="2"/>
  <c r="L992" i="2"/>
  <c r="L1024" i="2"/>
  <c r="L1056" i="2"/>
  <c r="L1088" i="2"/>
  <c r="L1120" i="2"/>
  <c r="L1152" i="2"/>
  <c r="L1184" i="2"/>
  <c r="F9" i="8"/>
  <c r="I9" i="8"/>
  <c r="F131" i="8"/>
  <c r="B131" i="8" s="1"/>
  <c r="I131" i="8"/>
  <c r="I67" i="8"/>
  <c r="F67" i="8"/>
  <c r="I121" i="8"/>
  <c r="F121" i="8"/>
  <c r="B121" i="8" s="1"/>
  <c r="L44" i="2"/>
  <c r="L72" i="2"/>
  <c r="L100" i="2"/>
  <c r="L128" i="2"/>
  <c r="L154" i="2"/>
  <c r="L184" i="2"/>
  <c r="L210" i="2"/>
  <c r="L236" i="2"/>
  <c r="L266" i="2"/>
  <c r="L294" i="2"/>
  <c r="L320" i="2"/>
  <c r="L346" i="2"/>
  <c r="F36" i="8"/>
  <c r="I36" i="8"/>
  <c r="F78" i="8"/>
  <c r="I78" i="8"/>
  <c r="F24" i="8"/>
  <c r="I24" i="8"/>
  <c r="L45" i="2"/>
  <c r="L61" i="2"/>
  <c r="L77" i="2"/>
  <c r="L93" i="2"/>
  <c r="L109" i="2"/>
  <c r="L125" i="2"/>
  <c r="L141" i="2"/>
  <c r="L157" i="2"/>
  <c r="L173" i="2"/>
  <c r="L189" i="2"/>
  <c r="L205" i="2"/>
  <c r="L221" i="2"/>
  <c r="L241" i="2"/>
  <c r="L257" i="2"/>
  <c r="L273" i="2"/>
  <c r="L289" i="2"/>
  <c r="L305" i="2"/>
  <c r="L321" i="2"/>
  <c r="L337" i="2"/>
  <c r="L353" i="2"/>
  <c r="L369" i="2"/>
  <c r="L385" i="2"/>
  <c r="L401" i="2"/>
  <c r="L417" i="2"/>
  <c r="L433" i="2"/>
  <c r="L449" i="2"/>
  <c r="L465" i="2"/>
  <c r="L481" i="2"/>
  <c r="L497" i="2"/>
  <c r="L513" i="2"/>
  <c r="L529" i="2"/>
  <c r="L545" i="2"/>
  <c r="L561" i="2"/>
  <c r="L577" i="2"/>
  <c r="L593" i="2"/>
  <c r="L609" i="2"/>
  <c r="L625" i="2"/>
  <c r="L643" i="2"/>
  <c r="L659" i="2"/>
  <c r="L675" i="2"/>
  <c r="L692" i="2"/>
  <c r="L709" i="2"/>
  <c r="L725" i="2"/>
  <c r="L741" i="2"/>
  <c r="L761" i="2"/>
  <c r="L793" i="2"/>
  <c r="L825" i="2"/>
  <c r="L857" i="2"/>
  <c r="L889" i="2"/>
  <c r="L921" i="2"/>
  <c r="L954" i="2"/>
  <c r="L986" i="2"/>
  <c r="L1018" i="2"/>
  <c r="L1050" i="2"/>
  <c r="L1082" i="2"/>
  <c r="L1114" i="2"/>
  <c r="L1146" i="2"/>
  <c r="L1178" i="2"/>
  <c r="I56" i="8"/>
  <c r="F56" i="8"/>
  <c r="I120" i="8"/>
  <c r="F120" i="8"/>
  <c r="B120" i="8" s="1"/>
  <c r="I64" i="2"/>
  <c r="F64" i="2"/>
  <c r="B64" i="15" s="1"/>
  <c r="I124" i="2"/>
  <c r="F124" i="2"/>
  <c r="B124" i="15" s="1"/>
  <c r="I188" i="2"/>
  <c r="F188" i="2"/>
  <c r="B188" i="15" s="1"/>
  <c r="I260" i="2"/>
  <c r="F260" i="2"/>
  <c r="B260" i="15" s="1"/>
  <c r="I324" i="2"/>
  <c r="F324" i="2"/>
  <c r="B324" i="15" s="1"/>
  <c r="I392" i="2"/>
  <c r="F392" i="2"/>
  <c r="B392" i="15" s="1"/>
  <c r="I456" i="2"/>
  <c r="F456" i="2"/>
  <c r="B456" i="15" s="1"/>
  <c r="I516" i="2"/>
  <c r="F516" i="2"/>
  <c r="B516" i="15" s="1"/>
  <c r="I584" i="2"/>
  <c r="F584" i="2"/>
  <c r="B584" i="15" s="1"/>
  <c r="I646" i="2"/>
  <c r="F646" i="2"/>
  <c r="B646" i="15" s="1"/>
  <c r="I712" i="2"/>
  <c r="F712" i="2"/>
  <c r="B712" i="15" s="1"/>
  <c r="L1217" i="2"/>
  <c r="L1250" i="2"/>
  <c r="L1284" i="2"/>
  <c r="L1316" i="2"/>
  <c r="L1350" i="2"/>
  <c r="F805" i="2"/>
  <c r="B805" i="15" s="1"/>
  <c r="I805" i="2"/>
  <c r="F869" i="2"/>
  <c r="B869" i="15" s="1"/>
  <c r="I869" i="2"/>
  <c r="F930" i="2"/>
  <c r="B930" i="15" s="1"/>
  <c r="I930" i="2"/>
  <c r="F994" i="2"/>
  <c r="B994" i="15" s="1"/>
  <c r="I994" i="2"/>
  <c r="F1058" i="2"/>
  <c r="B1058" i="15" s="1"/>
  <c r="I1058" i="2"/>
  <c r="F1126" i="2"/>
  <c r="B1126" i="15" s="1"/>
  <c r="I1126" i="2"/>
  <c r="F1190" i="2"/>
  <c r="B1190" i="15" s="1"/>
  <c r="I1190" i="2"/>
  <c r="F1255" i="2"/>
  <c r="B1255" i="15" s="1"/>
  <c r="I1255" i="2"/>
  <c r="F1319" i="2"/>
  <c r="B1319" i="15" s="1"/>
  <c r="I1319" i="2"/>
  <c r="L1382" i="2"/>
  <c r="L1450" i="2"/>
  <c r="L1516" i="2"/>
  <c r="L1580" i="2"/>
  <c r="L1644" i="2"/>
  <c r="I1416" i="2"/>
  <c r="F1416" i="2"/>
  <c r="B1416" i="15" s="1"/>
  <c r="I1525" i="2"/>
  <c r="F1525" i="2"/>
  <c r="B1525" i="15" s="1"/>
  <c r="I1645" i="2"/>
  <c r="F1645" i="2"/>
  <c r="B1645" i="15" s="1"/>
  <c r="F1784" i="2"/>
  <c r="B1784" i="15" s="1"/>
  <c r="I1784" i="2"/>
  <c r="F2047" i="2"/>
  <c r="B2047" i="15" s="1"/>
  <c r="I2047" i="2"/>
  <c r="F1952" i="2"/>
  <c r="B1952" i="15" s="1"/>
  <c r="I1952" i="2"/>
  <c r="F2225" i="2"/>
  <c r="B2225" i="15" s="1"/>
  <c r="I2225" i="2"/>
  <c r="F2488" i="2"/>
  <c r="I2488" i="2"/>
  <c r="I2152" i="2"/>
  <c r="F2152" i="2"/>
  <c r="B2152" i="15" s="1"/>
  <c r="L2067" i="2"/>
  <c r="L2195" i="2"/>
  <c r="I46" i="8"/>
  <c r="F46" i="8"/>
  <c r="I66" i="8"/>
  <c r="F66" i="8"/>
  <c r="I83" i="8"/>
  <c r="F83" i="8"/>
  <c r="I19" i="8"/>
  <c r="F19" i="8"/>
  <c r="B85" i="13" s="1"/>
  <c r="I28" i="8"/>
  <c r="F28" i="8"/>
  <c r="L22" i="2"/>
  <c r="L30" i="2"/>
  <c r="L774" i="2"/>
  <c r="L806" i="2"/>
  <c r="L838" i="2"/>
  <c r="L870" i="2"/>
  <c r="L902" i="2"/>
  <c r="L935" i="2"/>
  <c r="L967" i="2"/>
  <c r="L999" i="2"/>
  <c r="L1031" i="2"/>
  <c r="L1063" i="2"/>
  <c r="L1095" i="2"/>
  <c r="L1157" i="2"/>
  <c r="F13" i="8"/>
  <c r="I13" i="8"/>
  <c r="I22" i="2"/>
  <c r="F22" i="2"/>
  <c r="B22" i="15" s="1"/>
  <c r="I150" i="2"/>
  <c r="F150" i="2"/>
  <c r="B150" i="15" s="1"/>
  <c r="I282" i="2"/>
  <c r="F282" i="2"/>
  <c r="B282" i="15" s="1"/>
  <c r="I410" i="2"/>
  <c r="F410" i="2"/>
  <c r="B410" i="15" s="1"/>
  <c r="I538" i="2"/>
  <c r="F538" i="2"/>
  <c r="B538" i="15" s="1"/>
  <c r="I668" i="2"/>
  <c r="F668" i="2"/>
  <c r="B668" i="15" s="1"/>
  <c r="L1257" i="2"/>
  <c r="L1321" i="2"/>
  <c r="F879" i="2"/>
  <c r="B879" i="15" s="1"/>
  <c r="I879" i="2"/>
  <c r="F1008" i="2"/>
  <c r="B1008" i="15" s="1"/>
  <c r="I1008" i="2"/>
  <c r="F1136" i="2"/>
  <c r="B1136" i="15" s="1"/>
  <c r="I1136" i="2"/>
  <c r="F1265" i="2"/>
  <c r="B1265" i="15" s="1"/>
  <c r="I1265" i="2"/>
  <c r="L1392" i="2"/>
  <c r="L1522" i="2"/>
  <c r="L1650" i="2"/>
  <c r="I1545" i="2"/>
  <c r="F1545" i="2"/>
  <c r="B1545" i="15" s="1"/>
  <c r="I1761" i="2"/>
  <c r="F1761" i="2"/>
  <c r="B1761" i="15" s="1"/>
  <c r="I2281" i="2"/>
  <c r="F2281" i="2"/>
  <c r="B2281" i="15" s="1"/>
  <c r="I2360" i="2"/>
  <c r="F2360" i="2"/>
  <c r="B2360" i="15" s="1"/>
  <c r="L2247" i="2"/>
  <c r="F96" i="2"/>
  <c r="B96" i="15" s="1"/>
  <c r="I96" i="2"/>
  <c r="F348" i="2"/>
  <c r="B348" i="15" s="1"/>
  <c r="I348" i="2"/>
  <c r="F608" i="2"/>
  <c r="B608" i="15" s="1"/>
  <c r="I608" i="2"/>
  <c r="L1286" i="2"/>
  <c r="I809" i="2"/>
  <c r="F809" i="2"/>
  <c r="B809" i="15" s="1"/>
  <c r="I1070" i="2"/>
  <c r="F1070" i="2"/>
  <c r="B1070" i="15" s="1"/>
  <c r="I1323" i="2"/>
  <c r="F1323" i="2"/>
  <c r="B1323" i="15" s="1"/>
  <c r="L1576" i="2"/>
  <c r="I1669" i="2"/>
  <c r="F1669" i="2"/>
  <c r="B1669" i="15" s="1"/>
  <c r="I2016" i="2"/>
  <c r="F2016" i="2"/>
  <c r="B2016" i="15" s="1"/>
  <c r="I2184" i="2"/>
  <c r="F2184" i="2"/>
  <c r="B2184" i="15" s="1"/>
  <c r="L53" i="8"/>
  <c r="L21" i="8"/>
  <c r="I39" i="2"/>
  <c r="F39" i="2"/>
  <c r="B39" i="15" s="1"/>
  <c r="I167" i="2"/>
  <c r="F167" i="2"/>
  <c r="B167" i="15" s="1"/>
  <c r="I299" i="2"/>
  <c r="F299" i="2"/>
  <c r="B299" i="15" s="1"/>
  <c r="I427" i="2"/>
  <c r="F427" i="2"/>
  <c r="B427" i="15" s="1"/>
  <c r="I555" i="2"/>
  <c r="F555" i="2"/>
  <c r="B555" i="15" s="1"/>
  <c r="I686" i="2"/>
  <c r="F686" i="2"/>
  <c r="B686" i="15" s="1"/>
  <c r="I768" i="2"/>
  <c r="F768" i="2"/>
  <c r="B768" i="15" s="1"/>
  <c r="I896" i="2"/>
  <c r="F896" i="2"/>
  <c r="B896" i="15" s="1"/>
  <c r="I1025" i="2"/>
  <c r="F1025" i="2"/>
  <c r="B1025" i="15" s="1"/>
  <c r="I1153" i="2"/>
  <c r="F1153" i="2"/>
  <c r="B1153" i="15" s="1"/>
  <c r="I1282" i="2"/>
  <c r="F1282" i="2"/>
  <c r="B1282" i="15" s="1"/>
  <c r="L1409" i="2"/>
  <c r="L1539" i="2"/>
  <c r="I1433" i="2"/>
  <c r="F1433" i="2"/>
  <c r="B1433" i="15" s="1"/>
  <c r="I1872" i="2"/>
  <c r="F1872" i="2"/>
  <c r="B1872" i="15" s="1"/>
  <c r="L2595" i="2"/>
  <c r="I1692" i="2"/>
  <c r="F1692" i="2"/>
  <c r="B1692" i="15" s="1"/>
  <c r="F1883" i="2"/>
  <c r="B1883" i="15" s="1"/>
  <c r="I1883" i="2"/>
  <c r="F2063" i="2"/>
  <c r="B2063" i="15" s="1"/>
  <c r="I2063" i="2"/>
  <c r="L770" i="2"/>
  <c r="L786" i="2"/>
  <c r="L802" i="2"/>
  <c r="L818" i="2"/>
  <c r="L834" i="2"/>
  <c r="L850" i="2"/>
  <c r="L866" i="2"/>
  <c r="L882" i="2"/>
  <c r="L898" i="2"/>
  <c r="L914" i="2"/>
  <c r="L931" i="2"/>
  <c r="L947" i="2"/>
  <c r="L963" i="2"/>
  <c r="L979" i="2"/>
  <c r="L995" i="2"/>
  <c r="L1011" i="2"/>
  <c r="L1027" i="2"/>
  <c r="L1043" i="2"/>
  <c r="L1059" i="2"/>
  <c r="L1075" i="2"/>
  <c r="L1091" i="2"/>
  <c r="L1117" i="2"/>
  <c r="L1149" i="2"/>
  <c r="L1181" i="2"/>
  <c r="I73" i="8"/>
  <c r="F73" i="8"/>
  <c r="B73" i="13" s="1"/>
  <c r="I124" i="8"/>
  <c r="F124" i="8"/>
  <c r="B124" i="8" s="1"/>
  <c r="F5" i="2"/>
  <c r="B5" i="15" s="1"/>
  <c r="I5" i="2"/>
  <c r="F70" i="2"/>
  <c r="B70" i="15" s="1"/>
  <c r="I70" i="2"/>
  <c r="F134" i="2"/>
  <c r="B134" i="15" s="1"/>
  <c r="I134" i="2"/>
  <c r="F198" i="2"/>
  <c r="B198" i="15" s="1"/>
  <c r="I198" i="2"/>
  <c r="F266" i="2"/>
  <c r="B266" i="15" s="1"/>
  <c r="I266" i="2"/>
  <c r="F330" i="2"/>
  <c r="B330" i="15" s="1"/>
  <c r="I330" i="2"/>
  <c r="F394" i="2"/>
  <c r="B394" i="15" s="1"/>
  <c r="I394" i="2"/>
  <c r="F458" i="2"/>
  <c r="B458" i="15" s="1"/>
  <c r="I458" i="2"/>
  <c r="F522" i="2"/>
  <c r="B522" i="15" s="1"/>
  <c r="I522" i="2"/>
  <c r="F586" i="2"/>
  <c r="B586" i="15" s="1"/>
  <c r="I586" i="2"/>
  <c r="F652" i="2"/>
  <c r="B652" i="15" s="1"/>
  <c r="I652" i="2"/>
  <c r="F718" i="2"/>
  <c r="B718" i="15" s="1"/>
  <c r="I718" i="2"/>
  <c r="L1216" i="2"/>
  <c r="L1249" i="2"/>
  <c r="L1281" i="2"/>
  <c r="L1313" i="2"/>
  <c r="L1345" i="2"/>
  <c r="F799" i="2"/>
  <c r="B799" i="15" s="1"/>
  <c r="I799" i="2"/>
  <c r="F863" i="2"/>
  <c r="B863" i="15" s="1"/>
  <c r="I863" i="2"/>
  <c r="F928" i="2"/>
  <c r="B928" i="15" s="1"/>
  <c r="I928" i="2"/>
  <c r="F992" i="2"/>
  <c r="B992" i="15" s="1"/>
  <c r="I992" i="2"/>
  <c r="F1056" i="2"/>
  <c r="B1056" i="15" s="1"/>
  <c r="I1056" i="2"/>
  <c r="F1120" i="2"/>
  <c r="B1120" i="15" s="1"/>
  <c r="I1120" i="2"/>
  <c r="F1184" i="2"/>
  <c r="B1184" i="15" s="1"/>
  <c r="I1184" i="2"/>
  <c r="F1249" i="2"/>
  <c r="B1249" i="15" s="1"/>
  <c r="I1249" i="2"/>
  <c r="F1313" i="2"/>
  <c r="B1313" i="15" s="1"/>
  <c r="I1313" i="2"/>
  <c r="L1376" i="2"/>
  <c r="L1440" i="2"/>
  <c r="L1506" i="2"/>
  <c r="L1570" i="2"/>
  <c r="L1634" i="2"/>
  <c r="I1410" i="2"/>
  <c r="F1410" i="2"/>
  <c r="B1410" i="15" s="1"/>
  <c r="I1513" i="2"/>
  <c r="F1513" i="2"/>
  <c r="B1513" i="15" s="1"/>
  <c r="I1641" i="2"/>
  <c r="F1641" i="2"/>
  <c r="B1641" i="15" s="1"/>
  <c r="I1776" i="2"/>
  <c r="F1776" i="2"/>
  <c r="B1776" i="15" s="1"/>
  <c r="I2039" i="2"/>
  <c r="F2039" i="2"/>
  <c r="B2039" i="15" s="1"/>
  <c r="I1960" i="2"/>
  <c r="F1960" i="2"/>
  <c r="B1960" i="15" s="1"/>
  <c r="I2217" i="2"/>
  <c r="F2217" i="2"/>
  <c r="B2217" i="15" s="1"/>
  <c r="I2480" i="2"/>
  <c r="F2480" i="2"/>
  <c r="B2480" i="2" s="1"/>
  <c r="F2232" i="2"/>
  <c r="B2232" i="15" s="1"/>
  <c r="I2232" i="2"/>
  <c r="L2087" i="2"/>
  <c r="L2215" i="2"/>
  <c r="I60" i="2"/>
  <c r="F60" i="2"/>
  <c r="B60" i="15" s="1"/>
  <c r="I192" i="2"/>
  <c r="F192" i="2"/>
  <c r="B192" i="15" s="1"/>
  <c r="I320" i="2"/>
  <c r="F320" i="2"/>
  <c r="B320" i="15" s="1"/>
  <c r="I444" i="2"/>
  <c r="F444" i="2"/>
  <c r="B444" i="15" s="1"/>
  <c r="I572" i="2"/>
  <c r="F572" i="2"/>
  <c r="B572" i="15" s="1"/>
  <c r="I708" i="2"/>
  <c r="F708" i="2"/>
  <c r="B708" i="15" s="1"/>
  <c r="L1205" i="2"/>
  <c r="L1272" i="2"/>
  <c r="L1334" i="2"/>
  <c r="I773" i="2"/>
  <c r="F773" i="2"/>
  <c r="B773" i="15" s="1"/>
  <c r="I909" i="2"/>
  <c r="F909" i="2"/>
  <c r="B909" i="15" s="1"/>
  <c r="I1038" i="2"/>
  <c r="F1038" i="2"/>
  <c r="B1038" i="15" s="1"/>
  <c r="I1162" i="2"/>
  <c r="F1162" i="2"/>
  <c r="B1162" i="15" s="1"/>
  <c r="I1291" i="2"/>
  <c r="F1291" i="2"/>
  <c r="B1291" i="15" s="1"/>
  <c r="L1414" i="2"/>
  <c r="L1544" i="2"/>
  <c r="I1384" i="2"/>
  <c r="F1384" i="2"/>
  <c r="B1384" i="15" s="1"/>
  <c r="I1605" i="2"/>
  <c r="F1605" i="2"/>
  <c r="B1605" i="15" s="1"/>
  <c r="I1902" i="2"/>
  <c r="F1902" i="2"/>
  <c r="B1902" i="15" s="1"/>
  <c r="I2401" i="2"/>
  <c r="F2401" i="2"/>
  <c r="B2401" i="15" s="1"/>
  <c r="L45" i="8"/>
  <c r="L74" i="8"/>
  <c r="L16" i="8"/>
  <c r="L118" i="8"/>
  <c r="F23" i="2"/>
  <c r="B23" i="15" s="1"/>
  <c r="I23" i="2"/>
  <c r="F87" i="2"/>
  <c r="B87" i="15" s="1"/>
  <c r="I87" i="2"/>
  <c r="F151" i="2"/>
  <c r="B151" i="15" s="1"/>
  <c r="I151" i="2"/>
  <c r="F215" i="2"/>
  <c r="B215" i="15" s="1"/>
  <c r="I215" i="2"/>
  <c r="F283" i="2"/>
  <c r="B283" i="15" s="1"/>
  <c r="I283" i="2"/>
  <c r="F347" i="2"/>
  <c r="B347" i="15" s="1"/>
  <c r="I347" i="2"/>
  <c r="F411" i="2"/>
  <c r="B411" i="15" s="1"/>
  <c r="I411" i="2"/>
  <c r="F475" i="2"/>
  <c r="B475" i="15" s="1"/>
  <c r="I475" i="2"/>
  <c r="F539" i="2"/>
  <c r="B539" i="15" s="1"/>
  <c r="I539" i="2"/>
  <c r="F603" i="2"/>
  <c r="B603" i="15" s="1"/>
  <c r="I603" i="2"/>
  <c r="F669" i="2"/>
  <c r="B669" i="15" s="1"/>
  <c r="I669" i="2"/>
  <c r="F735" i="2"/>
  <c r="B735" i="15" s="1"/>
  <c r="I735" i="2"/>
  <c r="F816" i="2"/>
  <c r="B816" i="15" s="1"/>
  <c r="I816" i="2"/>
  <c r="F880" i="2"/>
  <c r="B880" i="15" s="1"/>
  <c r="I880" i="2"/>
  <c r="F945" i="2"/>
  <c r="B945" i="15" s="1"/>
  <c r="I945" i="2"/>
  <c r="F1009" i="2"/>
  <c r="B1009" i="15" s="1"/>
  <c r="I1009" i="2"/>
  <c r="F1073" i="2"/>
  <c r="B1073" i="15" s="1"/>
  <c r="I1073" i="2"/>
  <c r="F1137" i="2"/>
  <c r="B1137" i="15" s="1"/>
  <c r="I1137" i="2"/>
  <c r="F1201" i="2"/>
  <c r="B1201" i="15" s="1"/>
  <c r="I1201" i="2"/>
  <c r="F1266" i="2"/>
  <c r="B1266" i="15" s="1"/>
  <c r="I1266" i="2"/>
  <c r="F1330" i="2"/>
  <c r="B1330" i="15" s="1"/>
  <c r="I1330" i="2"/>
  <c r="L1393" i="2"/>
  <c r="L1457" i="2"/>
  <c r="L1523" i="2"/>
  <c r="L1587" i="2"/>
  <c r="F1401" i="2"/>
  <c r="B1401" i="15" s="1"/>
  <c r="I1401" i="2"/>
  <c r="F1623" i="2"/>
  <c r="B1623" i="15" s="1"/>
  <c r="I1623" i="2"/>
  <c r="F1740" i="2"/>
  <c r="B1740" i="15" s="1"/>
  <c r="I1740" i="2"/>
  <c r="F1922" i="2"/>
  <c r="B1922" i="15" s="1"/>
  <c r="I1922" i="2"/>
  <c r="F2443" i="2"/>
  <c r="B2443" i="2" s="1"/>
  <c r="I2443" i="2"/>
  <c r="L2069" i="2"/>
  <c r="F1532" i="2"/>
  <c r="B1532" i="15" s="1"/>
  <c r="I1532" i="2"/>
  <c r="F1660" i="2"/>
  <c r="B1660" i="15" s="1"/>
  <c r="I1660" i="2"/>
  <c r="L1686" i="2"/>
  <c r="F1814" i="2"/>
  <c r="B1814" i="15" s="1"/>
  <c r="I1814" i="2"/>
  <c r="F1736" i="2"/>
  <c r="B1736" i="15" s="1"/>
  <c r="I1736" i="2"/>
  <c r="F1998" i="2"/>
  <c r="B1998" i="15" s="1"/>
  <c r="I1998" i="2"/>
  <c r="L2139" i="2"/>
  <c r="L2515" i="2"/>
  <c r="L34" i="8"/>
  <c r="L49" i="8"/>
  <c r="L64" i="8"/>
  <c r="L77" i="8"/>
  <c r="L90" i="8"/>
  <c r="L18" i="8"/>
  <c r="L109" i="8"/>
  <c r="L29" i="8"/>
  <c r="L132" i="8"/>
  <c r="F31" i="2"/>
  <c r="B31" i="15" s="1"/>
  <c r="I31" i="2"/>
  <c r="F63" i="2"/>
  <c r="B63" i="15" s="1"/>
  <c r="I63" i="2"/>
  <c r="F95" i="2"/>
  <c r="B95" i="15" s="1"/>
  <c r="I95" i="2"/>
  <c r="F127" i="2"/>
  <c r="B127" i="15" s="1"/>
  <c r="I127" i="2"/>
  <c r="F159" i="2"/>
  <c r="B159" i="15" s="1"/>
  <c r="I159" i="2"/>
  <c r="F191" i="2"/>
  <c r="B191" i="15" s="1"/>
  <c r="I191" i="2"/>
  <c r="F227" i="2"/>
  <c r="B227" i="15" s="1"/>
  <c r="I227" i="2"/>
  <c r="F259" i="2"/>
  <c r="B259" i="15" s="1"/>
  <c r="I259" i="2"/>
  <c r="F291" i="2"/>
  <c r="B291" i="15" s="1"/>
  <c r="I291" i="2"/>
  <c r="F323" i="2"/>
  <c r="B323" i="15" s="1"/>
  <c r="I323" i="2"/>
  <c r="F355" i="2"/>
  <c r="B355" i="15" s="1"/>
  <c r="I355" i="2"/>
  <c r="F387" i="2"/>
  <c r="B387" i="15" s="1"/>
  <c r="I387" i="2"/>
  <c r="F419" i="2"/>
  <c r="B419" i="15" s="1"/>
  <c r="I419" i="2"/>
  <c r="F451" i="2"/>
  <c r="B451" i="15" s="1"/>
  <c r="I451" i="2"/>
  <c r="F483" i="2"/>
  <c r="B483" i="15" s="1"/>
  <c r="I483" i="2"/>
  <c r="F515" i="2"/>
  <c r="B515" i="15" s="1"/>
  <c r="I515" i="2"/>
  <c r="F547" i="2"/>
  <c r="B547" i="15" s="1"/>
  <c r="I547" i="2"/>
  <c r="F579" i="2"/>
  <c r="B579" i="15" s="1"/>
  <c r="I579" i="2"/>
  <c r="F611" i="2"/>
  <c r="B611" i="15" s="1"/>
  <c r="I611" i="2"/>
  <c r="F645" i="2"/>
  <c r="B645" i="15" s="1"/>
  <c r="I645" i="2"/>
  <c r="F677" i="2"/>
  <c r="B677" i="15" s="1"/>
  <c r="I677" i="2"/>
  <c r="F711" i="2"/>
  <c r="B711" i="15" s="1"/>
  <c r="I711" i="2"/>
  <c r="F743" i="2"/>
  <c r="B743" i="15" s="1"/>
  <c r="I743" i="2"/>
  <c r="F760" i="2"/>
  <c r="B760" i="15" s="1"/>
  <c r="I760" i="2"/>
  <c r="F792" i="2"/>
  <c r="B792" i="15" s="1"/>
  <c r="I792" i="2"/>
  <c r="F824" i="2"/>
  <c r="B824" i="15" s="1"/>
  <c r="I824" i="2"/>
  <c r="F856" i="2"/>
  <c r="B856" i="15" s="1"/>
  <c r="I856" i="2"/>
  <c r="F888" i="2"/>
  <c r="B888" i="15" s="1"/>
  <c r="I888" i="2"/>
  <c r="F920" i="2"/>
  <c r="B920" i="15" s="1"/>
  <c r="I920" i="2"/>
  <c r="F953" i="2"/>
  <c r="B953" i="15" s="1"/>
  <c r="I953" i="2"/>
  <c r="F985" i="2"/>
  <c r="B985" i="15" s="1"/>
  <c r="I985" i="2"/>
  <c r="F1017" i="2"/>
  <c r="B1017" i="15" s="1"/>
  <c r="I1017" i="2"/>
  <c r="F1049" i="2"/>
  <c r="B1049" i="15" s="1"/>
  <c r="I1049" i="2"/>
  <c r="F1081" i="2"/>
  <c r="B1081" i="15" s="1"/>
  <c r="I1081" i="2"/>
  <c r="F1113" i="2"/>
  <c r="B1113" i="15" s="1"/>
  <c r="I1113" i="2"/>
  <c r="F1145" i="2"/>
  <c r="B1145" i="15" s="1"/>
  <c r="I1145" i="2"/>
  <c r="F1177" i="2"/>
  <c r="B1177" i="15" s="1"/>
  <c r="I1177" i="2"/>
  <c r="F1209" i="2"/>
  <c r="B1209" i="15" s="1"/>
  <c r="I1209" i="2"/>
  <c r="F1242" i="2"/>
  <c r="B1242" i="15" s="1"/>
  <c r="I1242" i="2"/>
  <c r="F1274" i="2"/>
  <c r="B1274" i="15" s="1"/>
  <c r="I1274" i="2"/>
  <c r="F1306" i="2"/>
  <c r="B1306" i="15" s="1"/>
  <c r="I1306" i="2"/>
  <c r="F1338" i="2"/>
  <c r="B1338" i="15" s="1"/>
  <c r="I1338" i="2"/>
  <c r="F1370" i="2"/>
  <c r="B1370" i="15" s="1"/>
  <c r="I1370" i="2"/>
  <c r="L1401" i="2"/>
  <c r="L1433" i="2"/>
  <c r="L1465" i="2"/>
  <c r="L1499" i="2"/>
  <c r="L1531" i="2"/>
  <c r="L1563" i="2"/>
  <c r="L1595" i="2"/>
  <c r="L1641" i="2"/>
  <c r="F1417" i="2"/>
  <c r="B1417" i="15" s="1"/>
  <c r="I1417" i="2"/>
  <c r="F1527" i="2"/>
  <c r="B1527" i="15" s="1"/>
  <c r="I1527" i="2"/>
  <c r="F1655" i="2"/>
  <c r="B1655" i="15" s="1"/>
  <c r="I1655" i="2"/>
  <c r="F1804" i="2"/>
  <c r="B1804" i="15" s="1"/>
  <c r="I1804" i="2"/>
  <c r="F1731" i="2"/>
  <c r="B1731" i="15" s="1"/>
  <c r="I1731" i="2"/>
  <c r="F1988" i="2"/>
  <c r="B1988" i="15" s="1"/>
  <c r="I1988" i="2"/>
  <c r="I2245" i="2"/>
  <c r="F2245" i="2"/>
  <c r="B2245" i="15" s="1"/>
  <c r="F2288" i="2"/>
  <c r="B2288" i="15" s="1"/>
  <c r="I2288" i="2"/>
  <c r="L2101" i="2"/>
  <c r="L2229" i="2"/>
  <c r="I1482" i="2"/>
  <c r="F1482" i="2"/>
  <c r="B1482" i="15" s="1"/>
  <c r="I1548" i="2"/>
  <c r="F1548" i="2"/>
  <c r="B1548" i="15" s="1"/>
  <c r="I1612" i="2"/>
  <c r="F1612" i="2"/>
  <c r="B1612" i="15" s="1"/>
  <c r="I1676" i="2"/>
  <c r="F1676" i="2"/>
  <c r="B1676" i="15" s="1"/>
  <c r="L1662" i="2"/>
  <c r="L1694" i="2"/>
  <c r="L1728" i="2"/>
  <c r="F1846" i="2"/>
  <c r="B1846" i="15" s="1"/>
  <c r="I1846" i="2"/>
  <c r="F1981" i="2"/>
  <c r="B1981" i="15" s="1"/>
  <c r="I1981" i="2"/>
  <c r="F1767" i="2"/>
  <c r="B1767" i="15" s="1"/>
  <c r="I1767" i="2"/>
  <c r="F1900" i="2"/>
  <c r="B1900" i="15" s="1"/>
  <c r="I1900" i="2"/>
  <c r="F2030" i="2"/>
  <c r="B2030" i="15" s="1"/>
  <c r="I2030" i="2"/>
  <c r="F2159" i="2"/>
  <c r="B2159" i="15" s="1"/>
  <c r="I2159" i="2"/>
  <c r="F1879" i="2"/>
  <c r="B1879" i="15" s="1"/>
  <c r="I1879" i="2"/>
  <c r="L923" i="2"/>
  <c r="F63" i="8"/>
  <c r="I63" i="8"/>
  <c r="F110" i="8"/>
  <c r="I110" i="8"/>
  <c r="L52" i="2"/>
  <c r="L70" i="2"/>
  <c r="L90" i="2"/>
  <c r="L108" i="2"/>
  <c r="L126" i="2"/>
  <c r="L146" i="2"/>
  <c r="L164" i="2"/>
  <c r="L182" i="2"/>
  <c r="L202" i="2"/>
  <c r="L232" i="2"/>
  <c r="L250" i="2"/>
  <c r="L270" i="2"/>
  <c r="L286" i="2"/>
  <c r="L308" i="2"/>
  <c r="L328" i="2"/>
  <c r="L350" i="2"/>
  <c r="L368" i="2"/>
  <c r="L378" i="2"/>
  <c r="L386" i="2"/>
  <c r="L394" i="2"/>
  <c r="L402" i="2"/>
  <c r="L410" i="2"/>
  <c r="L418" i="2"/>
  <c r="L426" i="2"/>
  <c r="L434" i="2"/>
  <c r="L442" i="2"/>
  <c r="L450" i="2"/>
  <c r="L458" i="2"/>
  <c r="L466" i="2"/>
  <c r="L474" i="2"/>
  <c r="L482" i="2"/>
  <c r="L490" i="2"/>
  <c r="L498" i="2"/>
  <c r="L506" i="2"/>
  <c r="L514" i="2"/>
  <c r="L522" i="2"/>
  <c r="L530" i="2"/>
  <c r="L538" i="2"/>
  <c r="L546" i="2"/>
  <c r="L554" i="2"/>
  <c r="L562" i="2"/>
  <c r="L570" i="2"/>
  <c r="L578" i="2"/>
  <c r="L586" i="2"/>
  <c r="L594" i="2"/>
  <c r="L602" i="2"/>
  <c r="L610" i="2"/>
  <c r="L618" i="2"/>
  <c r="L628" i="2"/>
  <c r="L636" i="2"/>
  <c r="L644" i="2"/>
  <c r="L652" i="2"/>
  <c r="L660" i="2"/>
  <c r="L668" i="2"/>
  <c r="L676" i="2"/>
  <c r="L685" i="2"/>
  <c r="L693" i="2"/>
  <c r="L702" i="2"/>
  <c r="L710" i="2"/>
  <c r="L718" i="2"/>
  <c r="L726" i="2"/>
  <c r="L734" i="2"/>
  <c r="L742" i="2"/>
  <c r="L750" i="2"/>
  <c r="L763" i="2"/>
  <c r="L779" i="2"/>
  <c r="L795" i="2"/>
  <c r="L811" i="2"/>
  <c r="L827" i="2"/>
  <c r="L843" i="2"/>
  <c r="L859" i="2"/>
  <c r="L875" i="2"/>
  <c r="L891" i="2"/>
  <c r="L907" i="2"/>
  <c r="L924" i="2"/>
  <c r="L940" i="2"/>
  <c r="L956" i="2"/>
  <c r="L972" i="2"/>
  <c r="L988" i="2"/>
  <c r="L1004" i="2"/>
  <c r="L1020" i="2"/>
  <c r="L1036" i="2"/>
  <c r="L1052" i="2"/>
  <c r="L1068" i="2"/>
  <c r="L1084" i="2"/>
  <c r="L1100" i="2"/>
  <c r="L1116" i="2"/>
  <c r="L1132" i="2"/>
  <c r="L1148" i="2"/>
  <c r="L1164" i="2"/>
  <c r="L1180" i="2"/>
  <c r="L1196" i="2"/>
  <c r="F70" i="8"/>
  <c r="B70" i="13" s="1"/>
  <c r="I70" i="8"/>
  <c r="F100" i="8"/>
  <c r="B100" i="13" s="1"/>
  <c r="I100" i="8"/>
  <c r="F123" i="8"/>
  <c r="B123" i="8" s="1"/>
  <c r="I123" i="8"/>
  <c r="L8" i="2"/>
  <c r="I59" i="8"/>
  <c r="F59" i="8"/>
  <c r="B31" i="13" s="1"/>
  <c r="I86" i="8"/>
  <c r="F86" i="8"/>
  <c r="B86" i="13" s="1"/>
  <c r="I114" i="8"/>
  <c r="F114" i="8"/>
  <c r="B114" i="13" s="1"/>
  <c r="L40" i="2"/>
  <c r="L54" i="2"/>
  <c r="L68" i="2"/>
  <c r="L82" i="2"/>
  <c r="L96" i="2"/>
  <c r="L110" i="2"/>
  <c r="L124" i="2"/>
  <c r="L138" i="2"/>
  <c r="L150" i="2"/>
  <c r="L166" i="2"/>
  <c r="L180" i="2"/>
  <c r="L194" i="2"/>
  <c r="L206" i="2"/>
  <c r="L218" i="2"/>
  <c r="L234" i="2"/>
  <c r="L248" i="2"/>
  <c r="L262" i="2"/>
  <c r="L276" i="2"/>
  <c r="L290" i="2"/>
  <c r="L304" i="2"/>
  <c r="L316" i="2"/>
  <c r="L330" i="2"/>
  <c r="L342" i="2"/>
  <c r="L354" i="2"/>
  <c r="L376" i="2"/>
  <c r="I58" i="8"/>
  <c r="F58" i="8"/>
  <c r="B58" i="13" s="1"/>
  <c r="I6" i="8"/>
  <c r="F6" i="8"/>
  <c r="B6" i="13" s="1"/>
  <c r="I88" i="8"/>
  <c r="F88" i="8"/>
  <c r="B88" i="13" s="1"/>
  <c r="I104" i="8"/>
  <c r="F104" i="8"/>
  <c r="B104" i="13" s="1"/>
  <c r="I128" i="8"/>
  <c r="F128" i="8"/>
  <c r="B128" i="8" s="1"/>
  <c r="L43" i="2"/>
  <c r="L51" i="2"/>
  <c r="L59" i="2"/>
  <c r="L67" i="2"/>
  <c r="L75" i="2"/>
  <c r="L83" i="2"/>
  <c r="L91" i="2"/>
  <c r="L99" i="2"/>
  <c r="L107" i="2"/>
  <c r="L115" i="2"/>
  <c r="L123" i="2"/>
  <c r="L131" i="2"/>
  <c r="L139" i="2"/>
  <c r="L147" i="2"/>
  <c r="L155" i="2"/>
  <c r="L163" i="2"/>
  <c r="L171" i="2"/>
  <c r="L179" i="2"/>
  <c r="L187" i="2"/>
  <c r="L195" i="2"/>
  <c r="L203" i="2"/>
  <c r="L211" i="2"/>
  <c r="L219" i="2"/>
  <c r="L231" i="2"/>
  <c r="L239" i="2"/>
  <c r="L247" i="2"/>
  <c r="L255" i="2"/>
  <c r="L263" i="2"/>
  <c r="L271" i="2"/>
  <c r="L279" i="2"/>
  <c r="L287" i="2"/>
  <c r="L295" i="2"/>
  <c r="L303" i="2"/>
  <c r="L311" i="2"/>
  <c r="L319" i="2"/>
  <c r="L327" i="2"/>
  <c r="L335" i="2"/>
  <c r="L343" i="2"/>
  <c r="L351" i="2"/>
  <c r="L359" i="2"/>
  <c r="L367" i="2"/>
  <c r="L375" i="2"/>
  <c r="L383" i="2"/>
  <c r="L391" i="2"/>
  <c r="L399" i="2"/>
  <c r="L407" i="2"/>
  <c r="L415" i="2"/>
  <c r="L423" i="2"/>
  <c r="L431" i="2"/>
  <c r="L439" i="2"/>
  <c r="L447" i="2"/>
  <c r="L455" i="2"/>
  <c r="L463" i="2"/>
  <c r="L471" i="2"/>
  <c r="L479" i="2"/>
  <c r="L487" i="2"/>
  <c r="L495" i="2"/>
  <c r="L503" i="2"/>
  <c r="L511" i="2"/>
  <c r="L519" i="2"/>
  <c r="L527" i="2"/>
  <c r="L535" i="2"/>
  <c r="L543" i="2"/>
  <c r="L551" i="2"/>
  <c r="L559" i="2"/>
  <c r="L567" i="2"/>
  <c r="L575" i="2"/>
  <c r="L583" i="2"/>
  <c r="L591" i="2"/>
  <c r="L599" i="2"/>
  <c r="L607" i="2"/>
  <c r="L615" i="2"/>
  <c r="L623" i="2"/>
  <c r="L633" i="2"/>
  <c r="L641" i="2"/>
  <c r="L649" i="2"/>
  <c r="L657" i="2"/>
  <c r="L665" i="2"/>
  <c r="L673" i="2"/>
  <c r="L682" i="2"/>
  <c r="L690" i="2"/>
  <c r="L698" i="2"/>
  <c r="L707" i="2"/>
  <c r="L715" i="2"/>
  <c r="L723" i="2"/>
  <c r="L731" i="2"/>
  <c r="L739" i="2"/>
  <c r="L747" i="2"/>
  <c r="L757" i="2"/>
  <c r="L773" i="2"/>
  <c r="L789" i="2"/>
  <c r="L805" i="2"/>
  <c r="L821" i="2"/>
  <c r="L837" i="2"/>
  <c r="L853" i="2"/>
  <c r="L869" i="2"/>
  <c r="L885" i="2"/>
  <c r="L901" i="2"/>
  <c r="L917" i="2"/>
  <c r="L934" i="2"/>
  <c r="L950" i="2"/>
  <c r="L966" i="2"/>
  <c r="L982" i="2"/>
  <c r="L998" i="2"/>
  <c r="L1014" i="2"/>
  <c r="L1030" i="2"/>
  <c r="L1046" i="2"/>
  <c r="L1062" i="2"/>
  <c r="L1078" i="2"/>
  <c r="L1094" i="2"/>
  <c r="L1110" i="2"/>
  <c r="L1126" i="2"/>
  <c r="L1142" i="2"/>
  <c r="L1158" i="2"/>
  <c r="L1174" i="2"/>
  <c r="L1190" i="2"/>
  <c r="F44" i="8"/>
  <c r="B15" i="13" s="1"/>
  <c r="I44" i="8"/>
  <c r="F14" i="8"/>
  <c r="B14" i="13" s="1"/>
  <c r="I14" i="8"/>
  <c r="F116" i="8"/>
  <c r="B116" i="13" s="1"/>
  <c r="I116" i="8"/>
  <c r="L20" i="2"/>
  <c r="F24" i="2"/>
  <c r="B24" i="15" s="1"/>
  <c r="I24" i="2"/>
  <c r="F56" i="2"/>
  <c r="B56" i="15" s="1"/>
  <c r="I56" i="2"/>
  <c r="F84" i="2"/>
  <c r="B84" i="15" s="1"/>
  <c r="I84" i="2"/>
  <c r="F116" i="2"/>
  <c r="B116" i="15" s="1"/>
  <c r="I116" i="2"/>
  <c r="F148" i="2"/>
  <c r="B148" i="15" s="1"/>
  <c r="I148" i="2"/>
  <c r="F180" i="2"/>
  <c r="B180" i="15" s="1"/>
  <c r="I180" i="2"/>
  <c r="F212" i="2"/>
  <c r="B212" i="15" s="1"/>
  <c r="I212" i="2"/>
  <c r="F252" i="2"/>
  <c r="B252" i="15" s="1"/>
  <c r="I252" i="2"/>
  <c r="F284" i="2"/>
  <c r="B284" i="15" s="1"/>
  <c r="I284" i="2"/>
  <c r="F316" i="2"/>
  <c r="B316" i="15" s="1"/>
  <c r="I316" i="2"/>
  <c r="F352" i="2"/>
  <c r="B352" i="15" s="1"/>
  <c r="I352" i="2"/>
  <c r="F384" i="2"/>
  <c r="B384" i="15" s="1"/>
  <c r="I384" i="2"/>
  <c r="F416" i="2"/>
  <c r="B416" i="15" s="1"/>
  <c r="I416" i="2"/>
  <c r="F448" i="2"/>
  <c r="B448" i="15" s="1"/>
  <c r="I448" i="2"/>
  <c r="F480" i="2"/>
  <c r="B480" i="15" s="1"/>
  <c r="I480" i="2"/>
  <c r="F508" i="2"/>
  <c r="B508" i="15" s="1"/>
  <c r="I508" i="2"/>
  <c r="F540" i="2"/>
  <c r="B540" i="15" s="1"/>
  <c r="I540" i="2"/>
  <c r="F576" i="2"/>
  <c r="B576" i="15" s="1"/>
  <c r="I576" i="2"/>
  <c r="F604" i="2"/>
  <c r="B604" i="15" s="1"/>
  <c r="I604" i="2"/>
  <c r="F638" i="2"/>
  <c r="B638" i="15" s="1"/>
  <c r="I638" i="2"/>
  <c r="F670" i="2"/>
  <c r="B670" i="15" s="1"/>
  <c r="I670" i="2"/>
  <c r="F704" i="2"/>
  <c r="B704" i="15" s="1"/>
  <c r="I704" i="2"/>
  <c r="F740" i="2"/>
  <c r="B740" i="15" s="1"/>
  <c r="I740" i="2"/>
  <c r="L1213" i="2"/>
  <c r="L1230" i="2"/>
  <c r="L1246" i="2"/>
  <c r="L1262" i="2"/>
  <c r="L1278" i="2"/>
  <c r="L1294" i="2"/>
  <c r="L1312" i="2"/>
  <c r="L1328" i="2"/>
  <c r="L1346" i="2"/>
  <c r="L1362" i="2"/>
  <c r="I769" i="2"/>
  <c r="F769" i="2"/>
  <c r="B769" i="15" s="1"/>
  <c r="I797" i="2"/>
  <c r="F797" i="2"/>
  <c r="B797" i="15" s="1"/>
  <c r="I829" i="2"/>
  <c r="F829" i="2"/>
  <c r="B829" i="15" s="1"/>
  <c r="I861" i="2"/>
  <c r="F861" i="2"/>
  <c r="B861" i="15" s="1"/>
  <c r="I889" i="2"/>
  <c r="F889" i="2"/>
  <c r="B889" i="15" s="1"/>
  <c r="I921" i="2"/>
  <c r="F921" i="2"/>
  <c r="B921" i="15" s="1"/>
  <c r="I958" i="2"/>
  <c r="F958" i="2"/>
  <c r="B958" i="15" s="1"/>
  <c r="I986" i="2"/>
  <c r="F986" i="2"/>
  <c r="B986" i="15" s="1"/>
  <c r="I1018" i="2"/>
  <c r="F1018" i="2"/>
  <c r="B1018" i="15" s="1"/>
  <c r="I1050" i="2"/>
  <c r="F1050" i="2"/>
  <c r="B1050" i="15" s="1"/>
  <c r="I1086" i="2"/>
  <c r="F1086" i="2"/>
  <c r="B1086" i="15" s="1"/>
  <c r="I1118" i="2"/>
  <c r="F1118" i="2"/>
  <c r="B1118" i="15" s="1"/>
  <c r="I1150" i="2"/>
  <c r="F1150" i="2"/>
  <c r="B1150" i="15" s="1"/>
  <c r="I1182" i="2"/>
  <c r="F1182" i="2"/>
  <c r="B1182" i="15" s="1"/>
  <c r="I1214" i="2"/>
  <c r="F1214" i="2"/>
  <c r="B1214" i="15" s="1"/>
  <c r="I1247" i="2"/>
  <c r="F1247" i="2"/>
  <c r="B1247" i="15" s="1"/>
  <c r="I1279" i="2"/>
  <c r="F1279" i="2"/>
  <c r="B1279" i="15" s="1"/>
  <c r="I1311" i="2"/>
  <c r="F1311" i="2"/>
  <c r="B1311" i="15" s="1"/>
  <c r="I1343" i="2"/>
  <c r="F1343" i="2"/>
  <c r="B1343" i="15" s="1"/>
  <c r="L1374" i="2"/>
  <c r="L1410" i="2"/>
  <c r="L1442" i="2"/>
  <c r="L1474" i="2"/>
  <c r="L1508" i="2"/>
  <c r="L1540" i="2"/>
  <c r="L1572" i="2"/>
  <c r="L1604" i="2"/>
  <c r="L1636" i="2"/>
  <c r="F1376" i="2"/>
  <c r="B1376" i="15" s="1"/>
  <c r="I1376" i="2"/>
  <c r="F1408" i="2"/>
  <c r="B1408" i="15" s="1"/>
  <c r="I1408" i="2"/>
  <c r="F1443" i="2"/>
  <c r="B1443" i="15" s="1"/>
  <c r="I1443" i="2"/>
  <c r="F1509" i="2"/>
  <c r="B1509" i="15" s="1"/>
  <c r="I1509" i="2"/>
  <c r="F1565" i="2"/>
  <c r="B1565" i="15" s="1"/>
  <c r="I1565" i="2"/>
  <c r="F1629" i="2"/>
  <c r="B1629" i="15" s="1"/>
  <c r="I1629" i="2"/>
  <c r="F1693" i="2"/>
  <c r="B1693" i="15" s="1"/>
  <c r="I1693" i="2"/>
  <c r="F1752" i="2"/>
  <c r="B1752" i="15" s="1"/>
  <c r="I1752" i="2"/>
  <c r="F1885" i="2"/>
  <c r="B1885" i="15" s="1"/>
  <c r="I1885" i="2"/>
  <c r="F2015" i="2"/>
  <c r="B2015" i="15" s="1"/>
  <c r="I2015" i="2"/>
  <c r="F1785" i="2"/>
  <c r="B1785" i="15" s="1"/>
  <c r="I1785" i="2"/>
  <c r="F1918" i="2"/>
  <c r="B1918" i="15" s="1"/>
  <c r="I1918" i="2"/>
  <c r="F2065" i="2"/>
  <c r="B2065" i="15" s="1"/>
  <c r="I2065" i="2"/>
  <c r="F2193" i="2"/>
  <c r="B2193" i="15" s="1"/>
  <c r="I2193" i="2"/>
  <c r="F2321" i="2"/>
  <c r="B2321" i="15" s="1"/>
  <c r="I2321" i="2"/>
  <c r="F2455" i="2"/>
  <c r="I2455" i="2"/>
  <c r="I2088" i="2"/>
  <c r="F2088" i="2"/>
  <c r="B2088" i="15" s="1"/>
  <c r="I2344" i="2"/>
  <c r="F2344" i="2"/>
  <c r="B2344" i="15" s="1"/>
  <c r="I1934" i="2"/>
  <c r="F1934" i="2"/>
  <c r="B1934" i="15" s="1"/>
  <c r="L2115" i="2"/>
  <c r="L2179" i="2"/>
  <c r="L2243" i="2"/>
  <c r="L2579" i="2"/>
  <c r="F42" i="8"/>
  <c r="I42" i="8"/>
  <c r="F53" i="8"/>
  <c r="B53" i="13" s="1"/>
  <c r="I53" i="8"/>
  <c r="F64" i="8"/>
  <c r="B64" i="13" s="1"/>
  <c r="I64" i="8"/>
  <c r="F5" i="8"/>
  <c r="B5" i="13" s="1"/>
  <c r="I5" i="8"/>
  <c r="F81" i="8"/>
  <c r="B81" i="13" s="1"/>
  <c r="I81" i="8"/>
  <c r="F87" i="8"/>
  <c r="I87" i="8"/>
  <c r="F96" i="8"/>
  <c r="B79" i="13" s="1"/>
  <c r="I96" i="8"/>
  <c r="F102" i="8"/>
  <c r="I102" i="8"/>
  <c r="F117" i="8"/>
  <c r="B117" i="13" s="1"/>
  <c r="I117" i="8"/>
  <c r="F126" i="8"/>
  <c r="B126" i="8" s="1"/>
  <c r="I126" i="8"/>
  <c r="L21" i="2"/>
  <c r="L25" i="2"/>
  <c r="L29" i="2"/>
  <c r="L34" i="2"/>
  <c r="L756" i="2"/>
  <c r="L764" i="2"/>
  <c r="L772" i="2"/>
  <c r="L780" i="2"/>
  <c r="L788" i="2"/>
  <c r="L796" i="2"/>
  <c r="L804" i="2"/>
  <c r="L812" i="2"/>
  <c r="L820" i="2"/>
  <c r="L828" i="2"/>
  <c r="L836" i="2"/>
  <c r="L844" i="2"/>
  <c r="L852" i="2"/>
  <c r="L860" i="2"/>
  <c r="L868" i="2"/>
  <c r="L876" i="2"/>
  <c r="L884" i="2"/>
  <c r="L892" i="2"/>
  <c r="L900" i="2"/>
  <c r="L908" i="2"/>
  <c r="L916" i="2"/>
  <c r="L925" i="2"/>
  <c r="L933" i="2"/>
  <c r="L941" i="2"/>
  <c r="L949" i="2"/>
  <c r="L957" i="2"/>
  <c r="L965" i="2"/>
  <c r="L973" i="2"/>
  <c r="L981" i="2"/>
  <c r="L989" i="2"/>
  <c r="L997" i="2"/>
  <c r="L1005" i="2"/>
  <c r="L1013" i="2"/>
  <c r="L1021" i="2"/>
  <c r="L1029" i="2"/>
  <c r="L1037" i="2"/>
  <c r="L1045" i="2"/>
  <c r="L1053" i="2"/>
  <c r="L1061" i="2"/>
  <c r="L1069" i="2"/>
  <c r="L1077" i="2"/>
  <c r="L1085" i="2"/>
  <c r="L1093" i="2"/>
  <c r="L1105" i="2"/>
  <c r="L1121" i="2"/>
  <c r="L1137" i="2"/>
  <c r="L1153" i="2"/>
  <c r="L1169" i="2"/>
  <c r="L1185" i="2"/>
  <c r="F38" i="8"/>
  <c r="B9" i="13" s="1"/>
  <c r="I38" i="8"/>
  <c r="F89" i="8"/>
  <c r="B89" i="13" s="1"/>
  <c r="I89" i="8"/>
  <c r="F109" i="8"/>
  <c r="B109" i="13" s="1"/>
  <c r="I109" i="8"/>
  <c r="F132" i="8"/>
  <c r="B132" i="8" s="1"/>
  <c r="I132" i="8"/>
  <c r="L13" i="2"/>
  <c r="I14" i="2"/>
  <c r="F14" i="2"/>
  <c r="B14" i="15" s="1"/>
  <c r="I46" i="2"/>
  <c r="F46" i="2"/>
  <c r="B46" i="15" s="1"/>
  <c r="I78" i="2"/>
  <c r="F78" i="2"/>
  <c r="B78" i="15" s="1"/>
  <c r="I110" i="2"/>
  <c r="F110" i="2"/>
  <c r="B110" i="15" s="1"/>
  <c r="I142" i="2"/>
  <c r="F142" i="2"/>
  <c r="B142" i="15" s="1"/>
  <c r="I174" i="2"/>
  <c r="F174" i="2"/>
  <c r="B174" i="15" s="1"/>
  <c r="I206" i="2"/>
  <c r="F206" i="2"/>
  <c r="B206" i="15" s="1"/>
  <c r="I242" i="2"/>
  <c r="F242" i="2"/>
  <c r="B242" i="15" s="1"/>
  <c r="I274" i="2"/>
  <c r="F274" i="2"/>
  <c r="B274" i="15" s="1"/>
  <c r="I306" i="2"/>
  <c r="F306" i="2"/>
  <c r="B306" i="15" s="1"/>
  <c r="I338" i="2"/>
  <c r="F338" i="2"/>
  <c r="B338" i="15" s="1"/>
  <c r="I370" i="2"/>
  <c r="F370" i="2"/>
  <c r="B370" i="15" s="1"/>
  <c r="I402" i="2"/>
  <c r="F402" i="2"/>
  <c r="B402" i="15" s="1"/>
  <c r="I434" i="2"/>
  <c r="F434" i="2"/>
  <c r="B434" i="15" s="1"/>
  <c r="I466" i="2"/>
  <c r="F466" i="2"/>
  <c r="B466" i="15" s="1"/>
  <c r="I498" i="2"/>
  <c r="F498" i="2"/>
  <c r="B498" i="15" s="1"/>
  <c r="I530" i="2"/>
  <c r="F530" i="2"/>
  <c r="B530" i="15" s="1"/>
  <c r="I562" i="2"/>
  <c r="F562" i="2"/>
  <c r="B562" i="15" s="1"/>
  <c r="I594" i="2"/>
  <c r="F594" i="2"/>
  <c r="B594" i="15" s="1"/>
  <c r="I628" i="2"/>
  <c r="F628" i="2"/>
  <c r="B628" i="15" s="1"/>
  <c r="I660" i="2"/>
  <c r="F660" i="2"/>
  <c r="B660" i="15" s="1"/>
  <c r="I693" i="2"/>
  <c r="F693" i="2"/>
  <c r="B693" i="15" s="1"/>
  <c r="I726" i="2"/>
  <c r="F726" i="2"/>
  <c r="B726" i="15" s="1"/>
  <c r="L1204" i="2"/>
  <c r="L1220" i="2"/>
  <c r="L1237" i="2"/>
  <c r="L1253" i="2"/>
  <c r="L1269" i="2"/>
  <c r="L1285" i="2"/>
  <c r="L1301" i="2"/>
  <c r="L1317" i="2"/>
  <c r="L1333" i="2"/>
  <c r="L1349" i="2"/>
  <c r="L1365" i="2"/>
  <c r="I775" i="2"/>
  <c r="F775" i="2"/>
  <c r="B775" i="15" s="1"/>
  <c r="I807" i="2"/>
  <c r="F807" i="2"/>
  <c r="B807" i="15" s="1"/>
  <c r="I839" i="2"/>
  <c r="F839" i="2"/>
  <c r="B839" i="15" s="1"/>
  <c r="I871" i="2"/>
  <c r="F871" i="2"/>
  <c r="B871" i="15" s="1"/>
  <c r="I903" i="2"/>
  <c r="F903" i="2"/>
  <c r="B903" i="15" s="1"/>
  <c r="I936" i="2"/>
  <c r="F936" i="2"/>
  <c r="B936" i="15" s="1"/>
  <c r="I968" i="2"/>
  <c r="F968" i="2"/>
  <c r="B968" i="15" s="1"/>
  <c r="I1000" i="2"/>
  <c r="F1000" i="2"/>
  <c r="B1000" i="15" s="1"/>
  <c r="I1032" i="2"/>
  <c r="F1032" i="2"/>
  <c r="B1032" i="15" s="1"/>
  <c r="I1064" i="2"/>
  <c r="F1064" i="2"/>
  <c r="B1064" i="15" s="1"/>
  <c r="I1096" i="2"/>
  <c r="F1096" i="2"/>
  <c r="B1096" i="15" s="1"/>
  <c r="I1128" i="2"/>
  <c r="F1128" i="2"/>
  <c r="B1128" i="15" s="1"/>
  <c r="I1160" i="2"/>
  <c r="F1160" i="2"/>
  <c r="B1160" i="15" s="1"/>
  <c r="I1192" i="2"/>
  <c r="F1192" i="2"/>
  <c r="B1192" i="15" s="1"/>
  <c r="I1225" i="2"/>
  <c r="F1225" i="2"/>
  <c r="B1225" i="15" s="1"/>
  <c r="I1257" i="2"/>
  <c r="F1257" i="2"/>
  <c r="B1257" i="15" s="1"/>
  <c r="I1289" i="2"/>
  <c r="F1289" i="2"/>
  <c r="B1289" i="15" s="1"/>
  <c r="I1321" i="2"/>
  <c r="F1321" i="2"/>
  <c r="B1321" i="15" s="1"/>
  <c r="I1353" i="2"/>
  <c r="F1353" i="2"/>
  <c r="B1353" i="15" s="1"/>
  <c r="L1384" i="2"/>
  <c r="L1416" i="2"/>
  <c r="L1448" i="2"/>
  <c r="L1480" i="2"/>
  <c r="L1514" i="2"/>
  <c r="L1546" i="2"/>
  <c r="L1578" i="2"/>
  <c r="L1610" i="2"/>
  <c r="L1642" i="2"/>
  <c r="I1386" i="2"/>
  <c r="F1386" i="2"/>
  <c r="B1386" i="15" s="1"/>
  <c r="I1418" i="2"/>
  <c r="F1418" i="2"/>
  <c r="B1418" i="15" s="1"/>
  <c r="I1463" i="2"/>
  <c r="F1463" i="2"/>
  <c r="B1463" i="15" s="1"/>
  <c r="I1529" i="2"/>
  <c r="F1529" i="2"/>
  <c r="B1529" i="15" s="1"/>
  <c r="I1593" i="2"/>
  <c r="F1593" i="2"/>
  <c r="B1593" i="15" s="1"/>
  <c r="I1657" i="2"/>
  <c r="F1657" i="2"/>
  <c r="B1657" i="15" s="1"/>
  <c r="I1721" i="2"/>
  <c r="F1721" i="2"/>
  <c r="B1721" i="15" s="1"/>
  <c r="I1808" i="2"/>
  <c r="F1808" i="2"/>
  <c r="B1808" i="15" s="1"/>
  <c r="I1943" i="2"/>
  <c r="F1943" i="2"/>
  <c r="B1943" i="15" s="1"/>
  <c r="I1733" i="2"/>
  <c r="F1733" i="2"/>
  <c r="B1733" i="15" s="1"/>
  <c r="I1857" i="2"/>
  <c r="F1857" i="2"/>
  <c r="B1857" i="15" s="1"/>
  <c r="I1992" i="2"/>
  <c r="F1992" i="2"/>
  <c r="B1992" i="15" s="1"/>
  <c r="I2121" i="2"/>
  <c r="F2121" i="2"/>
  <c r="B2121" i="15" s="1"/>
  <c r="I2249" i="2"/>
  <c r="F2249" i="2"/>
  <c r="B2249" i="15" s="1"/>
  <c r="I2377" i="2"/>
  <c r="F2377" i="2"/>
  <c r="B2377" i="15" s="1"/>
  <c r="L2050" i="2"/>
  <c r="F2296" i="2"/>
  <c r="B2296" i="15" s="1"/>
  <c r="I2296" i="2"/>
  <c r="F2586" i="2"/>
  <c r="I2586" i="2"/>
  <c r="L2103" i="2"/>
  <c r="L2167" i="2"/>
  <c r="L2231" i="2"/>
  <c r="F12" i="2"/>
  <c r="B12" i="15" s="1"/>
  <c r="I12" i="2"/>
  <c r="F80" i="2"/>
  <c r="B80" i="15" s="1"/>
  <c r="I80" i="2"/>
  <c r="F140" i="2"/>
  <c r="B140" i="15" s="1"/>
  <c r="I140" i="2"/>
  <c r="F208" i="2"/>
  <c r="B208" i="15" s="1"/>
  <c r="I208" i="2"/>
  <c r="F272" i="2"/>
  <c r="B272" i="15" s="1"/>
  <c r="I272" i="2"/>
  <c r="F336" i="2"/>
  <c r="B336" i="15" s="1"/>
  <c r="I336" i="2"/>
  <c r="F396" i="2"/>
  <c r="B396" i="15" s="1"/>
  <c r="I396" i="2"/>
  <c r="F460" i="2"/>
  <c r="B460" i="15" s="1"/>
  <c r="I460" i="2"/>
  <c r="F528" i="2"/>
  <c r="B528" i="15" s="1"/>
  <c r="I528" i="2"/>
  <c r="F588" i="2"/>
  <c r="B588" i="15" s="1"/>
  <c r="I588" i="2"/>
  <c r="F658" i="2"/>
  <c r="B658" i="15" s="1"/>
  <c r="I658" i="2"/>
  <c r="F720" i="2"/>
  <c r="B720" i="15" s="1"/>
  <c r="I720" i="2"/>
  <c r="L1215" i="2"/>
  <c r="L1248" i="2"/>
  <c r="L1280" i="2"/>
  <c r="L1310" i="2"/>
  <c r="L1340" i="2"/>
  <c r="I789" i="2"/>
  <c r="F789" i="2"/>
  <c r="B789" i="15" s="1"/>
  <c r="I857" i="2"/>
  <c r="F857" i="2"/>
  <c r="B857" i="15" s="1"/>
  <c r="I926" i="2"/>
  <c r="F926" i="2"/>
  <c r="B926" i="15" s="1"/>
  <c r="I990" i="2"/>
  <c r="F990" i="2"/>
  <c r="B990" i="15" s="1"/>
  <c r="I1054" i="2"/>
  <c r="F1054" i="2"/>
  <c r="B1054" i="15" s="1"/>
  <c r="I1114" i="2"/>
  <c r="F1114" i="2"/>
  <c r="B1114" i="15" s="1"/>
  <c r="I1178" i="2"/>
  <c r="F1178" i="2"/>
  <c r="B1178" i="15" s="1"/>
  <c r="I1243" i="2"/>
  <c r="F1243" i="2"/>
  <c r="B1243" i="15" s="1"/>
  <c r="I1307" i="2"/>
  <c r="F1307" i="2"/>
  <c r="B1307" i="15" s="1"/>
  <c r="I1371" i="2"/>
  <c r="F1371" i="2"/>
  <c r="B1371" i="15" s="1"/>
  <c r="L1430" i="2"/>
  <c r="L1495" i="2"/>
  <c r="L1560" i="2"/>
  <c r="L1624" i="2"/>
  <c r="F1400" i="2"/>
  <c r="B1400" i="15" s="1"/>
  <c r="I1400" i="2"/>
  <c r="F1501" i="2"/>
  <c r="B1501" i="15" s="1"/>
  <c r="I1501" i="2"/>
  <c r="F1637" i="2"/>
  <c r="B1637" i="15" s="1"/>
  <c r="I1637" i="2"/>
  <c r="I1768" i="2"/>
  <c r="F1768" i="2"/>
  <c r="B1768" i="15" s="1"/>
  <c r="I2031" i="2"/>
  <c r="F2031" i="2"/>
  <c r="B2031" i="15" s="1"/>
  <c r="I1968" i="2"/>
  <c r="F1968" i="2"/>
  <c r="B1968" i="15" s="1"/>
  <c r="I2209" i="2"/>
  <c r="F2209" i="2"/>
  <c r="B2209" i="15" s="1"/>
  <c r="I2472" i="2"/>
  <c r="F2472" i="2"/>
  <c r="B2472" i="2" s="1"/>
  <c r="I2312" i="2"/>
  <c r="F2312" i="2"/>
  <c r="B2312" i="15" s="1"/>
  <c r="L2107" i="2"/>
  <c r="L2235" i="2"/>
  <c r="L36" i="2"/>
  <c r="L39" i="8"/>
  <c r="L47" i="8"/>
  <c r="L55" i="8"/>
  <c r="L62" i="8"/>
  <c r="L70" i="8"/>
  <c r="L75" i="8"/>
  <c r="L83" i="8"/>
  <c r="L88" i="8"/>
  <c r="L94" i="8"/>
  <c r="L97" i="8"/>
  <c r="L23" i="8"/>
  <c r="L107" i="8"/>
  <c r="L112" i="8"/>
  <c r="L119" i="8"/>
  <c r="L125" i="8"/>
  <c r="L130" i="8"/>
  <c r="F11" i="2"/>
  <c r="B11" i="15" s="1"/>
  <c r="I11" i="2"/>
  <c r="F27" i="2"/>
  <c r="B27" i="15" s="1"/>
  <c r="I27" i="2"/>
  <c r="F43" i="2"/>
  <c r="B43" i="15" s="1"/>
  <c r="I43" i="2"/>
  <c r="F59" i="2"/>
  <c r="B59" i="15" s="1"/>
  <c r="I59" i="2"/>
  <c r="F75" i="2"/>
  <c r="B75" i="15" s="1"/>
  <c r="I75" i="2"/>
  <c r="F91" i="2"/>
  <c r="B91" i="15" s="1"/>
  <c r="I91" i="2"/>
  <c r="F107" i="2"/>
  <c r="B107" i="15" s="1"/>
  <c r="I107" i="2"/>
  <c r="F123" i="2"/>
  <c r="B123" i="15" s="1"/>
  <c r="I123" i="2"/>
  <c r="F139" i="2"/>
  <c r="B139" i="15" s="1"/>
  <c r="I139" i="2"/>
  <c r="F155" i="2"/>
  <c r="B155" i="15" s="1"/>
  <c r="I155" i="2"/>
  <c r="F171" i="2"/>
  <c r="B171" i="15" s="1"/>
  <c r="I171" i="2"/>
  <c r="F187" i="2"/>
  <c r="B187" i="15" s="1"/>
  <c r="I187" i="2"/>
  <c r="F203" i="2"/>
  <c r="B203" i="15" s="1"/>
  <c r="I203" i="2"/>
  <c r="F219" i="2"/>
  <c r="B219" i="15" s="1"/>
  <c r="I219" i="2"/>
  <c r="F239" i="2"/>
  <c r="B239" i="15" s="1"/>
  <c r="I239" i="2"/>
  <c r="F255" i="2"/>
  <c r="B255" i="15" s="1"/>
  <c r="I255" i="2"/>
  <c r="F271" i="2"/>
  <c r="B271" i="15" s="1"/>
  <c r="I271" i="2"/>
  <c r="F287" i="2"/>
  <c r="B287" i="15" s="1"/>
  <c r="I287" i="2"/>
  <c r="F303" i="2"/>
  <c r="B303" i="15" s="1"/>
  <c r="I303" i="2"/>
  <c r="F319" i="2"/>
  <c r="B319" i="15" s="1"/>
  <c r="I319" i="2"/>
  <c r="F335" i="2"/>
  <c r="B335" i="15" s="1"/>
  <c r="I335" i="2"/>
  <c r="F351" i="2"/>
  <c r="B351" i="15" s="1"/>
  <c r="I351" i="2"/>
  <c r="F367" i="2"/>
  <c r="B367" i="15" s="1"/>
  <c r="I367" i="2"/>
  <c r="F383" i="2"/>
  <c r="B383" i="15" s="1"/>
  <c r="I383" i="2"/>
  <c r="F399" i="2"/>
  <c r="B399" i="15" s="1"/>
  <c r="I399" i="2"/>
  <c r="F415" i="2"/>
  <c r="B415" i="15" s="1"/>
  <c r="I415" i="2"/>
  <c r="F431" i="2"/>
  <c r="B431" i="15" s="1"/>
  <c r="I431" i="2"/>
  <c r="F447" i="2"/>
  <c r="B447" i="15" s="1"/>
  <c r="I447" i="2"/>
  <c r="F463" i="2"/>
  <c r="B463" i="15" s="1"/>
  <c r="I463" i="2"/>
  <c r="F479" i="2"/>
  <c r="B479" i="15" s="1"/>
  <c r="I479" i="2"/>
  <c r="F495" i="2"/>
  <c r="B495" i="15" s="1"/>
  <c r="I495" i="2"/>
  <c r="F511" i="2"/>
  <c r="B511" i="15" s="1"/>
  <c r="I511" i="2"/>
  <c r="F527" i="2"/>
  <c r="B527" i="15" s="1"/>
  <c r="I527" i="2"/>
  <c r="F543" i="2"/>
  <c r="B543" i="15" s="1"/>
  <c r="I543" i="2"/>
  <c r="F559" i="2"/>
  <c r="B559" i="15" s="1"/>
  <c r="I559" i="2"/>
  <c r="F575" i="2"/>
  <c r="B575" i="15" s="1"/>
  <c r="I575" i="2"/>
  <c r="F591" i="2"/>
  <c r="B591" i="15" s="1"/>
  <c r="I591" i="2"/>
  <c r="F607" i="2"/>
  <c r="B607" i="15" s="1"/>
  <c r="I607" i="2"/>
  <c r="F623" i="2"/>
  <c r="B623" i="15" s="1"/>
  <c r="I623" i="2"/>
  <c r="F641" i="2"/>
  <c r="B641" i="15" s="1"/>
  <c r="I641" i="2"/>
  <c r="F657" i="2"/>
  <c r="B657" i="15" s="1"/>
  <c r="I657" i="2"/>
  <c r="F673" i="2"/>
  <c r="B673" i="15" s="1"/>
  <c r="I673" i="2"/>
  <c r="F690" i="2"/>
  <c r="B690" i="15" s="1"/>
  <c r="I690" i="2"/>
  <c r="F707" i="2"/>
  <c r="B707" i="15" s="1"/>
  <c r="I707" i="2"/>
  <c r="F723" i="2"/>
  <c r="B723" i="15" s="1"/>
  <c r="I723" i="2"/>
  <c r="F739" i="2"/>
  <c r="B739" i="15" s="1"/>
  <c r="I739" i="2"/>
  <c r="F756" i="2"/>
  <c r="B756" i="15" s="1"/>
  <c r="I756" i="2"/>
  <c r="F772" i="2"/>
  <c r="B772" i="15" s="1"/>
  <c r="I772" i="2"/>
  <c r="F788" i="2"/>
  <c r="B788" i="15" s="1"/>
  <c r="I788" i="2"/>
  <c r="F804" i="2"/>
  <c r="B804" i="15" s="1"/>
  <c r="I804" i="2"/>
  <c r="F820" i="2"/>
  <c r="B820" i="15" s="1"/>
  <c r="I820" i="2"/>
  <c r="F836" i="2"/>
  <c r="B836" i="15" s="1"/>
  <c r="I836" i="2"/>
  <c r="F852" i="2"/>
  <c r="B852" i="15" s="1"/>
  <c r="I852" i="2"/>
  <c r="F868" i="2"/>
  <c r="B868" i="15" s="1"/>
  <c r="I868" i="2"/>
  <c r="F884" i="2"/>
  <c r="B884" i="15" s="1"/>
  <c r="I884" i="2"/>
  <c r="F900" i="2"/>
  <c r="B900" i="15" s="1"/>
  <c r="I900" i="2"/>
  <c r="F916" i="2"/>
  <c r="B916" i="15" s="1"/>
  <c r="I916" i="2"/>
  <c r="F933" i="2"/>
  <c r="B933" i="15" s="1"/>
  <c r="I933" i="2"/>
  <c r="F949" i="2"/>
  <c r="B949" i="15" s="1"/>
  <c r="I949" i="2"/>
  <c r="F965" i="2"/>
  <c r="B965" i="15" s="1"/>
  <c r="I965" i="2"/>
  <c r="F981" i="2"/>
  <c r="B981" i="15" s="1"/>
  <c r="I981" i="2"/>
  <c r="F997" i="2"/>
  <c r="B997" i="15" s="1"/>
  <c r="I997" i="2"/>
  <c r="F1013" i="2"/>
  <c r="B1013" i="15" s="1"/>
  <c r="I1013" i="2"/>
  <c r="F1029" i="2"/>
  <c r="B1029" i="15" s="1"/>
  <c r="I1029" i="2"/>
  <c r="F1045" i="2"/>
  <c r="B1045" i="15" s="1"/>
  <c r="I1045" i="2"/>
  <c r="F1061" i="2"/>
  <c r="B1061" i="15" s="1"/>
  <c r="I1061" i="2"/>
  <c r="F1077" i="2"/>
  <c r="B1077" i="15" s="1"/>
  <c r="I1077" i="2"/>
  <c r="F1093" i="2"/>
  <c r="B1093" i="15" s="1"/>
  <c r="I1093" i="2"/>
  <c r="F1109" i="2"/>
  <c r="B1109" i="15" s="1"/>
  <c r="I1109" i="2"/>
  <c r="F1125" i="2"/>
  <c r="B1125" i="15" s="1"/>
  <c r="I1125" i="2"/>
  <c r="F1141" i="2"/>
  <c r="B1141" i="15" s="1"/>
  <c r="I1141" i="2"/>
  <c r="F1157" i="2"/>
  <c r="B1157" i="15" s="1"/>
  <c r="I1157" i="2"/>
  <c r="F1173" i="2"/>
  <c r="B1173" i="15" s="1"/>
  <c r="I1173" i="2"/>
  <c r="F1189" i="2"/>
  <c r="B1189" i="15" s="1"/>
  <c r="I1189" i="2"/>
  <c r="F1205" i="2"/>
  <c r="B1205" i="15" s="1"/>
  <c r="I1205" i="2"/>
  <c r="F1221" i="2"/>
  <c r="B1221" i="15" s="1"/>
  <c r="I1221" i="2"/>
  <c r="F1238" i="2"/>
  <c r="B1238" i="15" s="1"/>
  <c r="I1238" i="2"/>
  <c r="F1254" i="2"/>
  <c r="B1254" i="15" s="1"/>
  <c r="I1254" i="2"/>
  <c r="F1270" i="2"/>
  <c r="B1270" i="15" s="1"/>
  <c r="I1270" i="2"/>
  <c r="F1286" i="2"/>
  <c r="B1286" i="15" s="1"/>
  <c r="I1286" i="2"/>
  <c r="F1302" i="2"/>
  <c r="B1302" i="15" s="1"/>
  <c r="I1302" i="2"/>
  <c r="F1318" i="2"/>
  <c r="B1318" i="15" s="1"/>
  <c r="I1318" i="2"/>
  <c r="F1334" i="2"/>
  <c r="B1334" i="15" s="1"/>
  <c r="I1334" i="2"/>
  <c r="F1350" i="2"/>
  <c r="B1350" i="15" s="1"/>
  <c r="I1350" i="2"/>
  <c r="F1366" i="2"/>
  <c r="B1366" i="15" s="1"/>
  <c r="I1366" i="2"/>
  <c r="L1381" i="2"/>
  <c r="L1397" i="2"/>
  <c r="L1413" i="2"/>
  <c r="L1429" i="2"/>
  <c r="L1445" i="2"/>
  <c r="L1461" i="2"/>
  <c r="L1477" i="2"/>
  <c r="L1494" i="2"/>
  <c r="L1511" i="2"/>
  <c r="L1527" i="2"/>
  <c r="L1543" i="2"/>
  <c r="L1559" i="2"/>
  <c r="L1575" i="2"/>
  <c r="L1591" i="2"/>
  <c r="L1607" i="2"/>
  <c r="L1633" i="2"/>
  <c r="I1377" i="2"/>
  <c r="F1377" i="2"/>
  <c r="B1377" i="15" s="1"/>
  <c r="I1409" i="2"/>
  <c r="F1409" i="2"/>
  <c r="B1409" i="15" s="1"/>
  <c r="I1445" i="2"/>
  <c r="F1445" i="2"/>
  <c r="B1445" i="15" s="1"/>
  <c r="I1511" i="2"/>
  <c r="F1511" i="2"/>
  <c r="B1511" i="15" s="1"/>
  <c r="I1575" i="2"/>
  <c r="F1575" i="2"/>
  <c r="B1575" i="15" s="1"/>
  <c r="I1639" i="2"/>
  <c r="F1639" i="2"/>
  <c r="B1639" i="15" s="1"/>
  <c r="I1703" i="2"/>
  <c r="F1703" i="2"/>
  <c r="B1703" i="15" s="1"/>
  <c r="I1772" i="2"/>
  <c r="F1772" i="2"/>
  <c r="B1772" i="15" s="1"/>
  <c r="I1905" i="2"/>
  <c r="F1905" i="2"/>
  <c r="B1905" i="15" s="1"/>
  <c r="I2035" i="2"/>
  <c r="F2035" i="2"/>
  <c r="B2035" i="15" s="1"/>
  <c r="I1821" i="2"/>
  <c r="F1821" i="2"/>
  <c r="B1821" i="15" s="1"/>
  <c r="I1956" i="2"/>
  <c r="F1956" i="2"/>
  <c r="B1956" i="15" s="1"/>
  <c r="I2085" i="2"/>
  <c r="F2085" i="2"/>
  <c r="B2085" i="15" s="1"/>
  <c r="I2213" i="2"/>
  <c r="F2213" i="2"/>
  <c r="B2213" i="15" s="1"/>
  <c r="I2341" i="2"/>
  <c r="F2341" i="2"/>
  <c r="B2341" i="15" s="1"/>
  <c r="I2476" i="2"/>
  <c r="F2476" i="2"/>
  <c r="L2032" i="2"/>
  <c r="F2224" i="2"/>
  <c r="B2224" i="15" s="1"/>
  <c r="I2224" i="2"/>
  <c r="F2514" i="2"/>
  <c r="I2514" i="2"/>
  <c r="L2085" i="2"/>
  <c r="L2149" i="2"/>
  <c r="L2213" i="2"/>
  <c r="I1442" i="2"/>
  <c r="F1442" i="2"/>
  <c r="B1442" i="15" s="1"/>
  <c r="I1474" i="2"/>
  <c r="F1474" i="2"/>
  <c r="B1474" i="15" s="1"/>
  <c r="I1508" i="2"/>
  <c r="F1508" i="2"/>
  <c r="B1508" i="15" s="1"/>
  <c r="I1540" i="2"/>
  <c r="F1540" i="2"/>
  <c r="B1540" i="15" s="1"/>
  <c r="I1572" i="2"/>
  <c r="F1572" i="2"/>
  <c r="B1572" i="15" s="1"/>
  <c r="I1604" i="2"/>
  <c r="F1604" i="2"/>
  <c r="B1604" i="15" s="1"/>
  <c r="I1636" i="2"/>
  <c r="F1636" i="2"/>
  <c r="B1636" i="15" s="1"/>
  <c r="I1668" i="2"/>
  <c r="F1668" i="2"/>
  <c r="B1668" i="15" s="1"/>
  <c r="I1700" i="2"/>
  <c r="F1700" i="2"/>
  <c r="B1700" i="15" s="1"/>
  <c r="L1674" i="2"/>
  <c r="L1690" i="2"/>
  <c r="L1706" i="2"/>
  <c r="L1722" i="2"/>
  <c r="F1766" i="2"/>
  <c r="B1766" i="15" s="1"/>
  <c r="I1766" i="2"/>
  <c r="F1830" i="2"/>
  <c r="B1830" i="15" s="1"/>
  <c r="I1830" i="2"/>
  <c r="F1899" i="2"/>
  <c r="B1899" i="15" s="1"/>
  <c r="I1899" i="2"/>
  <c r="F1965" i="2"/>
  <c r="B1965" i="15" s="1"/>
  <c r="I1965" i="2"/>
  <c r="F2029" i="2"/>
  <c r="B2029" i="15" s="1"/>
  <c r="I2029" i="2"/>
  <c r="F1751" i="2"/>
  <c r="B1751" i="15" s="1"/>
  <c r="I1751" i="2"/>
  <c r="F1815" i="2"/>
  <c r="B1815" i="15" s="1"/>
  <c r="I1815" i="2"/>
  <c r="F1884" i="2"/>
  <c r="B1884" i="15" s="1"/>
  <c r="I1884" i="2"/>
  <c r="F1950" i="2"/>
  <c r="B1950" i="15" s="1"/>
  <c r="I1950" i="2"/>
  <c r="F2014" i="2"/>
  <c r="B2014" i="15" s="1"/>
  <c r="I2014" i="2"/>
  <c r="F2079" i="2"/>
  <c r="B2079" i="15" s="1"/>
  <c r="I2079" i="2"/>
  <c r="F2143" i="2"/>
  <c r="B2143" i="15" s="1"/>
  <c r="I2143" i="2"/>
  <c r="F2207" i="2"/>
  <c r="B2207" i="15" s="1"/>
  <c r="I2207" i="2"/>
  <c r="F2271" i="2"/>
  <c r="B2271" i="15" s="1"/>
  <c r="I2271" i="2"/>
  <c r="F2335" i="2"/>
  <c r="B2335" i="15" s="1"/>
  <c r="I2335" i="2"/>
  <c r="F2399" i="2"/>
  <c r="B2399" i="15" s="1"/>
  <c r="I2399" i="2"/>
  <c r="F2470" i="2"/>
  <c r="I2470" i="2"/>
  <c r="L1747" i="2"/>
  <c r="L1763" i="2"/>
  <c r="L1779" i="2"/>
  <c r="L1795" i="2"/>
  <c r="L1811" i="2"/>
  <c r="L1827" i="2"/>
  <c r="L1843" i="2"/>
  <c r="L1859" i="2"/>
  <c r="L1880" i="2"/>
  <c r="L1896" i="2"/>
  <c r="L1912" i="2"/>
  <c r="L1928" i="2"/>
  <c r="L1946" i="2"/>
  <c r="L1962" i="2"/>
  <c r="L1978" i="2"/>
  <c r="L1994" i="2"/>
  <c r="L2010" i="2"/>
  <c r="L2029" i="2"/>
  <c r="I2084" i="2"/>
  <c r="F2084" i="2"/>
  <c r="B2084" i="15" s="1"/>
  <c r="I2212" i="2"/>
  <c r="F2212" i="2"/>
  <c r="B2212" i="15" s="1"/>
  <c r="I2340" i="2"/>
  <c r="F2340" i="2"/>
  <c r="B2340" i="15" s="1"/>
  <c r="I2502" i="2"/>
  <c r="F2502" i="2"/>
  <c r="B2502" i="2" s="1"/>
  <c r="I1871" i="2"/>
  <c r="F1871" i="2"/>
  <c r="B1871" i="15" s="1"/>
  <c r="L2082" i="2"/>
  <c r="L2114" i="2"/>
  <c r="L2146" i="2"/>
  <c r="L2178" i="2"/>
  <c r="L2216" i="2"/>
  <c r="I2086" i="2"/>
  <c r="F2086" i="2"/>
  <c r="B2086" i="15" s="1"/>
  <c r="I2214" i="2"/>
  <c r="F2214" i="2"/>
  <c r="B2214" i="15" s="1"/>
  <c r="I2342" i="2"/>
  <c r="F2342" i="2"/>
  <c r="B2342" i="15" s="1"/>
  <c r="I2504" i="2"/>
  <c r="F2504" i="2"/>
  <c r="B2504" i="2" s="1"/>
  <c r="I224" i="2"/>
  <c r="F224" i="2"/>
  <c r="B224" i="15" s="1"/>
  <c r="I2577" i="2"/>
  <c r="F2577" i="2"/>
  <c r="B2577" i="2" s="1"/>
  <c r="L2275" i="2"/>
  <c r="L2307" i="2"/>
  <c r="L2339" i="2"/>
  <c r="L2371" i="2"/>
  <c r="L2403" i="2"/>
  <c r="L2441" i="2"/>
  <c r="F2525" i="2"/>
  <c r="B2525" i="2" s="1"/>
  <c r="I2525" i="2"/>
  <c r="L2589" i="2"/>
  <c r="L2490" i="2"/>
  <c r="L2618" i="2"/>
  <c r="I2223" i="2"/>
  <c r="F2223" i="2"/>
  <c r="B2223" i="15" s="1"/>
  <c r="I2287" i="2"/>
  <c r="F2287" i="2"/>
  <c r="B2287" i="15" s="1"/>
  <c r="I2351" i="2"/>
  <c r="F2351" i="2"/>
  <c r="B2351" i="15" s="1"/>
  <c r="I2421" i="2"/>
  <c r="F2421" i="2"/>
  <c r="B2421" i="15" s="1"/>
  <c r="I2486" i="2"/>
  <c r="F2486" i="2"/>
  <c r="B2486" i="2" s="1"/>
  <c r="L1751" i="2"/>
  <c r="L1767" i="2"/>
  <c r="L1783" i="2"/>
  <c r="L1799" i="2"/>
  <c r="L1815" i="2"/>
  <c r="L1831" i="2"/>
  <c r="L1847" i="2"/>
  <c r="L1863" i="2"/>
  <c r="L1884" i="2"/>
  <c r="L1900" i="2"/>
  <c r="L1916" i="2"/>
  <c r="L1932" i="2"/>
  <c r="L1950" i="2"/>
  <c r="L1966" i="2"/>
  <c r="L1982" i="2"/>
  <c r="L1998" i="2"/>
  <c r="L2014" i="2"/>
  <c r="L2037" i="2"/>
  <c r="F2116" i="2"/>
  <c r="B2116" i="15" s="1"/>
  <c r="I2116" i="2"/>
  <c r="F2244" i="2"/>
  <c r="B2244" i="15" s="1"/>
  <c r="I2244" i="2"/>
  <c r="F2372" i="2"/>
  <c r="B2372" i="15" s="1"/>
  <c r="I2372" i="2"/>
  <c r="F2534" i="2"/>
  <c r="I2534" i="2"/>
  <c r="L2058" i="2"/>
  <c r="L2090" i="2"/>
  <c r="L2122" i="2"/>
  <c r="L2154" i="2"/>
  <c r="L2186" i="2"/>
  <c r="L2232" i="2"/>
  <c r="I2118" i="2"/>
  <c r="F2118" i="2"/>
  <c r="B2118" i="15" s="1"/>
  <c r="I2246" i="2"/>
  <c r="F2246" i="2"/>
  <c r="B2246" i="15" s="1"/>
  <c r="I2374" i="2"/>
  <c r="F2374" i="2"/>
  <c r="B2374" i="15" s="1"/>
  <c r="I2536" i="2"/>
  <c r="F2536" i="2"/>
  <c r="B2536" i="2" s="1"/>
  <c r="L2511" i="2"/>
  <c r="L2283" i="2"/>
  <c r="L2315" i="2"/>
  <c r="L2347" i="2"/>
  <c r="L2379" i="2"/>
  <c r="L2411" i="2"/>
  <c r="L2449" i="2"/>
  <c r="I2591" i="2"/>
  <c r="F2591" i="2"/>
  <c r="F2471" i="2"/>
  <c r="I2471" i="2"/>
  <c r="L2522" i="2"/>
  <c r="B2522" i="2" s="1"/>
  <c r="F2601" i="2"/>
  <c r="B2601" i="2" s="1"/>
  <c r="I2601" i="2"/>
  <c r="L1099" i="2"/>
  <c r="L1107" i="2"/>
  <c r="L1115" i="2"/>
  <c r="L1123" i="2"/>
  <c r="L1131" i="2"/>
  <c r="L1139" i="2"/>
  <c r="L1147" i="2"/>
  <c r="L1155" i="2"/>
  <c r="L1163" i="2"/>
  <c r="L1171" i="2"/>
  <c r="L1179" i="2"/>
  <c r="L1187" i="2"/>
  <c r="L1195" i="2"/>
  <c r="F40" i="8"/>
  <c r="I40" i="8"/>
  <c r="F57" i="8"/>
  <c r="B57" i="13" s="1"/>
  <c r="I57" i="8"/>
  <c r="F94" i="8"/>
  <c r="B94" i="13" s="1"/>
  <c r="I94" i="8"/>
  <c r="F23" i="8"/>
  <c r="B23" i="13" s="1"/>
  <c r="I23" i="8"/>
  <c r="F26" i="8"/>
  <c r="B26" i="13" s="1"/>
  <c r="I26" i="8"/>
  <c r="F122" i="8"/>
  <c r="B122" i="8" s="1"/>
  <c r="I122" i="8"/>
  <c r="F134" i="8"/>
  <c r="B134" i="8" s="1"/>
  <c r="I134" i="8"/>
  <c r="L7" i="2"/>
  <c r="L17" i="2"/>
  <c r="I18" i="2"/>
  <c r="F18" i="2"/>
  <c r="B18" i="15" s="1"/>
  <c r="I34" i="2"/>
  <c r="F34" i="2"/>
  <c r="B34" i="15" s="1"/>
  <c r="I50" i="2"/>
  <c r="F50" i="2"/>
  <c r="B50" i="15" s="1"/>
  <c r="I66" i="2"/>
  <c r="F66" i="2"/>
  <c r="B66" i="15" s="1"/>
  <c r="I82" i="2"/>
  <c r="F82" i="2"/>
  <c r="B82" i="15" s="1"/>
  <c r="I98" i="2"/>
  <c r="F98" i="2"/>
  <c r="B98" i="15" s="1"/>
  <c r="I114" i="2"/>
  <c r="F114" i="2"/>
  <c r="B114" i="15" s="1"/>
  <c r="I130" i="2"/>
  <c r="F130" i="2"/>
  <c r="B130" i="15" s="1"/>
  <c r="I146" i="2"/>
  <c r="F146" i="2"/>
  <c r="B146" i="15" s="1"/>
  <c r="I162" i="2"/>
  <c r="F162" i="2"/>
  <c r="B162" i="15" s="1"/>
  <c r="I178" i="2"/>
  <c r="F178" i="2"/>
  <c r="B178" i="15" s="1"/>
  <c r="I194" i="2"/>
  <c r="F194" i="2"/>
  <c r="B194" i="15" s="1"/>
  <c r="I210" i="2"/>
  <c r="F210" i="2"/>
  <c r="B210" i="15" s="1"/>
  <c r="I230" i="2"/>
  <c r="F230" i="2"/>
  <c r="B230" i="15" s="1"/>
  <c r="I246" i="2"/>
  <c r="F246" i="2"/>
  <c r="B246" i="15" s="1"/>
  <c r="I262" i="2"/>
  <c r="F262" i="2"/>
  <c r="B262" i="15" s="1"/>
  <c r="I278" i="2"/>
  <c r="F278" i="2"/>
  <c r="B278" i="15" s="1"/>
  <c r="I294" i="2"/>
  <c r="F294" i="2"/>
  <c r="B294" i="15" s="1"/>
  <c r="I310" i="2"/>
  <c r="F310" i="2"/>
  <c r="B310" i="15" s="1"/>
  <c r="I326" i="2"/>
  <c r="F326" i="2"/>
  <c r="B326" i="15" s="1"/>
  <c r="I342" i="2"/>
  <c r="F342" i="2"/>
  <c r="B342" i="15" s="1"/>
  <c r="I358" i="2"/>
  <c r="F358" i="2"/>
  <c r="B358" i="15" s="1"/>
  <c r="I374" i="2"/>
  <c r="F374" i="2"/>
  <c r="B374" i="15" s="1"/>
  <c r="I390" i="2"/>
  <c r="F390" i="2"/>
  <c r="B390" i="15" s="1"/>
  <c r="I406" i="2"/>
  <c r="F406" i="2"/>
  <c r="B406" i="15" s="1"/>
  <c r="I422" i="2"/>
  <c r="F422" i="2"/>
  <c r="B422" i="15" s="1"/>
  <c r="I438" i="2"/>
  <c r="F438" i="2"/>
  <c r="B438" i="15" s="1"/>
  <c r="I454" i="2"/>
  <c r="F454" i="2"/>
  <c r="B454" i="15" s="1"/>
  <c r="I470" i="2"/>
  <c r="F470" i="2"/>
  <c r="B470" i="15" s="1"/>
  <c r="I486" i="2"/>
  <c r="F486" i="2"/>
  <c r="B486" i="15" s="1"/>
  <c r="I502" i="2"/>
  <c r="F502" i="2"/>
  <c r="B502" i="15" s="1"/>
  <c r="I518" i="2"/>
  <c r="F518" i="2"/>
  <c r="B518" i="15" s="1"/>
  <c r="I534" i="2"/>
  <c r="F534" i="2"/>
  <c r="B534" i="15" s="1"/>
  <c r="I550" i="2"/>
  <c r="F550" i="2"/>
  <c r="B550" i="15" s="1"/>
  <c r="I566" i="2"/>
  <c r="F566" i="2"/>
  <c r="B566" i="15" s="1"/>
  <c r="I582" i="2"/>
  <c r="F582" i="2"/>
  <c r="B582" i="15" s="1"/>
  <c r="I598" i="2"/>
  <c r="F598" i="2"/>
  <c r="B598" i="15" s="1"/>
  <c r="I614" i="2"/>
  <c r="F614" i="2"/>
  <c r="B614" i="15" s="1"/>
  <c r="I632" i="2"/>
  <c r="F632" i="2"/>
  <c r="B632" i="15" s="1"/>
  <c r="I648" i="2"/>
  <c r="F648" i="2"/>
  <c r="B648" i="15" s="1"/>
  <c r="I664" i="2"/>
  <c r="F664" i="2"/>
  <c r="B664" i="15" s="1"/>
  <c r="I681" i="2"/>
  <c r="F681" i="2"/>
  <c r="B681" i="15" s="1"/>
  <c r="I697" i="2"/>
  <c r="F697" i="2"/>
  <c r="B697" i="15" s="1"/>
  <c r="I714" i="2"/>
  <c r="F714" i="2"/>
  <c r="B714" i="15" s="1"/>
  <c r="I730" i="2"/>
  <c r="F730" i="2"/>
  <c r="B730" i="15" s="1"/>
  <c r="I746" i="2"/>
  <c r="F746" i="2"/>
  <c r="B746" i="15" s="1"/>
  <c r="L1206" i="2"/>
  <c r="L1214" i="2"/>
  <c r="L1223" i="2"/>
  <c r="L1231" i="2"/>
  <c r="L1239" i="2"/>
  <c r="L1247" i="2"/>
  <c r="L1255" i="2"/>
  <c r="L1263" i="2"/>
  <c r="L1271" i="2"/>
  <c r="L1279" i="2"/>
  <c r="L1287" i="2"/>
  <c r="L1295" i="2"/>
  <c r="L1303" i="2"/>
  <c r="L1311" i="2"/>
  <c r="L1319" i="2"/>
  <c r="L1327" i="2"/>
  <c r="L1335" i="2"/>
  <c r="L1343" i="2"/>
  <c r="L1351" i="2"/>
  <c r="L1357" i="2"/>
  <c r="L1367" i="2"/>
  <c r="F763" i="2"/>
  <c r="B763" i="15" s="1"/>
  <c r="I763" i="2"/>
  <c r="F779" i="2"/>
  <c r="B779" i="15" s="1"/>
  <c r="I779" i="2"/>
  <c r="F795" i="2"/>
  <c r="B795" i="15" s="1"/>
  <c r="I795" i="2"/>
  <c r="F811" i="2"/>
  <c r="B811" i="15" s="1"/>
  <c r="I811" i="2"/>
  <c r="F827" i="2"/>
  <c r="B827" i="15" s="1"/>
  <c r="I827" i="2"/>
  <c r="F843" i="2"/>
  <c r="B843" i="15" s="1"/>
  <c r="I843" i="2"/>
  <c r="F859" i="2"/>
  <c r="B859" i="15" s="1"/>
  <c r="I859" i="2"/>
  <c r="F875" i="2"/>
  <c r="B875" i="15" s="1"/>
  <c r="I875" i="2"/>
  <c r="F891" i="2"/>
  <c r="B891" i="15" s="1"/>
  <c r="I891" i="2"/>
  <c r="F907" i="2"/>
  <c r="B907" i="15" s="1"/>
  <c r="I907" i="2"/>
  <c r="F924" i="2"/>
  <c r="B924" i="15" s="1"/>
  <c r="I924" i="2"/>
  <c r="F940" i="2"/>
  <c r="B940" i="15" s="1"/>
  <c r="I940" i="2"/>
  <c r="F956" i="2"/>
  <c r="B956" i="15" s="1"/>
  <c r="I956" i="2"/>
  <c r="F972" i="2"/>
  <c r="B972" i="15" s="1"/>
  <c r="I972" i="2"/>
  <c r="F988" i="2"/>
  <c r="B988" i="15" s="1"/>
  <c r="I988" i="2"/>
  <c r="F1004" i="2"/>
  <c r="B1004" i="15" s="1"/>
  <c r="I1004" i="2"/>
  <c r="F1020" i="2"/>
  <c r="B1020" i="15" s="1"/>
  <c r="I1020" i="2"/>
  <c r="F1036" i="2"/>
  <c r="B1036" i="15" s="1"/>
  <c r="I1036" i="2"/>
  <c r="F1052" i="2"/>
  <c r="B1052" i="15" s="1"/>
  <c r="I1052" i="2"/>
  <c r="F1068" i="2"/>
  <c r="B1068" i="15" s="1"/>
  <c r="I1068" i="2"/>
  <c r="F1084" i="2"/>
  <c r="B1084" i="15" s="1"/>
  <c r="I1084" i="2"/>
  <c r="F1100" i="2"/>
  <c r="B1100" i="15" s="1"/>
  <c r="I1100" i="2"/>
  <c r="F1116" i="2"/>
  <c r="B1116" i="15" s="1"/>
  <c r="I1116" i="2"/>
  <c r="F1132" i="2"/>
  <c r="B1132" i="15" s="1"/>
  <c r="I1132" i="2"/>
  <c r="F1148" i="2"/>
  <c r="B1148" i="15" s="1"/>
  <c r="I1148" i="2"/>
  <c r="F1164" i="2"/>
  <c r="B1164" i="15" s="1"/>
  <c r="I1164" i="2"/>
  <c r="F1180" i="2"/>
  <c r="B1180" i="15" s="1"/>
  <c r="I1180" i="2"/>
  <c r="F1196" i="2"/>
  <c r="B1196" i="15" s="1"/>
  <c r="I1196" i="2"/>
  <c r="F1212" i="2"/>
  <c r="B1212" i="15" s="1"/>
  <c r="I1212" i="2"/>
  <c r="F1229" i="2"/>
  <c r="B1229" i="15" s="1"/>
  <c r="I1229" i="2"/>
  <c r="F1245" i="2"/>
  <c r="B1245" i="15" s="1"/>
  <c r="I1245" i="2"/>
  <c r="F1261" i="2"/>
  <c r="B1261" i="15" s="1"/>
  <c r="I1261" i="2"/>
  <c r="F1277" i="2"/>
  <c r="B1277" i="15" s="1"/>
  <c r="I1277" i="2"/>
  <c r="F1293" i="2"/>
  <c r="B1293" i="15" s="1"/>
  <c r="I1293" i="2"/>
  <c r="F1309" i="2"/>
  <c r="B1309" i="15" s="1"/>
  <c r="I1309" i="2"/>
  <c r="F1325" i="2"/>
  <c r="B1325" i="15" s="1"/>
  <c r="I1325" i="2"/>
  <c r="F1341" i="2"/>
  <c r="B1341" i="15" s="1"/>
  <c r="I1341" i="2"/>
  <c r="F1356" i="2"/>
  <c r="B1356" i="15" s="1"/>
  <c r="I1356" i="2"/>
  <c r="L1372" i="2"/>
  <c r="L1388" i="2"/>
  <c r="L1404" i="2"/>
  <c r="L1420" i="2"/>
  <c r="L1436" i="2"/>
  <c r="L1452" i="2"/>
  <c r="L1468" i="2"/>
  <c r="L1485" i="2"/>
  <c r="L1502" i="2"/>
  <c r="L1518" i="2"/>
  <c r="L1534" i="2"/>
  <c r="L1550" i="2"/>
  <c r="L1582" i="2"/>
  <c r="L1614" i="2"/>
  <c r="L1646" i="2"/>
  <c r="F1390" i="2"/>
  <c r="B1390" i="15" s="1"/>
  <c r="I1390" i="2"/>
  <c r="F1422" i="2"/>
  <c r="B1422" i="15" s="1"/>
  <c r="I1422" i="2"/>
  <c r="F1471" i="2"/>
  <c r="B1471" i="15" s="1"/>
  <c r="I1471" i="2"/>
  <c r="F1537" i="2"/>
  <c r="B1537" i="15" s="1"/>
  <c r="I1537" i="2"/>
  <c r="F1601" i="2"/>
  <c r="B1601" i="15" s="1"/>
  <c r="I1601" i="2"/>
  <c r="F1665" i="2"/>
  <c r="B1665" i="15" s="1"/>
  <c r="I1665" i="2"/>
  <c r="I1824" i="2"/>
  <c r="F1824" i="2"/>
  <c r="B1824" i="15" s="1"/>
  <c r="I1959" i="2"/>
  <c r="F1959" i="2"/>
  <c r="B1959" i="15" s="1"/>
  <c r="I1745" i="2"/>
  <c r="F1745" i="2"/>
  <c r="B1745" i="15" s="1"/>
  <c r="I1877" i="2"/>
  <c r="F1877" i="2"/>
  <c r="B1877" i="15" s="1"/>
  <c r="I2008" i="2"/>
  <c r="F2008" i="2"/>
  <c r="B2008" i="15" s="1"/>
  <c r="I2137" i="2"/>
  <c r="F2137" i="2"/>
  <c r="B2137" i="15" s="1"/>
  <c r="I2265" i="2"/>
  <c r="F2265" i="2"/>
  <c r="B2265" i="15" s="1"/>
  <c r="I2393" i="2"/>
  <c r="F2393" i="2"/>
  <c r="B2393" i="15" s="1"/>
  <c r="I2072" i="2"/>
  <c r="F2072" i="2"/>
  <c r="B2072" i="15" s="1"/>
  <c r="I2328" i="2"/>
  <c r="F2328" i="2"/>
  <c r="B2328" i="15" s="1"/>
  <c r="I2618" i="2"/>
  <c r="F2618" i="2"/>
  <c r="B2618" i="2" s="1"/>
  <c r="L2111" i="2"/>
  <c r="L2175" i="2"/>
  <c r="L2239" i="2"/>
  <c r="F2521" i="2"/>
  <c r="B2521" i="2" s="1"/>
  <c r="I2521" i="2"/>
  <c r="F20" i="2"/>
  <c r="B20" i="15" s="1"/>
  <c r="I20" i="2"/>
  <c r="F88" i="2"/>
  <c r="B88" i="15" s="1"/>
  <c r="I88" i="2"/>
  <c r="F152" i="2"/>
  <c r="B152" i="15" s="1"/>
  <c r="I152" i="2"/>
  <c r="F216" i="2"/>
  <c r="B216" i="15" s="1"/>
  <c r="I216" i="2"/>
  <c r="F280" i="2"/>
  <c r="B280" i="15" s="1"/>
  <c r="I280" i="2"/>
  <c r="F344" i="2"/>
  <c r="B344" i="15" s="1"/>
  <c r="I344" i="2"/>
  <c r="F404" i="2"/>
  <c r="B404" i="15" s="1"/>
  <c r="I404" i="2"/>
  <c r="F468" i="2"/>
  <c r="B468" i="15" s="1"/>
  <c r="I468" i="2"/>
  <c r="F536" i="2"/>
  <c r="B536" i="15" s="1"/>
  <c r="I536" i="2"/>
  <c r="F600" i="2"/>
  <c r="B600" i="15" s="1"/>
  <c r="I600" i="2"/>
  <c r="F666" i="2"/>
  <c r="B666" i="15" s="1"/>
  <c r="I666" i="2"/>
  <c r="F728" i="2"/>
  <c r="B728" i="15" s="1"/>
  <c r="I728" i="2"/>
  <c r="L1219" i="2"/>
  <c r="L1252" i="2"/>
  <c r="L1282" i="2"/>
  <c r="L1330" i="2"/>
  <c r="F765" i="2"/>
  <c r="B765" i="15" s="1"/>
  <c r="I765" i="2"/>
  <c r="F901" i="2"/>
  <c r="B901" i="15" s="1"/>
  <c r="I901" i="2"/>
  <c r="F1030" i="2"/>
  <c r="B1030" i="15" s="1"/>
  <c r="I1030" i="2"/>
  <c r="F1154" i="2"/>
  <c r="B1154" i="15" s="1"/>
  <c r="I1154" i="2"/>
  <c r="F1283" i="2"/>
  <c r="B1283" i="15" s="1"/>
  <c r="I1283" i="2"/>
  <c r="L1406" i="2"/>
  <c r="L1536" i="2"/>
  <c r="I1380" i="2"/>
  <c r="F1380" i="2"/>
  <c r="B1380" i="15" s="1"/>
  <c r="I1589" i="2"/>
  <c r="F1589" i="2"/>
  <c r="B1589" i="15" s="1"/>
  <c r="F1865" i="2"/>
  <c r="B1865" i="15" s="1"/>
  <c r="I1865" i="2"/>
  <c r="F2369" i="2"/>
  <c r="B2369" i="15" s="1"/>
  <c r="I2369" i="2"/>
  <c r="L2059" i="2"/>
  <c r="L44" i="8"/>
  <c r="L59" i="8"/>
  <c r="L6" i="8"/>
  <c r="L10" i="8"/>
  <c r="L96" i="8"/>
  <c r="L104" i="8"/>
  <c r="L117" i="8"/>
  <c r="L127" i="8"/>
  <c r="I21" i="2"/>
  <c r="F21" i="2"/>
  <c r="B21" i="15" s="1"/>
  <c r="I53" i="2"/>
  <c r="F53" i="2"/>
  <c r="B53" i="15" s="1"/>
  <c r="I85" i="2"/>
  <c r="F85" i="2"/>
  <c r="B85" i="15" s="1"/>
  <c r="I117" i="2"/>
  <c r="F117" i="2"/>
  <c r="B117" i="15" s="1"/>
  <c r="I149" i="2"/>
  <c r="F149" i="2"/>
  <c r="B149" i="15" s="1"/>
  <c r="I181" i="2"/>
  <c r="F181" i="2"/>
  <c r="B181" i="15" s="1"/>
  <c r="I213" i="2"/>
  <c r="F213" i="2"/>
  <c r="B213" i="15" s="1"/>
  <c r="I249" i="2"/>
  <c r="F249" i="2"/>
  <c r="B249" i="15" s="1"/>
  <c r="I281" i="2"/>
  <c r="F281" i="2"/>
  <c r="B281" i="15" s="1"/>
  <c r="I313" i="2"/>
  <c r="F313" i="2"/>
  <c r="B313" i="15" s="1"/>
  <c r="I345" i="2"/>
  <c r="F345" i="2"/>
  <c r="B345" i="15" s="1"/>
  <c r="I377" i="2"/>
  <c r="F377" i="2"/>
  <c r="B377" i="15" s="1"/>
  <c r="I409" i="2"/>
  <c r="F409" i="2"/>
  <c r="B409" i="15" s="1"/>
  <c r="I441" i="2"/>
  <c r="F441" i="2"/>
  <c r="B441" i="15" s="1"/>
  <c r="I473" i="2"/>
  <c r="F473" i="2"/>
  <c r="B473" i="15" s="1"/>
  <c r="I505" i="2"/>
  <c r="F505" i="2"/>
  <c r="B505" i="15" s="1"/>
  <c r="I537" i="2"/>
  <c r="F537" i="2"/>
  <c r="B537" i="15" s="1"/>
  <c r="I569" i="2"/>
  <c r="F569" i="2"/>
  <c r="B569" i="15" s="1"/>
  <c r="I601" i="2"/>
  <c r="F601" i="2"/>
  <c r="B601" i="15" s="1"/>
  <c r="I635" i="2"/>
  <c r="F635" i="2"/>
  <c r="B635" i="15" s="1"/>
  <c r="I667" i="2"/>
  <c r="F667" i="2"/>
  <c r="B667" i="15" s="1"/>
  <c r="I701" i="2"/>
  <c r="F701" i="2"/>
  <c r="B701" i="15" s="1"/>
  <c r="I733" i="2"/>
  <c r="F733" i="2"/>
  <c r="B733" i="15" s="1"/>
  <c r="I782" i="2"/>
  <c r="F782" i="2"/>
  <c r="B782" i="15" s="1"/>
  <c r="I814" i="2"/>
  <c r="F814" i="2"/>
  <c r="B814" i="15" s="1"/>
  <c r="I846" i="2"/>
  <c r="F846" i="2"/>
  <c r="B846" i="15" s="1"/>
  <c r="I878" i="2"/>
  <c r="F878" i="2"/>
  <c r="B878" i="15" s="1"/>
  <c r="I910" i="2"/>
  <c r="F910" i="2"/>
  <c r="B910" i="15" s="1"/>
  <c r="I943" i="2"/>
  <c r="F943" i="2"/>
  <c r="B943" i="15" s="1"/>
  <c r="I975" i="2"/>
  <c r="F975" i="2"/>
  <c r="B975" i="15" s="1"/>
  <c r="I1007" i="2"/>
  <c r="F1007" i="2"/>
  <c r="B1007" i="15" s="1"/>
  <c r="I1039" i="2"/>
  <c r="F1039" i="2"/>
  <c r="B1039" i="15" s="1"/>
  <c r="I1071" i="2"/>
  <c r="F1071" i="2"/>
  <c r="B1071" i="15" s="1"/>
  <c r="I1103" i="2"/>
  <c r="F1103" i="2"/>
  <c r="B1103" i="15" s="1"/>
  <c r="I1135" i="2"/>
  <c r="F1135" i="2"/>
  <c r="B1135" i="15" s="1"/>
  <c r="I1167" i="2"/>
  <c r="F1167" i="2"/>
  <c r="B1167" i="15" s="1"/>
  <c r="I1199" i="2"/>
  <c r="F1199" i="2"/>
  <c r="B1199" i="15" s="1"/>
  <c r="I1232" i="2"/>
  <c r="F1232" i="2"/>
  <c r="B1232" i="15" s="1"/>
  <c r="I1264" i="2"/>
  <c r="F1264" i="2"/>
  <c r="B1264" i="15" s="1"/>
  <c r="I1296" i="2"/>
  <c r="F1296" i="2"/>
  <c r="B1296" i="15" s="1"/>
  <c r="I1328" i="2"/>
  <c r="F1328" i="2"/>
  <c r="B1328" i="15" s="1"/>
  <c r="I1360" i="2"/>
  <c r="F1360" i="2"/>
  <c r="B1360" i="15" s="1"/>
  <c r="L1391" i="2"/>
  <c r="L1423" i="2"/>
  <c r="L1455" i="2"/>
  <c r="L1488" i="2"/>
  <c r="L1521" i="2"/>
  <c r="L1553" i="2"/>
  <c r="L1585" i="2"/>
  <c r="L1621" i="2"/>
  <c r="F1397" i="2"/>
  <c r="B1397" i="15" s="1"/>
  <c r="I1397" i="2"/>
  <c r="F1486" i="2"/>
  <c r="B1486" i="15" s="1"/>
  <c r="I1486" i="2"/>
  <c r="F1615" i="2"/>
  <c r="B1615" i="15" s="1"/>
  <c r="I1615" i="2"/>
  <c r="L1731" i="2"/>
  <c r="F1987" i="2"/>
  <c r="B1987" i="15" s="1"/>
  <c r="I1987" i="2"/>
  <c r="F1906" i="2"/>
  <c r="B1906" i="15" s="1"/>
  <c r="I1906" i="2"/>
  <c r="F2165" i="2"/>
  <c r="B2165" i="15" s="1"/>
  <c r="I2165" i="2"/>
  <c r="F2427" i="2"/>
  <c r="B2427" i="15" s="1"/>
  <c r="I2427" i="2"/>
  <c r="L760" i="2"/>
  <c r="L768" i="2"/>
  <c r="L776" i="2"/>
  <c r="L784" i="2"/>
  <c r="L792" i="2"/>
  <c r="L800" i="2"/>
  <c r="L808" i="2"/>
  <c r="L816" i="2"/>
  <c r="L824" i="2"/>
  <c r="L832" i="2"/>
  <c r="L840" i="2"/>
  <c r="L848" i="2"/>
  <c r="L856" i="2"/>
  <c r="L864" i="2"/>
  <c r="L872" i="2"/>
  <c r="L880" i="2"/>
  <c r="L888" i="2"/>
  <c r="L896" i="2"/>
  <c r="L904" i="2"/>
  <c r="L912" i="2"/>
  <c r="L920" i="2"/>
  <c r="L929" i="2"/>
  <c r="L937" i="2"/>
  <c r="L945" i="2"/>
  <c r="L953" i="2"/>
  <c r="L961" i="2"/>
  <c r="L969" i="2"/>
  <c r="L977" i="2"/>
  <c r="L985" i="2"/>
  <c r="L993" i="2"/>
  <c r="L1001" i="2"/>
  <c r="L1009" i="2"/>
  <c r="L1017" i="2"/>
  <c r="L1025" i="2"/>
  <c r="L1033" i="2"/>
  <c r="L1041" i="2"/>
  <c r="L1049" i="2"/>
  <c r="L1057" i="2"/>
  <c r="L1065" i="2"/>
  <c r="L1073" i="2"/>
  <c r="L1081" i="2"/>
  <c r="L1089" i="2"/>
  <c r="L1097" i="2"/>
  <c r="L1113" i="2"/>
  <c r="L1129" i="2"/>
  <c r="L1145" i="2"/>
  <c r="L1161" i="2"/>
  <c r="L1177" i="2"/>
  <c r="L1193" i="2"/>
  <c r="F55" i="8"/>
  <c r="B55" i="13" s="1"/>
  <c r="I55" i="8"/>
  <c r="F97" i="8"/>
  <c r="I97" i="8"/>
  <c r="F29" i="8"/>
  <c r="B29" i="13" s="1"/>
  <c r="I29" i="8"/>
  <c r="L5" i="2"/>
  <c r="I30" i="2"/>
  <c r="F30" i="2"/>
  <c r="B30" i="15" s="1"/>
  <c r="I62" i="2"/>
  <c r="F62" i="2"/>
  <c r="B62" i="15" s="1"/>
  <c r="I94" i="2"/>
  <c r="F94" i="2"/>
  <c r="B94" i="15" s="1"/>
  <c r="I126" i="2"/>
  <c r="F126" i="2"/>
  <c r="B126" i="15" s="1"/>
  <c r="I158" i="2"/>
  <c r="F158" i="2"/>
  <c r="B158" i="15" s="1"/>
  <c r="I190" i="2"/>
  <c r="F190" i="2"/>
  <c r="B190" i="15" s="1"/>
  <c r="I226" i="2"/>
  <c r="F226" i="2"/>
  <c r="B226" i="15" s="1"/>
  <c r="I258" i="2"/>
  <c r="F258" i="2"/>
  <c r="B258" i="15" s="1"/>
  <c r="I290" i="2"/>
  <c r="F290" i="2"/>
  <c r="B290" i="15" s="1"/>
  <c r="I322" i="2"/>
  <c r="F322" i="2"/>
  <c r="B322" i="15" s="1"/>
  <c r="I354" i="2"/>
  <c r="F354" i="2"/>
  <c r="B354" i="15" s="1"/>
  <c r="I386" i="2"/>
  <c r="F386" i="2"/>
  <c r="B386" i="15" s="1"/>
  <c r="I418" i="2"/>
  <c r="F418" i="2"/>
  <c r="B418" i="15" s="1"/>
  <c r="I450" i="2"/>
  <c r="F450" i="2"/>
  <c r="B450" i="15" s="1"/>
  <c r="I482" i="2"/>
  <c r="F482" i="2"/>
  <c r="B482" i="15" s="1"/>
  <c r="I514" i="2"/>
  <c r="F514" i="2"/>
  <c r="B514" i="15" s="1"/>
  <c r="I546" i="2"/>
  <c r="F546" i="2"/>
  <c r="B546" i="15" s="1"/>
  <c r="I578" i="2"/>
  <c r="F578" i="2"/>
  <c r="B578" i="15" s="1"/>
  <c r="I610" i="2"/>
  <c r="F610" i="2"/>
  <c r="B610" i="15" s="1"/>
  <c r="I644" i="2"/>
  <c r="F644" i="2"/>
  <c r="B644" i="15" s="1"/>
  <c r="I676" i="2"/>
  <c r="F676" i="2"/>
  <c r="B676" i="15" s="1"/>
  <c r="I710" i="2"/>
  <c r="F710" i="2"/>
  <c r="B710" i="15" s="1"/>
  <c r="I742" i="2"/>
  <c r="F742" i="2"/>
  <c r="B742" i="15" s="1"/>
  <c r="L1212" i="2"/>
  <c r="L1229" i="2"/>
  <c r="L1245" i="2"/>
  <c r="L1261" i="2"/>
  <c r="L1277" i="2"/>
  <c r="L1293" i="2"/>
  <c r="L1309" i="2"/>
  <c r="L1325" i="2"/>
  <c r="L1341" i="2"/>
  <c r="L1356" i="2"/>
  <c r="I759" i="2"/>
  <c r="F759" i="2"/>
  <c r="B759" i="15" s="1"/>
  <c r="I791" i="2"/>
  <c r="F791" i="2"/>
  <c r="B791" i="15" s="1"/>
  <c r="I823" i="2"/>
  <c r="F823" i="2"/>
  <c r="B823" i="15" s="1"/>
  <c r="I855" i="2"/>
  <c r="F855" i="2"/>
  <c r="B855" i="15" s="1"/>
  <c r="I887" i="2"/>
  <c r="F887" i="2"/>
  <c r="B887" i="15" s="1"/>
  <c r="I919" i="2"/>
  <c r="F919" i="2"/>
  <c r="B919" i="15" s="1"/>
  <c r="I952" i="2"/>
  <c r="F952" i="2"/>
  <c r="B952" i="15" s="1"/>
  <c r="I984" i="2"/>
  <c r="F984" i="2"/>
  <c r="B984" i="15" s="1"/>
  <c r="I1016" i="2"/>
  <c r="F1016" i="2"/>
  <c r="B1016" i="15" s="1"/>
  <c r="I1048" i="2"/>
  <c r="F1048" i="2"/>
  <c r="B1048" i="15" s="1"/>
  <c r="I1080" i="2"/>
  <c r="F1080" i="2"/>
  <c r="B1080" i="15" s="1"/>
  <c r="I1112" i="2"/>
  <c r="F1112" i="2"/>
  <c r="B1112" i="15" s="1"/>
  <c r="I1144" i="2"/>
  <c r="F1144" i="2"/>
  <c r="B1144" i="15" s="1"/>
  <c r="I1176" i="2"/>
  <c r="F1176" i="2"/>
  <c r="B1176" i="15" s="1"/>
  <c r="I1208" i="2"/>
  <c r="F1208" i="2"/>
  <c r="B1208" i="15" s="1"/>
  <c r="I1241" i="2"/>
  <c r="F1241" i="2"/>
  <c r="B1241" i="15" s="1"/>
  <c r="I1273" i="2"/>
  <c r="F1273" i="2"/>
  <c r="B1273" i="15" s="1"/>
  <c r="I1305" i="2"/>
  <c r="F1305" i="2"/>
  <c r="B1305" i="15" s="1"/>
  <c r="I1337" i="2"/>
  <c r="F1337" i="2"/>
  <c r="B1337" i="15" s="1"/>
  <c r="I1369" i="2"/>
  <c r="F1369" i="2"/>
  <c r="B1369" i="15" s="1"/>
  <c r="L1400" i="2"/>
  <c r="L1432" i="2"/>
  <c r="L1464" i="2"/>
  <c r="L1498" i="2"/>
  <c r="L1530" i="2"/>
  <c r="L1562" i="2"/>
  <c r="L1594" i="2"/>
  <c r="L1626" i="2"/>
  <c r="L1658" i="2"/>
  <c r="I1402" i="2"/>
  <c r="F1402" i="2"/>
  <c r="B1402" i="15" s="1"/>
  <c r="I1434" i="2"/>
  <c r="F1434" i="2"/>
  <c r="B1434" i="15" s="1"/>
  <c r="I1496" i="2"/>
  <c r="F1496" i="2"/>
  <c r="B1496" i="15" s="1"/>
  <c r="I1561" i="2"/>
  <c r="F1561" i="2"/>
  <c r="B1561" i="15" s="1"/>
  <c r="I1625" i="2"/>
  <c r="F1625" i="2"/>
  <c r="B1625" i="15" s="1"/>
  <c r="I1689" i="2"/>
  <c r="F1689" i="2"/>
  <c r="B1689" i="15" s="1"/>
  <c r="I1744" i="2"/>
  <c r="F1744" i="2"/>
  <c r="B1744" i="15" s="1"/>
  <c r="I1876" i="2"/>
  <c r="F1876" i="2"/>
  <c r="B1876" i="15" s="1"/>
  <c r="I2007" i="2"/>
  <c r="F2007" i="2"/>
  <c r="B2007" i="15" s="1"/>
  <c r="I1793" i="2"/>
  <c r="F1793" i="2"/>
  <c r="B1793" i="15" s="1"/>
  <c r="I1926" i="2"/>
  <c r="F1926" i="2"/>
  <c r="B1926" i="15" s="1"/>
  <c r="I2057" i="2"/>
  <c r="F2057" i="2"/>
  <c r="B2057" i="15" s="1"/>
  <c r="I2185" i="2"/>
  <c r="F2185" i="2"/>
  <c r="B2185" i="15" s="1"/>
  <c r="I2313" i="2"/>
  <c r="F2313" i="2"/>
  <c r="B2313" i="15" s="1"/>
  <c r="I2447" i="2"/>
  <c r="F2447" i="2"/>
  <c r="B2447" i="2" s="1"/>
  <c r="F2168" i="2"/>
  <c r="B2168" i="15" s="1"/>
  <c r="I2168" i="2"/>
  <c r="F2430" i="2"/>
  <c r="B2430" i="15" s="1"/>
  <c r="I2430" i="2"/>
  <c r="L2071" i="2"/>
  <c r="L2135" i="2"/>
  <c r="L2199" i="2"/>
  <c r="L2263" i="2"/>
  <c r="L2611" i="2"/>
  <c r="F44" i="2"/>
  <c r="B44" i="15" s="1"/>
  <c r="I44" i="2"/>
  <c r="F108" i="2"/>
  <c r="B108" i="15" s="1"/>
  <c r="I108" i="2"/>
  <c r="F176" i="2"/>
  <c r="B176" i="15" s="1"/>
  <c r="I176" i="2"/>
  <c r="F240" i="2"/>
  <c r="B240" i="15" s="1"/>
  <c r="I240" i="2"/>
  <c r="F304" i="2"/>
  <c r="B304" i="15" s="1"/>
  <c r="I304" i="2"/>
  <c r="F364" i="2"/>
  <c r="B364" i="15" s="1"/>
  <c r="I364" i="2"/>
  <c r="F428" i="2"/>
  <c r="B428" i="15" s="1"/>
  <c r="I428" i="2"/>
  <c r="F492" i="2"/>
  <c r="B492" i="15" s="1"/>
  <c r="I492" i="2"/>
  <c r="F560" i="2"/>
  <c r="B560" i="15" s="1"/>
  <c r="I560" i="2"/>
  <c r="F624" i="2"/>
  <c r="B624" i="15" s="1"/>
  <c r="I624" i="2"/>
  <c r="F691" i="2"/>
  <c r="B691" i="15" s="1"/>
  <c r="I691" i="2"/>
  <c r="F753" i="2"/>
  <c r="B753" i="15" s="1"/>
  <c r="I753" i="2"/>
  <c r="L1232" i="2"/>
  <c r="L1264" i="2"/>
  <c r="L1296" i="2"/>
  <c r="L1326" i="2"/>
  <c r="L1359" i="2"/>
  <c r="I757" i="2"/>
  <c r="F757" i="2"/>
  <c r="B757" i="15" s="1"/>
  <c r="I825" i="2"/>
  <c r="F825" i="2"/>
  <c r="B825" i="15" s="1"/>
  <c r="I893" i="2"/>
  <c r="F893" i="2"/>
  <c r="B893" i="15" s="1"/>
  <c r="I954" i="2"/>
  <c r="F954" i="2"/>
  <c r="B954" i="15" s="1"/>
  <c r="I1022" i="2"/>
  <c r="F1022" i="2"/>
  <c r="B1022" i="15" s="1"/>
  <c r="I1082" i="2"/>
  <c r="F1082" i="2"/>
  <c r="B1082" i="15" s="1"/>
  <c r="I1146" i="2"/>
  <c r="F1146" i="2"/>
  <c r="B1146" i="15" s="1"/>
  <c r="I1210" i="2"/>
  <c r="F1210" i="2"/>
  <c r="B1210" i="15" s="1"/>
  <c r="I1275" i="2"/>
  <c r="F1275" i="2"/>
  <c r="B1275" i="15" s="1"/>
  <c r="I1339" i="2"/>
  <c r="F1339" i="2"/>
  <c r="B1339" i="15" s="1"/>
  <c r="L1398" i="2"/>
  <c r="L1462" i="2"/>
  <c r="L1528" i="2"/>
  <c r="L1592" i="2"/>
  <c r="L1660" i="2"/>
  <c r="F1436" i="2"/>
  <c r="B1436" i="15" s="1"/>
  <c r="I1436" i="2"/>
  <c r="F1573" i="2"/>
  <c r="B1573" i="15" s="1"/>
  <c r="I1573" i="2"/>
  <c r="F1701" i="2"/>
  <c r="B1701" i="15" s="1"/>
  <c r="I1701" i="2"/>
  <c r="I1901" i="2"/>
  <c r="F1901" i="2"/>
  <c r="B1901" i="15" s="1"/>
  <c r="I1833" i="2"/>
  <c r="F1833" i="2"/>
  <c r="B1833" i="15" s="1"/>
  <c r="I2081" i="2"/>
  <c r="F2081" i="2"/>
  <c r="B2081" i="15" s="1"/>
  <c r="I2337" i="2"/>
  <c r="F2337" i="2"/>
  <c r="B2337" i="15" s="1"/>
  <c r="I2056" i="2"/>
  <c r="F2056" i="2"/>
  <c r="B2056" i="15" s="1"/>
  <c r="I2602" i="2"/>
  <c r="F2602" i="2"/>
  <c r="L2171" i="2"/>
  <c r="L36" i="8"/>
  <c r="L43" i="8"/>
  <c r="L51" i="8"/>
  <c r="L4" i="8"/>
  <c r="L66" i="8"/>
  <c r="L73" i="8"/>
  <c r="L79" i="8"/>
  <c r="L85" i="8"/>
  <c r="L11" i="8"/>
  <c r="L15" i="8"/>
  <c r="L99" i="8"/>
  <c r="L103" i="8"/>
  <c r="L111" i="8"/>
  <c r="L116" i="8"/>
  <c r="L121" i="8"/>
  <c r="L126" i="8"/>
  <c r="L134" i="8"/>
  <c r="F19" i="2"/>
  <c r="B19" i="15" s="1"/>
  <c r="I19" i="2"/>
  <c r="F35" i="2"/>
  <c r="B35" i="15" s="1"/>
  <c r="I35" i="2"/>
  <c r="F51" i="2"/>
  <c r="B51" i="15" s="1"/>
  <c r="I51" i="2"/>
  <c r="F67" i="2"/>
  <c r="B67" i="15" s="1"/>
  <c r="I67" i="2"/>
  <c r="F83" i="2"/>
  <c r="B83" i="15" s="1"/>
  <c r="I83" i="2"/>
  <c r="F99" i="2"/>
  <c r="B99" i="15" s="1"/>
  <c r="I99" i="2"/>
  <c r="F115" i="2"/>
  <c r="B115" i="15" s="1"/>
  <c r="I115" i="2"/>
  <c r="F131" i="2"/>
  <c r="B131" i="15" s="1"/>
  <c r="I131" i="2"/>
  <c r="F147" i="2"/>
  <c r="B147" i="15" s="1"/>
  <c r="I147" i="2"/>
  <c r="F163" i="2"/>
  <c r="B163" i="15" s="1"/>
  <c r="I163" i="2"/>
  <c r="F179" i="2"/>
  <c r="B179" i="15" s="1"/>
  <c r="I179" i="2"/>
  <c r="F195" i="2"/>
  <c r="B195" i="15" s="1"/>
  <c r="I195" i="2"/>
  <c r="F211" i="2"/>
  <c r="B211" i="15" s="1"/>
  <c r="I211" i="2"/>
  <c r="F231" i="2"/>
  <c r="B231" i="15" s="1"/>
  <c r="I231" i="2"/>
  <c r="F247" i="2"/>
  <c r="B247" i="15" s="1"/>
  <c r="I247" i="2"/>
  <c r="F263" i="2"/>
  <c r="B263" i="15" s="1"/>
  <c r="I263" i="2"/>
  <c r="F279" i="2"/>
  <c r="B279" i="15" s="1"/>
  <c r="I279" i="2"/>
  <c r="F295" i="2"/>
  <c r="B295" i="15" s="1"/>
  <c r="I295" i="2"/>
  <c r="F311" i="2"/>
  <c r="B311" i="15" s="1"/>
  <c r="I311" i="2"/>
  <c r="F327" i="2"/>
  <c r="B327" i="15" s="1"/>
  <c r="I327" i="2"/>
  <c r="F343" i="2"/>
  <c r="B343" i="15" s="1"/>
  <c r="I343" i="2"/>
  <c r="F359" i="2"/>
  <c r="B359" i="15" s="1"/>
  <c r="I359" i="2"/>
  <c r="F375" i="2"/>
  <c r="B375" i="15" s="1"/>
  <c r="I375" i="2"/>
  <c r="F391" i="2"/>
  <c r="B391" i="15" s="1"/>
  <c r="I391" i="2"/>
  <c r="F407" i="2"/>
  <c r="B407" i="15" s="1"/>
  <c r="I407" i="2"/>
  <c r="F423" i="2"/>
  <c r="B423" i="15" s="1"/>
  <c r="I423" i="2"/>
  <c r="F439" i="2"/>
  <c r="B439" i="15" s="1"/>
  <c r="I439" i="2"/>
  <c r="F455" i="2"/>
  <c r="B455" i="15" s="1"/>
  <c r="I455" i="2"/>
  <c r="F471" i="2"/>
  <c r="B471" i="15" s="1"/>
  <c r="I471" i="2"/>
  <c r="F487" i="2"/>
  <c r="B487" i="15" s="1"/>
  <c r="I487" i="2"/>
  <c r="F503" i="2"/>
  <c r="B503" i="15" s="1"/>
  <c r="I503" i="2"/>
  <c r="F519" i="2"/>
  <c r="B519" i="15" s="1"/>
  <c r="I519" i="2"/>
  <c r="F535" i="2"/>
  <c r="B535" i="15" s="1"/>
  <c r="I535" i="2"/>
  <c r="F551" i="2"/>
  <c r="B551" i="15" s="1"/>
  <c r="I551" i="2"/>
  <c r="F567" i="2"/>
  <c r="B567" i="15" s="1"/>
  <c r="I567" i="2"/>
  <c r="F583" i="2"/>
  <c r="B583" i="15" s="1"/>
  <c r="I583" i="2"/>
  <c r="F599" i="2"/>
  <c r="B599" i="15" s="1"/>
  <c r="I599" i="2"/>
  <c r="F615" i="2"/>
  <c r="B615" i="15" s="1"/>
  <c r="I615" i="2"/>
  <c r="F633" i="2"/>
  <c r="B633" i="15" s="1"/>
  <c r="I633" i="2"/>
  <c r="F649" i="2"/>
  <c r="B649" i="15" s="1"/>
  <c r="I649" i="2"/>
  <c r="F665" i="2"/>
  <c r="B665" i="15" s="1"/>
  <c r="I665" i="2"/>
  <c r="F682" i="2"/>
  <c r="B682" i="15" s="1"/>
  <c r="I682" i="2"/>
  <c r="F698" i="2"/>
  <c r="B698" i="15" s="1"/>
  <c r="I698" i="2"/>
  <c r="F715" i="2"/>
  <c r="B715" i="15" s="1"/>
  <c r="I715" i="2"/>
  <c r="F731" i="2"/>
  <c r="B731" i="15" s="1"/>
  <c r="I731" i="2"/>
  <c r="F747" i="2"/>
  <c r="B747" i="15" s="1"/>
  <c r="I747" i="2"/>
  <c r="F764" i="2"/>
  <c r="B764" i="15" s="1"/>
  <c r="I764" i="2"/>
  <c r="F780" i="2"/>
  <c r="B780" i="15" s="1"/>
  <c r="I780" i="2"/>
  <c r="F796" i="2"/>
  <c r="B796" i="15" s="1"/>
  <c r="I796" i="2"/>
  <c r="F812" i="2"/>
  <c r="B812" i="15" s="1"/>
  <c r="I812" i="2"/>
  <c r="F828" i="2"/>
  <c r="B828" i="15" s="1"/>
  <c r="I828" i="2"/>
  <c r="F844" i="2"/>
  <c r="B844" i="15" s="1"/>
  <c r="I844" i="2"/>
  <c r="F860" i="2"/>
  <c r="B860" i="15" s="1"/>
  <c r="I860" i="2"/>
  <c r="F876" i="2"/>
  <c r="B876" i="15" s="1"/>
  <c r="I876" i="2"/>
  <c r="F892" i="2"/>
  <c r="B892" i="15" s="1"/>
  <c r="I892" i="2"/>
  <c r="F908" i="2"/>
  <c r="B908" i="15" s="1"/>
  <c r="I908" i="2"/>
  <c r="F925" i="2"/>
  <c r="B925" i="15" s="1"/>
  <c r="I925" i="2"/>
  <c r="F941" i="2"/>
  <c r="B941" i="15" s="1"/>
  <c r="I941" i="2"/>
  <c r="F957" i="2"/>
  <c r="B957" i="15" s="1"/>
  <c r="I957" i="2"/>
  <c r="F973" i="2"/>
  <c r="B973" i="15" s="1"/>
  <c r="I973" i="2"/>
  <c r="F989" i="2"/>
  <c r="B989" i="15" s="1"/>
  <c r="I989" i="2"/>
  <c r="F1005" i="2"/>
  <c r="B1005" i="15" s="1"/>
  <c r="I1005" i="2"/>
  <c r="F1021" i="2"/>
  <c r="B1021" i="15" s="1"/>
  <c r="I1021" i="2"/>
  <c r="F1037" i="2"/>
  <c r="B1037" i="15" s="1"/>
  <c r="I1037" i="2"/>
  <c r="F1053" i="2"/>
  <c r="B1053" i="15" s="1"/>
  <c r="I1053" i="2"/>
  <c r="F1069" i="2"/>
  <c r="B1069" i="15" s="1"/>
  <c r="I1069" i="2"/>
  <c r="F1085" i="2"/>
  <c r="B1085" i="15" s="1"/>
  <c r="I1085" i="2"/>
  <c r="F1101" i="2"/>
  <c r="B1101" i="15" s="1"/>
  <c r="I1101" i="2"/>
  <c r="F1117" i="2"/>
  <c r="B1117" i="15" s="1"/>
  <c r="I1117" i="2"/>
  <c r="F1133" i="2"/>
  <c r="B1133" i="15" s="1"/>
  <c r="I1133" i="2"/>
  <c r="F1149" i="2"/>
  <c r="B1149" i="15" s="1"/>
  <c r="I1149" i="2"/>
  <c r="F1165" i="2"/>
  <c r="B1165" i="15" s="1"/>
  <c r="I1165" i="2"/>
  <c r="F1181" i="2"/>
  <c r="B1181" i="15" s="1"/>
  <c r="I1181" i="2"/>
  <c r="F1197" i="2"/>
  <c r="B1197" i="15" s="1"/>
  <c r="I1197" i="2"/>
  <c r="F1213" i="2"/>
  <c r="B1213" i="15" s="1"/>
  <c r="I1213" i="2"/>
  <c r="F1230" i="2"/>
  <c r="B1230" i="15" s="1"/>
  <c r="I1230" i="2"/>
  <c r="F1246" i="2"/>
  <c r="B1246" i="15" s="1"/>
  <c r="I1246" i="2"/>
  <c r="F1262" i="2"/>
  <c r="B1262" i="15" s="1"/>
  <c r="I1262" i="2"/>
  <c r="F1278" i="2"/>
  <c r="B1278" i="15" s="1"/>
  <c r="I1278" i="2"/>
  <c r="F1294" i="2"/>
  <c r="B1294" i="15" s="1"/>
  <c r="I1294" i="2"/>
  <c r="F1310" i="2"/>
  <c r="B1310" i="15" s="1"/>
  <c r="I1310" i="2"/>
  <c r="F1326" i="2"/>
  <c r="B1326" i="15" s="1"/>
  <c r="I1326" i="2"/>
  <c r="F1342" i="2"/>
  <c r="B1342" i="15" s="1"/>
  <c r="I1342" i="2"/>
  <c r="F1358" i="2"/>
  <c r="B1358" i="15" s="1"/>
  <c r="I1358" i="2"/>
  <c r="L1373" i="2"/>
  <c r="L1389" i="2"/>
  <c r="L1405" i="2"/>
  <c r="L1421" i="2"/>
  <c r="L1437" i="2"/>
  <c r="L1453" i="2"/>
  <c r="L1469" i="2"/>
  <c r="L1486" i="2"/>
  <c r="L1503" i="2"/>
  <c r="L1519" i="2"/>
  <c r="L1535" i="2"/>
  <c r="L1551" i="2"/>
  <c r="L1567" i="2"/>
  <c r="L1583" i="2"/>
  <c r="L1599" i="2"/>
  <c r="L1617" i="2"/>
  <c r="L1649" i="2"/>
  <c r="I1393" i="2"/>
  <c r="F1393" i="2"/>
  <c r="B1393" i="15" s="1"/>
  <c r="I1425" i="2"/>
  <c r="F1425" i="2"/>
  <c r="B1425" i="15" s="1"/>
  <c r="I1477" i="2"/>
  <c r="F1477" i="2"/>
  <c r="B1477" i="15" s="1"/>
  <c r="I1543" i="2"/>
  <c r="F1543" i="2"/>
  <c r="B1543" i="15" s="1"/>
  <c r="I1607" i="2"/>
  <c r="F1607" i="2"/>
  <c r="B1607" i="15" s="1"/>
  <c r="I1671" i="2"/>
  <c r="F1671" i="2"/>
  <c r="B1671" i="15" s="1"/>
  <c r="I1836" i="2"/>
  <c r="F1836" i="2"/>
  <c r="B1836" i="15" s="1"/>
  <c r="I1971" i="2"/>
  <c r="F1971" i="2"/>
  <c r="B1971" i="15" s="1"/>
  <c r="I1757" i="2"/>
  <c r="F1757" i="2"/>
  <c r="B1757" i="15" s="1"/>
  <c r="I1890" i="2"/>
  <c r="F1890" i="2"/>
  <c r="B1890" i="15" s="1"/>
  <c r="I2020" i="2"/>
  <c r="F2020" i="2"/>
  <c r="B2020" i="15" s="1"/>
  <c r="I2149" i="2"/>
  <c r="F2149" i="2"/>
  <c r="B2149" i="15" s="1"/>
  <c r="I2277" i="2"/>
  <c r="F2277" i="2"/>
  <c r="B2277" i="15" s="1"/>
  <c r="I2405" i="2"/>
  <c r="F2405" i="2"/>
  <c r="B2405" i="15" s="1"/>
  <c r="F2096" i="2"/>
  <c r="B2096" i="15" s="1"/>
  <c r="I2096" i="2"/>
  <c r="F2352" i="2"/>
  <c r="B2352" i="15" s="1"/>
  <c r="I2352" i="2"/>
  <c r="F678" i="2"/>
  <c r="B678" i="15" s="1"/>
  <c r="I678" i="2"/>
  <c r="L2117" i="2"/>
  <c r="L2181" i="2"/>
  <c r="L2245" i="2"/>
  <c r="L2467" i="2"/>
  <c r="I1458" i="2"/>
  <c r="F1458" i="2"/>
  <c r="B1458" i="15" s="1"/>
  <c r="I1491" i="2"/>
  <c r="F1491" i="2"/>
  <c r="B1491" i="15" s="1"/>
  <c r="I1524" i="2"/>
  <c r="F1524" i="2"/>
  <c r="B1524" i="15" s="1"/>
  <c r="I1556" i="2"/>
  <c r="F1556" i="2"/>
  <c r="B1556" i="15" s="1"/>
  <c r="I1588" i="2"/>
  <c r="F1588" i="2"/>
  <c r="B1588" i="15" s="1"/>
  <c r="I1620" i="2"/>
  <c r="F1620" i="2"/>
  <c r="B1620" i="15" s="1"/>
  <c r="I1652" i="2"/>
  <c r="F1652" i="2"/>
  <c r="B1652" i="15" s="1"/>
  <c r="I1684" i="2"/>
  <c r="F1684" i="2"/>
  <c r="B1684" i="15" s="1"/>
  <c r="I1716" i="2"/>
  <c r="F1716" i="2"/>
  <c r="B1716" i="15" s="1"/>
  <c r="L1666" i="2"/>
  <c r="L1682" i="2"/>
  <c r="L1698" i="2"/>
  <c r="L1714" i="2"/>
  <c r="L1736" i="2"/>
  <c r="F1798" i="2"/>
  <c r="B1798" i="15" s="1"/>
  <c r="I1798" i="2"/>
  <c r="F1862" i="2"/>
  <c r="B1862" i="15" s="1"/>
  <c r="I1862" i="2"/>
  <c r="F1931" i="2"/>
  <c r="B1931" i="15" s="1"/>
  <c r="I1931" i="2"/>
  <c r="F1997" i="2"/>
  <c r="B1997" i="15" s="1"/>
  <c r="I1997" i="2"/>
  <c r="F1728" i="2"/>
  <c r="B1728" i="15" s="1"/>
  <c r="I1728" i="2"/>
  <c r="F1783" i="2"/>
  <c r="B1783" i="15" s="1"/>
  <c r="I1783" i="2"/>
  <c r="F1847" i="2"/>
  <c r="B1847" i="15" s="1"/>
  <c r="I1847" i="2"/>
  <c r="F1916" i="2"/>
  <c r="B1916" i="15" s="1"/>
  <c r="I1916" i="2"/>
  <c r="F1982" i="2"/>
  <c r="B1982" i="15" s="1"/>
  <c r="I1982" i="2"/>
  <c r="F2046" i="2"/>
  <c r="B2046" i="15" s="1"/>
  <c r="I2046" i="2"/>
  <c r="F2111" i="2"/>
  <c r="B2111" i="15" s="1"/>
  <c r="I2111" i="2"/>
  <c r="F2175" i="2"/>
  <c r="B2175" i="15" s="1"/>
  <c r="I2175" i="2"/>
  <c r="F2239" i="2"/>
  <c r="B2239" i="15" s="1"/>
  <c r="I2239" i="2"/>
  <c r="F2303" i="2"/>
  <c r="B2303" i="15" s="1"/>
  <c r="I2303" i="2"/>
  <c r="F2367" i="2"/>
  <c r="B2367" i="15" s="1"/>
  <c r="I2367" i="2"/>
  <c r="F2437" i="2"/>
  <c r="B2437" i="2" s="1"/>
  <c r="I2437" i="2"/>
  <c r="L1739" i="2"/>
  <c r="L1755" i="2"/>
  <c r="L1771" i="2"/>
  <c r="L1787" i="2"/>
  <c r="L1803" i="2"/>
  <c r="L1819" i="2"/>
  <c r="L1835" i="2"/>
  <c r="L1851" i="2"/>
  <c r="L1867" i="2"/>
  <c r="L1888" i="2"/>
  <c r="L1904" i="2"/>
  <c r="L1920" i="2"/>
  <c r="L1938" i="2"/>
  <c r="L1954" i="2"/>
  <c r="L1970" i="2"/>
  <c r="L1986" i="2"/>
  <c r="L2002" i="2"/>
  <c r="L2018" i="2"/>
  <c r="L2045" i="2"/>
  <c r="I2148" i="2"/>
  <c r="F2148" i="2"/>
  <c r="B2148" i="15" s="1"/>
  <c r="I2276" i="2"/>
  <c r="F2276" i="2"/>
  <c r="B2276" i="15" s="1"/>
  <c r="I2404" i="2"/>
  <c r="F2404" i="2"/>
  <c r="B2404" i="15" s="1"/>
  <c r="I2566" i="2"/>
  <c r="F2566" i="2"/>
  <c r="B2566" i="2" s="1"/>
  <c r="L2066" i="2"/>
  <c r="L2098" i="2"/>
  <c r="L2130" i="2"/>
  <c r="L2162" i="2"/>
  <c r="L2194" i="2"/>
  <c r="L2248" i="2"/>
  <c r="L2491" i="2"/>
  <c r="I2150" i="2"/>
  <c r="F2150" i="2"/>
  <c r="B2150" i="15" s="1"/>
  <c r="I2278" i="2"/>
  <c r="F2278" i="2"/>
  <c r="B2278" i="15" s="1"/>
  <c r="I2406" i="2"/>
  <c r="F2406" i="2"/>
  <c r="B2406" i="15" s="1"/>
  <c r="I2568" i="2"/>
  <c r="F2568" i="2"/>
  <c r="B2568" i="2" s="1"/>
  <c r="L2575" i="2"/>
  <c r="L2291" i="2"/>
  <c r="L2323" i="2"/>
  <c r="L2355" i="2"/>
  <c r="L2387" i="2"/>
  <c r="L2425" i="2"/>
  <c r="L2457" i="2"/>
  <c r="L2485" i="2"/>
  <c r="F2535" i="2"/>
  <c r="I2535" i="2"/>
  <c r="L2554" i="2"/>
  <c r="I2191" i="2"/>
  <c r="F2191" i="2"/>
  <c r="B2191" i="15" s="1"/>
  <c r="I2255" i="2"/>
  <c r="F2255" i="2"/>
  <c r="B2255" i="15" s="1"/>
  <c r="I2319" i="2"/>
  <c r="F2319" i="2"/>
  <c r="B2319" i="15" s="1"/>
  <c r="I2383" i="2"/>
  <c r="F2383" i="2"/>
  <c r="B2383" i="15" s="1"/>
  <c r="I2453" i="2"/>
  <c r="F2453" i="2"/>
  <c r="L1743" i="2"/>
  <c r="L1759" i="2"/>
  <c r="L1775" i="2"/>
  <c r="L1791" i="2"/>
  <c r="L1807" i="2"/>
  <c r="L1823" i="2"/>
  <c r="L1839" i="2"/>
  <c r="L1855" i="2"/>
  <c r="L1875" i="2"/>
  <c r="L1892" i="2"/>
  <c r="L1908" i="2"/>
  <c r="L1924" i="2"/>
  <c r="L1942" i="2"/>
  <c r="L1958" i="2"/>
  <c r="L1974" i="2"/>
  <c r="L1990" i="2"/>
  <c r="L2006" i="2"/>
  <c r="L2022" i="2"/>
  <c r="L2053" i="2"/>
  <c r="F2180" i="2"/>
  <c r="B2180" i="15" s="1"/>
  <c r="I2180" i="2"/>
  <c r="F2308" i="2"/>
  <c r="B2308" i="15" s="1"/>
  <c r="I2308" i="2"/>
  <c r="F2442" i="2"/>
  <c r="B2442" i="2" s="1"/>
  <c r="I2442" i="2"/>
  <c r="F2598" i="2"/>
  <c r="I2598" i="2"/>
  <c r="L2074" i="2"/>
  <c r="L2106" i="2"/>
  <c r="L2138" i="2"/>
  <c r="L2170" i="2"/>
  <c r="L2202" i="2"/>
  <c r="L2264" i="2"/>
  <c r="L2619" i="2"/>
  <c r="I2054" i="2"/>
  <c r="F2054" i="2"/>
  <c r="B2054" i="15" s="1"/>
  <c r="I2182" i="2"/>
  <c r="F2182" i="2"/>
  <c r="B2182" i="15" s="1"/>
  <c r="I2310" i="2"/>
  <c r="F2310" i="2"/>
  <c r="B2310" i="15" s="1"/>
  <c r="I2444" i="2"/>
  <c r="F2444" i="2"/>
  <c r="B2444" i="2" s="1"/>
  <c r="I2600" i="2"/>
  <c r="F2600" i="2"/>
  <c r="L1484" i="2"/>
  <c r="L2299" i="2"/>
  <c r="L2331" i="2"/>
  <c r="L2363" i="2"/>
  <c r="L2395" i="2"/>
  <c r="L2433" i="2"/>
  <c r="L2465" i="2"/>
  <c r="L2525" i="2"/>
  <c r="F2611" i="2"/>
  <c r="B2611" i="2" s="1"/>
  <c r="I2611" i="2"/>
  <c r="L2586" i="2"/>
  <c r="L1103" i="2"/>
  <c r="L1111" i="2"/>
  <c r="L1119" i="2"/>
  <c r="L1127" i="2"/>
  <c r="L1135" i="2"/>
  <c r="L1143" i="2"/>
  <c r="L1151" i="2"/>
  <c r="L1159" i="2"/>
  <c r="L1167" i="2"/>
  <c r="L1175" i="2"/>
  <c r="L1183" i="2"/>
  <c r="L1191" i="2"/>
  <c r="L1199" i="2"/>
  <c r="F48" i="8"/>
  <c r="B48" i="13" s="1"/>
  <c r="I48" i="8"/>
  <c r="F77" i="8"/>
  <c r="B77" i="13" s="1"/>
  <c r="I77" i="8"/>
  <c r="F16" i="8"/>
  <c r="B16" i="13" s="1"/>
  <c r="I16" i="8"/>
  <c r="F107" i="8"/>
  <c r="B107" i="13" s="1"/>
  <c r="I107" i="8"/>
  <c r="F118" i="8"/>
  <c r="B118" i="13" s="1"/>
  <c r="I118" i="8"/>
  <c r="F129" i="8"/>
  <c r="B129" i="8" s="1"/>
  <c r="I129" i="8"/>
  <c r="L4" i="2"/>
  <c r="L11" i="2"/>
  <c r="L31" i="2"/>
  <c r="I10" i="2"/>
  <c r="F10" i="2"/>
  <c r="B10" i="15" s="1"/>
  <c r="I26" i="2"/>
  <c r="F26" i="2"/>
  <c r="B26" i="15" s="1"/>
  <c r="I42" i="2"/>
  <c r="F42" i="2"/>
  <c r="B42" i="15" s="1"/>
  <c r="I58" i="2"/>
  <c r="F58" i="2"/>
  <c r="B58" i="15" s="1"/>
  <c r="I74" i="2"/>
  <c r="F74" i="2"/>
  <c r="B74" i="15" s="1"/>
  <c r="I90" i="2"/>
  <c r="F90" i="2"/>
  <c r="B90" i="15" s="1"/>
  <c r="I106" i="2"/>
  <c r="F106" i="2"/>
  <c r="B106" i="15" s="1"/>
  <c r="I122" i="2"/>
  <c r="F122" i="2"/>
  <c r="B122" i="15" s="1"/>
  <c r="I138" i="2"/>
  <c r="F138" i="2"/>
  <c r="B138" i="15" s="1"/>
  <c r="I154" i="2"/>
  <c r="F154" i="2"/>
  <c r="B154" i="15" s="1"/>
  <c r="I170" i="2"/>
  <c r="F170" i="2"/>
  <c r="B170" i="15" s="1"/>
  <c r="I186" i="2"/>
  <c r="F186" i="2"/>
  <c r="B186" i="15" s="1"/>
  <c r="I202" i="2"/>
  <c r="F202" i="2"/>
  <c r="B202" i="15" s="1"/>
  <c r="I218" i="2"/>
  <c r="F218" i="2"/>
  <c r="B218" i="15" s="1"/>
  <c r="I238" i="2"/>
  <c r="F238" i="2"/>
  <c r="B238" i="15" s="1"/>
  <c r="I254" i="2"/>
  <c r="F254" i="2"/>
  <c r="B254" i="15" s="1"/>
  <c r="I270" i="2"/>
  <c r="F270" i="2"/>
  <c r="B270" i="15" s="1"/>
  <c r="I286" i="2"/>
  <c r="F286" i="2"/>
  <c r="B286" i="15" s="1"/>
  <c r="I302" i="2"/>
  <c r="F302" i="2"/>
  <c r="B302" i="15" s="1"/>
  <c r="I318" i="2"/>
  <c r="F318" i="2"/>
  <c r="B318" i="15" s="1"/>
  <c r="I334" i="2"/>
  <c r="F334" i="2"/>
  <c r="B334" i="15" s="1"/>
  <c r="I350" i="2"/>
  <c r="F350" i="2"/>
  <c r="B350" i="15" s="1"/>
  <c r="I366" i="2"/>
  <c r="F366" i="2"/>
  <c r="B366" i="15" s="1"/>
  <c r="I382" i="2"/>
  <c r="F382" i="2"/>
  <c r="B382" i="15" s="1"/>
  <c r="I398" i="2"/>
  <c r="F398" i="2"/>
  <c r="B398" i="15" s="1"/>
  <c r="I414" i="2"/>
  <c r="F414" i="2"/>
  <c r="B414" i="15" s="1"/>
  <c r="I430" i="2"/>
  <c r="F430" i="2"/>
  <c r="B430" i="15" s="1"/>
  <c r="I446" i="2"/>
  <c r="F446" i="2"/>
  <c r="B446" i="15" s="1"/>
  <c r="I462" i="2"/>
  <c r="F462" i="2"/>
  <c r="B462" i="15" s="1"/>
  <c r="I478" i="2"/>
  <c r="F478" i="2"/>
  <c r="B478" i="15" s="1"/>
  <c r="I494" i="2"/>
  <c r="F494" i="2"/>
  <c r="B494" i="15" s="1"/>
  <c r="I510" i="2"/>
  <c r="F510" i="2"/>
  <c r="B510" i="15" s="1"/>
  <c r="I526" i="2"/>
  <c r="F526" i="2"/>
  <c r="B526" i="15" s="1"/>
  <c r="I542" i="2"/>
  <c r="F542" i="2"/>
  <c r="B542" i="15" s="1"/>
  <c r="I558" i="2"/>
  <c r="F558" i="2"/>
  <c r="B558" i="15" s="1"/>
  <c r="I574" i="2"/>
  <c r="F574" i="2"/>
  <c r="B574" i="15" s="1"/>
  <c r="I590" i="2"/>
  <c r="F590" i="2"/>
  <c r="B590" i="15" s="1"/>
  <c r="I606" i="2"/>
  <c r="F606" i="2"/>
  <c r="B606" i="15" s="1"/>
  <c r="I622" i="2"/>
  <c r="F622" i="2"/>
  <c r="B622" i="15" s="1"/>
  <c r="I640" i="2"/>
  <c r="F640" i="2"/>
  <c r="B640" i="15" s="1"/>
  <c r="I656" i="2"/>
  <c r="F656" i="2"/>
  <c r="B656" i="15" s="1"/>
  <c r="I672" i="2"/>
  <c r="F672" i="2"/>
  <c r="B672" i="15" s="1"/>
  <c r="I689" i="2"/>
  <c r="F689" i="2"/>
  <c r="B689" i="15" s="1"/>
  <c r="I706" i="2"/>
  <c r="F706" i="2"/>
  <c r="B706" i="15" s="1"/>
  <c r="I722" i="2"/>
  <c r="F722" i="2"/>
  <c r="B722" i="15" s="1"/>
  <c r="I738" i="2"/>
  <c r="F738" i="2"/>
  <c r="B738" i="15" s="1"/>
  <c r="I755" i="2"/>
  <c r="F755" i="2"/>
  <c r="B755" i="15" s="1"/>
  <c r="L1202" i="2"/>
  <c r="L1210" i="2"/>
  <c r="L1218" i="2"/>
  <c r="L1227" i="2"/>
  <c r="L1235" i="2"/>
  <c r="L1243" i="2"/>
  <c r="L1251" i="2"/>
  <c r="L1259" i="2"/>
  <c r="L1267" i="2"/>
  <c r="L1275" i="2"/>
  <c r="L1283" i="2"/>
  <c r="L1291" i="2"/>
  <c r="L1299" i="2"/>
  <c r="L1307" i="2"/>
  <c r="L1315" i="2"/>
  <c r="L1323" i="2"/>
  <c r="L1331" i="2"/>
  <c r="L1339" i="2"/>
  <c r="L1347" i="2"/>
  <c r="L1355" i="2"/>
  <c r="L1363" i="2"/>
  <c r="L1371" i="2"/>
  <c r="F771" i="2"/>
  <c r="B771" i="15" s="1"/>
  <c r="I771" i="2"/>
  <c r="F787" i="2"/>
  <c r="B787" i="15" s="1"/>
  <c r="I787" i="2"/>
  <c r="F803" i="2"/>
  <c r="B803" i="15" s="1"/>
  <c r="I803" i="2"/>
  <c r="F819" i="2"/>
  <c r="B819" i="15" s="1"/>
  <c r="I819" i="2"/>
  <c r="F835" i="2"/>
  <c r="B835" i="15" s="1"/>
  <c r="I835" i="2"/>
  <c r="F851" i="2"/>
  <c r="B851" i="15" s="1"/>
  <c r="I851" i="2"/>
  <c r="F867" i="2"/>
  <c r="B867" i="15" s="1"/>
  <c r="I867" i="2"/>
  <c r="F883" i="2"/>
  <c r="B883" i="15" s="1"/>
  <c r="I883" i="2"/>
  <c r="F899" i="2"/>
  <c r="B899" i="15" s="1"/>
  <c r="I899" i="2"/>
  <c r="F915" i="2"/>
  <c r="B915" i="15" s="1"/>
  <c r="I915" i="2"/>
  <c r="F932" i="2"/>
  <c r="B932" i="15" s="1"/>
  <c r="I932" i="2"/>
  <c r="F948" i="2"/>
  <c r="B948" i="15" s="1"/>
  <c r="I948" i="2"/>
  <c r="F964" i="2"/>
  <c r="B964" i="15" s="1"/>
  <c r="I964" i="2"/>
  <c r="F980" i="2"/>
  <c r="B980" i="15" s="1"/>
  <c r="I980" i="2"/>
  <c r="F996" i="2"/>
  <c r="B996" i="15" s="1"/>
  <c r="I996" i="2"/>
  <c r="F1012" i="2"/>
  <c r="B1012" i="15" s="1"/>
  <c r="I1012" i="2"/>
  <c r="F1028" i="2"/>
  <c r="B1028" i="15" s="1"/>
  <c r="I1028" i="2"/>
  <c r="F1044" i="2"/>
  <c r="B1044" i="15" s="1"/>
  <c r="I1044" i="2"/>
  <c r="F1060" i="2"/>
  <c r="B1060" i="15" s="1"/>
  <c r="I1060" i="2"/>
  <c r="F1076" i="2"/>
  <c r="B1076" i="15" s="1"/>
  <c r="I1076" i="2"/>
  <c r="F1092" i="2"/>
  <c r="B1092" i="15" s="1"/>
  <c r="I1092" i="2"/>
  <c r="F1108" i="2"/>
  <c r="B1108" i="15" s="1"/>
  <c r="I1108" i="2"/>
  <c r="F1124" i="2"/>
  <c r="B1124" i="15" s="1"/>
  <c r="I1124" i="2"/>
  <c r="F1140" i="2"/>
  <c r="B1140" i="15" s="1"/>
  <c r="I1140" i="2"/>
  <c r="F1156" i="2"/>
  <c r="B1156" i="15" s="1"/>
  <c r="I1156" i="2"/>
  <c r="F1172" i="2"/>
  <c r="B1172" i="15" s="1"/>
  <c r="I1172" i="2"/>
  <c r="F1188" i="2"/>
  <c r="B1188" i="15" s="1"/>
  <c r="I1188" i="2"/>
  <c r="F1204" i="2"/>
  <c r="B1204" i="15" s="1"/>
  <c r="I1204" i="2"/>
  <c r="F1220" i="2"/>
  <c r="B1220" i="15" s="1"/>
  <c r="I1220" i="2"/>
  <c r="F1237" i="2"/>
  <c r="B1237" i="15" s="1"/>
  <c r="I1237" i="2"/>
  <c r="F1253" i="2"/>
  <c r="B1253" i="15" s="1"/>
  <c r="I1253" i="2"/>
  <c r="F1269" i="2"/>
  <c r="B1269" i="15" s="1"/>
  <c r="I1269" i="2"/>
  <c r="F1285" i="2"/>
  <c r="B1285" i="15" s="1"/>
  <c r="I1285" i="2"/>
  <c r="F1301" i="2"/>
  <c r="B1301" i="15" s="1"/>
  <c r="I1301" i="2"/>
  <c r="F1317" i="2"/>
  <c r="B1317" i="15" s="1"/>
  <c r="I1317" i="2"/>
  <c r="F1333" i="2"/>
  <c r="B1333" i="15" s="1"/>
  <c r="I1333" i="2"/>
  <c r="F1349" i="2"/>
  <c r="B1349" i="15" s="1"/>
  <c r="I1349" i="2"/>
  <c r="F1365" i="2"/>
  <c r="B1365" i="15" s="1"/>
  <c r="I1365" i="2"/>
  <c r="L1380" i="2"/>
  <c r="L1396" i="2"/>
  <c r="L1412" i="2"/>
  <c r="L1428" i="2"/>
  <c r="L1444" i="2"/>
  <c r="L1460" i="2"/>
  <c r="L1476" i="2"/>
  <c r="L1493" i="2"/>
  <c r="L1510" i="2"/>
  <c r="L1526" i="2"/>
  <c r="L1542" i="2"/>
  <c r="L1566" i="2"/>
  <c r="L1598" i="2"/>
  <c r="L1630" i="2"/>
  <c r="F1374" i="2"/>
  <c r="B1374" i="15" s="1"/>
  <c r="I1374" i="2"/>
  <c r="F1406" i="2"/>
  <c r="B1406" i="15" s="1"/>
  <c r="I1406" i="2"/>
  <c r="F1439" i="2"/>
  <c r="B1439" i="15" s="1"/>
  <c r="I1439" i="2"/>
  <c r="F1505" i="2"/>
  <c r="B1505" i="15" s="1"/>
  <c r="I1505" i="2"/>
  <c r="F1569" i="2"/>
  <c r="B1569" i="15" s="1"/>
  <c r="I1569" i="2"/>
  <c r="F1633" i="2"/>
  <c r="B1633" i="15" s="1"/>
  <c r="I1633" i="2"/>
  <c r="F1697" i="2"/>
  <c r="B1697" i="15" s="1"/>
  <c r="I1697" i="2"/>
  <c r="I1760" i="2"/>
  <c r="F1760" i="2"/>
  <c r="B1760" i="15" s="1"/>
  <c r="I1893" i="2"/>
  <c r="F1893" i="2"/>
  <c r="B1893" i="15" s="1"/>
  <c r="I2023" i="2"/>
  <c r="F2023" i="2"/>
  <c r="B2023" i="15" s="1"/>
  <c r="I1809" i="2"/>
  <c r="F1809" i="2"/>
  <c r="B1809" i="15" s="1"/>
  <c r="I1944" i="2"/>
  <c r="F1944" i="2"/>
  <c r="B1944" i="15" s="1"/>
  <c r="I2073" i="2"/>
  <c r="F2073" i="2"/>
  <c r="B2073" i="15" s="1"/>
  <c r="I2201" i="2"/>
  <c r="F2201" i="2"/>
  <c r="B2201" i="15" s="1"/>
  <c r="I2329" i="2"/>
  <c r="F2329" i="2"/>
  <c r="B2329" i="15" s="1"/>
  <c r="I2463" i="2"/>
  <c r="F2463" i="2"/>
  <c r="B2463" i="2" s="1"/>
  <c r="L2026" i="2"/>
  <c r="I2200" i="2"/>
  <c r="F2200" i="2"/>
  <c r="B2200" i="15" s="1"/>
  <c r="I2462" i="2"/>
  <c r="F2462" i="2"/>
  <c r="L2079" i="2"/>
  <c r="L2143" i="2"/>
  <c r="L2207" i="2"/>
  <c r="L18" i="2"/>
  <c r="F52" i="2"/>
  <c r="B52" i="15" s="1"/>
  <c r="I52" i="2"/>
  <c r="F120" i="2"/>
  <c r="B120" i="15" s="1"/>
  <c r="I120" i="2"/>
  <c r="F184" i="2"/>
  <c r="B184" i="15" s="1"/>
  <c r="I184" i="2"/>
  <c r="F248" i="2"/>
  <c r="B248" i="15" s="1"/>
  <c r="I248" i="2"/>
  <c r="F312" i="2"/>
  <c r="B312" i="15" s="1"/>
  <c r="I312" i="2"/>
  <c r="F372" i="2"/>
  <c r="B372" i="15" s="1"/>
  <c r="I372" i="2"/>
  <c r="F436" i="2"/>
  <c r="B436" i="15" s="1"/>
  <c r="I436" i="2"/>
  <c r="F504" i="2"/>
  <c r="B504" i="15" s="1"/>
  <c r="I504" i="2"/>
  <c r="F568" i="2"/>
  <c r="B568" i="15" s="1"/>
  <c r="I568" i="2"/>
  <c r="F634" i="2"/>
  <c r="B634" i="15" s="1"/>
  <c r="I634" i="2"/>
  <c r="F700" i="2"/>
  <c r="B700" i="15" s="1"/>
  <c r="I700" i="2"/>
  <c r="L1201" i="2"/>
  <c r="L1236" i="2"/>
  <c r="L1268" i="2"/>
  <c r="L1300" i="2"/>
  <c r="L1360" i="2"/>
  <c r="F833" i="2"/>
  <c r="B833" i="15" s="1"/>
  <c r="I833" i="2"/>
  <c r="F962" i="2"/>
  <c r="B962" i="15" s="1"/>
  <c r="I962" i="2"/>
  <c r="F1090" i="2"/>
  <c r="B1090" i="15" s="1"/>
  <c r="I1090" i="2"/>
  <c r="F1218" i="2"/>
  <c r="B1218" i="15" s="1"/>
  <c r="I1218" i="2"/>
  <c r="F1347" i="2"/>
  <c r="B1347" i="15" s="1"/>
  <c r="I1347" i="2"/>
  <c r="L1470" i="2"/>
  <c r="L1600" i="2"/>
  <c r="I1451" i="2"/>
  <c r="F1451" i="2"/>
  <c r="B1451" i="15" s="1"/>
  <c r="I1717" i="2"/>
  <c r="F1717" i="2"/>
  <c r="B1717" i="15" s="1"/>
  <c r="F1935" i="2"/>
  <c r="B1935" i="15" s="1"/>
  <c r="I1935" i="2"/>
  <c r="F2113" i="2"/>
  <c r="B2113" i="15" s="1"/>
  <c r="I2113" i="2"/>
  <c r="F2120" i="2"/>
  <c r="B2120" i="15" s="1"/>
  <c r="I2120" i="2"/>
  <c r="L2187" i="2"/>
  <c r="L37" i="8"/>
  <c r="L52" i="8"/>
  <c r="L67" i="8"/>
  <c r="L80" i="8"/>
  <c r="L12" i="8"/>
  <c r="L20" i="8"/>
  <c r="L24" i="8"/>
  <c r="L122" i="8"/>
  <c r="I4" i="2"/>
  <c r="F4" i="2"/>
  <c r="B4" i="15" s="1"/>
  <c r="I37" i="2"/>
  <c r="F37" i="2"/>
  <c r="B37" i="15" s="1"/>
  <c r="I69" i="2"/>
  <c r="F69" i="2"/>
  <c r="B69" i="15" s="1"/>
  <c r="I101" i="2"/>
  <c r="F101" i="2"/>
  <c r="B101" i="15" s="1"/>
  <c r="I133" i="2"/>
  <c r="F133" i="2"/>
  <c r="B133" i="15" s="1"/>
  <c r="I165" i="2"/>
  <c r="F165" i="2"/>
  <c r="B165" i="15" s="1"/>
  <c r="I197" i="2"/>
  <c r="F197" i="2"/>
  <c r="B197" i="15" s="1"/>
  <c r="I233" i="2"/>
  <c r="F233" i="2"/>
  <c r="B233" i="15" s="1"/>
  <c r="I265" i="2"/>
  <c r="F265" i="2"/>
  <c r="B265" i="15" s="1"/>
  <c r="I297" i="2"/>
  <c r="F297" i="2"/>
  <c r="B297" i="15" s="1"/>
  <c r="I329" i="2"/>
  <c r="F329" i="2"/>
  <c r="B329" i="15" s="1"/>
  <c r="I361" i="2"/>
  <c r="F361" i="2"/>
  <c r="B361" i="15" s="1"/>
  <c r="I393" i="2"/>
  <c r="F393" i="2"/>
  <c r="B393" i="15" s="1"/>
  <c r="I425" i="2"/>
  <c r="F425" i="2"/>
  <c r="B425" i="15" s="1"/>
  <c r="I457" i="2"/>
  <c r="F457" i="2"/>
  <c r="B457" i="15" s="1"/>
  <c r="I489" i="2"/>
  <c r="F489" i="2"/>
  <c r="B489" i="15" s="1"/>
  <c r="I521" i="2"/>
  <c r="F521" i="2"/>
  <c r="B521" i="15" s="1"/>
  <c r="I553" i="2"/>
  <c r="F553" i="2"/>
  <c r="B553" i="15" s="1"/>
  <c r="I585" i="2"/>
  <c r="F585" i="2"/>
  <c r="B585" i="15" s="1"/>
  <c r="I617" i="2"/>
  <c r="F617" i="2"/>
  <c r="B617" i="15" s="1"/>
  <c r="I651" i="2"/>
  <c r="F651" i="2"/>
  <c r="B651" i="15" s="1"/>
  <c r="I684" i="2"/>
  <c r="F684" i="2"/>
  <c r="B684" i="15" s="1"/>
  <c r="I717" i="2"/>
  <c r="F717" i="2"/>
  <c r="B717" i="15" s="1"/>
  <c r="I749" i="2"/>
  <c r="F749" i="2"/>
  <c r="B749" i="15" s="1"/>
  <c r="I766" i="2"/>
  <c r="F766" i="2"/>
  <c r="B766" i="15" s="1"/>
  <c r="I798" i="2"/>
  <c r="F798" i="2"/>
  <c r="B798" i="15" s="1"/>
  <c r="I830" i="2"/>
  <c r="F830" i="2"/>
  <c r="B830" i="15" s="1"/>
  <c r="I862" i="2"/>
  <c r="F862" i="2"/>
  <c r="B862" i="15" s="1"/>
  <c r="I894" i="2"/>
  <c r="F894" i="2"/>
  <c r="B894" i="15" s="1"/>
  <c r="I927" i="2"/>
  <c r="F927" i="2"/>
  <c r="B927" i="15" s="1"/>
  <c r="I959" i="2"/>
  <c r="F959" i="2"/>
  <c r="B959" i="15" s="1"/>
  <c r="I991" i="2"/>
  <c r="F991" i="2"/>
  <c r="B991" i="15" s="1"/>
  <c r="I1023" i="2"/>
  <c r="F1023" i="2"/>
  <c r="B1023" i="15" s="1"/>
  <c r="I1055" i="2"/>
  <c r="F1055" i="2"/>
  <c r="B1055" i="15" s="1"/>
  <c r="I1087" i="2"/>
  <c r="F1087" i="2"/>
  <c r="B1087" i="15" s="1"/>
  <c r="I1119" i="2"/>
  <c r="F1119" i="2"/>
  <c r="B1119" i="15" s="1"/>
  <c r="I1151" i="2"/>
  <c r="F1151" i="2"/>
  <c r="B1151" i="15" s="1"/>
  <c r="I1183" i="2"/>
  <c r="F1183" i="2"/>
  <c r="B1183" i="15" s="1"/>
  <c r="I1215" i="2"/>
  <c r="F1215" i="2"/>
  <c r="B1215" i="15" s="1"/>
  <c r="I1248" i="2"/>
  <c r="F1248" i="2"/>
  <c r="B1248" i="15" s="1"/>
  <c r="I1280" i="2"/>
  <c r="F1280" i="2"/>
  <c r="B1280" i="15" s="1"/>
  <c r="I1312" i="2"/>
  <c r="F1312" i="2"/>
  <c r="B1312" i="15" s="1"/>
  <c r="I1344" i="2"/>
  <c r="F1344" i="2"/>
  <c r="B1344" i="15" s="1"/>
  <c r="L1375" i="2"/>
  <c r="L1407" i="2"/>
  <c r="L1439" i="2"/>
  <c r="L1471" i="2"/>
  <c r="L1505" i="2"/>
  <c r="L1537" i="2"/>
  <c r="L1569" i="2"/>
  <c r="L1601" i="2"/>
  <c r="L1653" i="2"/>
  <c r="F1429" i="2"/>
  <c r="B1429" i="15" s="1"/>
  <c r="I1429" i="2"/>
  <c r="F1551" i="2"/>
  <c r="B1551" i="15" s="1"/>
  <c r="I1551" i="2"/>
  <c r="F1679" i="2"/>
  <c r="B1679" i="15" s="1"/>
  <c r="I1679" i="2"/>
  <c r="F1852" i="2"/>
  <c r="B1852" i="15" s="1"/>
  <c r="I1852" i="2"/>
  <c r="F1773" i="2"/>
  <c r="B1773" i="15" s="1"/>
  <c r="I1773" i="2"/>
  <c r="F2036" i="2"/>
  <c r="B2036" i="15" s="1"/>
  <c r="I2036" i="2"/>
  <c r="F2293" i="2"/>
  <c r="B2293" i="15" s="1"/>
  <c r="I2293" i="2"/>
  <c r="F2128" i="2"/>
  <c r="B2128" i="15" s="1"/>
  <c r="I2128" i="2"/>
  <c r="F2384" i="2"/>
  <c r="B2384" i="15" s="1"/>
  <c r="I2384" i="2"/>
  <c r="L2061" i="2"/>
  <c r="L2125" i="2"/>
  <c r="L2189" i="2"/>
  <c r="L2253" i="2"/>
  <c r="I1462" i="2"/>
  <c r="F1462" i="2"/>
  <c r="B1462" i="15" s="1"/>
  <c r="I1528" i="2"/>
  <c r="F1528" i="2"/>
  <c r="B1528" i="15" s="1"/>
  <c r="I1592" i="2"/>
  <c r="F1592" i="2"/>
  <c r="B1592" i="15" s="1"/>
  <c r="I1656" i="2"/>
  <c r="F1656" i="2"/>
  <c r="B1656" i="15" s="1"/>
  <c r="F1720" i="2"/>
  <c r="B1720" i="15" s="1"/>
  <c r="I1720" i="2"/>
  <c r="L1684" i="2"/>
  <c r="L1716" i="2"/>
  <c r="I1806" i="2"/>
  <c r="F1806" i="2"/>
  <c r="B1806" i="15" s="1"/>
  <c r="I1941" i="2"/>
  <c r="F1941" i="2"/>
  <c r="B1941" i="15" s="1"/>
  <c r="I1732" i="2"/>
  <c r="F1732" i="2"/>
  <c r="B1732" i="15" s="1"/>
  <c r="I1855" i="2"/>
  <c r="F1855" i="2"/>
  <c r="B1855" i="15" s="1"/>
  <c r="I1990" i="2"/>
  <c r="F1990" i="2"/>
  <c r="B1990" i="15" s="1"/>
  <c r="I2119" i="2"/>
  <c r="F2119" i="2"/>
  <c r="B2119" i="15" s="1"/>
  <c r="I2247" i="2"/>
  <c r="F2247" i="2"/>
  <c r="B2247" i="15" s="1"/>
  <c r="I2375" i="2"/>
  <c r="F2375" i="2"/>
  <c r="B2375" i="15" s="1"/>
  <c r="L1741" i="2"/>
  <c r="L1773" i="2"/>
  <c r="L1805" i="2"/>
  <c r="L1837" i="2"/>
  <c r="L1873" i="2"/>
  <c r="L1906" i="2"/>
  <c r="L1940" i="2"/>
  <c r="L1972" i="2"/>
  <c r="L2004" i="2"/>
  <c r="L2049" i="2"/>
  <c r="F2292" i="2"/>
  <c r="B2292" i="15" s="1"/>
  <c r="I2292" i="2"/>
  <c r="F2582" i="2"/>
  <c r="I2582" i="2"/>
  <c r="L2102" i="2"/>
  <c r="L2166" i="2"/>
  <c r="L2256" i="2"/>
  <c r="L2555" i="2"/>
  <c r="F2166" i="2"/>
  <c r="B2166" i="15" s="1"/>
  <c r="I2166" i="2"/>
  <c r="F2428" i="2"/>
  <c r="B2428" i="15" s="1"/>
  <c r="I2428" i="2"/>
  <c r="L2607" i="2"/>
  <c r="L2327" i="2"/>
  <c r="L2391" i="2"/>
  <c r="L2461" i="2"/>
  <c r="I2567" i="2"/>
  <c r="F2567" i="2"/>
  <c r="B2567" i="2" s="1"/>
  <c r="L1635" i="2"/>
  <c r="I1379" i="2"/>
  <c r="F1379" i="2"/>
  <c r="B1379" i="15" s="1"/>
  <c r="I1411" i="2"/>
  <c r="F1411" i="2"/>
  <c r="B1411" i="15" s="1"/>
  <c r="I1449" i="2"/>
  <c r="F1449" i="2"/>
  <c r="B1449" i="15" s="1"/>
  <c r="I1515" i="2"/>
  <c r="F1515" i="2"/>
  <c r="B1515" i="15" s="1"/>
  <c r="I1579" i="2"/>
  <c r="F1579" i="2"/>
  <c r="B1579" i="15" s="1"/>
  <c r="I1643" i="2"/>
  <c r="F1643" i="2"/>
  <c r="B1643" i="15" s="1"/>
  <c r="I1707" i="2"/>
  <c r="F1707" i="2"/>
  <c r="B1707" i="15" s="1"/>
  <c r="I1780" i="2"/>
  <c r="F1780" i="2"/>
  <c r="B1780" i="15" s="1"/>
  <c r="I1913" i="2"/>
  <c r="F1913" i="2"/>
  <c r="B1913" i="15" s="1"/>
  <c r="I2043" i="2"/>
  <c r="F2043" i="2"/>
  <c r="B2043" i="15" s="1"/>
  <c r="I1829" i="2"/>
  <c r="F1829" i="2"/>
  <c r="B1829" i="15" s="1"/>
  <c r="I1964" i="2"/>
  <c r="F1964" i="2"/>
  <c r="B1964" i="15" s="1"/>
  <c r="I2093" i="2"/>
  <c r="F2093" i="2"/>
  <c r="B2093" i="15" s="1"/>
  <c r="I2221" i="2"/>
  <c r="F2221" i="2"/>
  <c r="B2221" i="15" s="1"/>
  <c r="I2349" i="2"/>
  <c r="F2349" i="2"/>
  <c r="B2349" i="15" s="1"/>
  <c r="I2400" i="2"/>
  <c r="F2400" i="2"/>
  <c r="B2400" i="15" s="1"/>
  <c r="L2129" i="2"/>
  <c r="L2257" i="2"/>
  <c r="L2563" i="2"/>
  <c r="I1498" i="2"/>
  <c r="F1498" i="2"/>
  <c r="B1498" i="15" s="1"/>
  <c r="I1562" i="2"/>
  <c r="F1562" i="2"/>
  <c r="B1562" i="15" s="1"/>
  <c r="I1626" i="2"/>
  <c r="F1626" i="2"/>
  <c r="B1626" i="15" s="1"/>
  <c r="I1690" i="2"/>
  <c r="F1690" i="2"/>
  <c r="B1690" i="15" s="1"/>
  <c r="L1669" i="2"/>
  <c r="L1701" i="2"/>
  <c r="F1746" i="2"/>
  <c r="B1746" i="15" s="1"/>
  <c r="I1746" i="2"/>
  <c r="F1878" i="2"/>
  <c r="B1878" i="15" s="1"/>
  <c r="I1878" i="2"/>
  <c r="F2009" i="2"/>
  <c r="B2009" i="15" s="1"/>
  <c r="I2009" i="2"/>
  <c r="F1795" i="2"/>
  <c r="B1795" i="15" s="1"/>
  <c r="I1795" i="2"/>
  <c r="F1928" i="2"/>
  <c r="B1928" i="15" s="1"/>
  <c r="I1928" i="2"/>
  <c r="F2059" i="2"/>
  <c r="B2059" i="15" s="1"/>
  <c r="I2059" i="2"/>
  <c r="F2187" i="2"/>
  <c r="B2187" i="15" s="1"/>
  <c r="I2187" i="2"/>
  <c r="F2315" i="2"/>
  <c r="B2315" i="15" s="1"/>
  <c r="I2315" i="2"/>
  <c r="F2449" i="2"/>
  <c r="B2449" i="2" s="1"/>
  <c r="I2449" i="2"/>
  <c r="L1758" i="2"/>
  <c r="L1790" i="2"/>
  <c r="L1822" i="2"/>
  <c r="L1854" i="2"/>
  <c r="L1891" i="2"/>
  <c r="L1923" i="2"/>
  <c r="L1957" i="2"/>
  <c r="L1989" i="2"/>
  <c r="L2021" i="2"/>
  <c r="I2172" i="2"/>
  <c r="F2172" i="2"/>
  <c r="B2172" i="15" s="1"/>
  <c r="I2434" i="2"/>
  <c r="F2434" i="2"/>
  <c r="L2072" i="2"/>
  <c r="L2136" i="2"/>
  <c r="L2200" i="2"/>
  <c r="F2302" i="2"/>
  <c r="B2302" i="15" s="1"/>
  <c r="I2302" i="2"/>
  <c r="F2592" i="2"/>
  <c r="I2592" i="2"/>
  <c r="L2297" i="2"/>
  <c r="L2405" i="2"/>
  <c r="L2498" i="2"/>
  <c r="I2058" i="2"/>
  <c r="F2058" i="2"/>
  <c r="B2058" i="15" s="1"/>
  <c r="I2314" i="2"/>
  <c r="F2314" i="2"/>
  <c r="B2314" i="15" s="1"/>
  <c r="I2604" i="2"/>
  <c r="F2604" i="2"/>
  <c r="L2466" i="2"/>
  <c r="L2346" i="2"/>
  <c r="I2581" i="2"/>
  <c r="F2581" i="2"/>
  <c r="B2581" i="2" s="1"/>
  <c r="L1933" i="2"/>
  <c r="L1558" i="2"/>
  <c r="L1574" i="2"/>
  <c r="L1590" i="2"/>
  <c r="L1606" i="2"/>
  <c r="L1622" i="2"/>
  <c r="L1638" i="2"/>
  <c r="L1654" i="2"/>
  <c r="F1382" i="2"/>
  <c r="B1382" i="15" s="1"/>
  <c r="I1382" i="2"/>
  <c r="F1398" i="2"/>
  <c r="B1398" i="15" s="1"/>
  <c r="I1398" i="2"/>
  <c r="F1414" i="2"/>
  <c r="B1414" i="15" s="1"/>
  <c r="I1414" i="2"/>
  <c r="F1430" i="2"/>
  <c r="B1430" i="15" s="1"/>
  <c r="I1430" i="2"/>
  <c r="F1455" i="2"/>
  <c r="B1455" i="15" s="1"/>
  <c r="I1455" i="2"/>
  <c r="F1488" i="2"/>
  <c r="B1488" i="15" s="1"/>
  <c r="I1488" i="2"/>
  <c r="F1521" i="2"/>
  <c r="B1521" i="15" s="1"/>
  <c r="I1521" i="2"/>
  <c r="F1553" i="2"/>
  <c r="B1553" i="15" s="1"/>
  <c r="I1553" i="2"/>
  <c r="F1585" i="2"/>
  <c r="B1585" i="15" s="1"/>
  <c r="I1585" i="2"/>
  <c r="F1617" i="2"/>
  <c r="B1617" i="15" s="1"/>
  <c r="I1617" i="2"/>
  <c r="F1649" i="2"/>
  <c r="B1649" i="15" s="1"/>
  <c r="I1649" i="2"/>
  <c r="F1681" i="2"/>
  <c r="B1681" i="15" s="1"/>
  <c r="I1681" i="2"/>
  <c r="F1713" i="2"/>
  <c r="B1713" i="15" s="1"/>
  <c r="I1713" i="2"/>
  <c r="L1733" i="2"/>
  <c r="I1792" i="2"/>
  <c r="F1792" i="2"/>
  <c r="B1792" i="15" s="1"/>
  <c r="I1856" i="2"/>
  <c r="F1856" i="2"/>
  <c r="B1856" i="15" s="1"/>
  <c r="I1925" i="2"/>
  <c r="F1925" i="2"/>
  <c r="B1925" i="15" s="1"/>
  <c r="I1991" i="2"/>
  <c r="F1991" i="2"/>
  <c r="B1991" i="15" s="1"/>
  <c r="I1725" i="2"/>
  <c r="F1725" i="2"/>
  <c r="B1725" i="15" s="1"/>
  <c r="I1777" i="2"/>
  <c r="F1777" i="2"/>
  <c r="B1777" i="15" s="1"/>
  <c r="I1841" i="2"/>
  <c r="F1841" i="2"/>
  <c r="B1841" i="15" s="1"/>
  <c r="I1910" i="2"/>
  <c r="F1910" i="2"/>
  <c r="B1910" i="15" s="1"/>
  <c r="I1976" i="2"/>
  <c r="F1976" i="2"/>
  <c r="B1976" i="15" s="1"/>
  <c r="I2040" i="2"/>
  <c r="F2040" i="2"/>
  <c r="B2040" i="15" s="1"/>
  <c r="I2105" i="2"/>
  <c r="F2105" i="2"/>
  <c r="B2105" i="15" s="1"/>
  <c r="I2169" i="2"/>
  <c r="F2169" i="2"/>
  <c r="B2169" i="15" s="1"/>
  <c r="I2233" i="2"/>
  <c r="F2233" i="2"/>
  <c r="B2233" i="15" s="1"/>
  <c r="I2297" i="2"/>
  <c r="F2297" i="2"/>
  <c r="B2297" i="15" s="1"/>
  <c r="I2361" i="2"/>
  <c r="F2361" i="2"/>
  <c r="B2361" i="15" s="1"/>
  <c r="I2431" i="2"/>
  <c r="F2431" i="2"/>
  <c r="B2431" i="15" s="1"/>
  <c r="L2042" i="2"/>
  <c r="I2136" i="2"/>
  <c r="F2136" i="2"/>
  <c r="B2136" i="15" s="1"/>
  <c r="I2264" i="2"/>
  <c r="F2264" i="2"/>
  <c r="B2264" i="15" s="1"/>
  <c r="I2392" i="2"/>
  <c r="F2392" i="2"/>
  <c r="B2392" i="15" s="1"/>
  <c r="I2554" i="2"/>
  <c r="F2554" i="2"/>
  <c r="B2554" i="2" s="1"/>
  <c r="L2063" i="2"/>
  <c r="L2095" i="2"/>
  <c r="L2127" i="2"/>
  <c r="L2159" i="2"/>
  <c r="L2191" i="2"/>
  <c r="L2223" i="2"/>
  <c r="L2255" i="2"/>
  <c r="L2547" i="2"/>
  <c r="F3" i="2"/>
  <c r="B3" i="2" s="1"/>
  <c r="I3" i="2"/>
  <c r="F36" i="2"/>
  <c r="B36" i="15" s="1"/>
  <c r="I36" i="2"/>
  <c r="F72" i="2"/>
  <c r="B72" i="15" s="1"/>
  <c r="I72" i="2"/>
  <c r="F100" i="2"/>
  <c r="B100" i="15" s="1"/>
  <c r="I100" i="2"/>
  <c r="F136" i="2"/>
  <c r="B136" i="15" s="1"/>
  <c r="I136" i="2"/>
  <c r="F168" i="2"/>
  <c r="B168" i="15" s="1"/>
  <c r="I168" i="2"/>
  <c r="F196" i="2"/>
  <c r="B196" i="15" s="1"/>
  <c r="I196" i="2"/>
  <c r="F232" i="2"/>
  <c r="B232" i="15" s="1"/>
  <c r="I232" i="2"/>
  <c r="F264" i="2"/>
  <c r="B264" i="15" s="1"/>
  <c r="I264" i="2"/>
  <c r="F296" i="2"/>
  <c r="B296" i="15" s="1"/>
  <c r="I296" i="2"/>
  <c r="F328" i="2"/>
  <c r="B328" i="15" s="1"/>
  <c r="I328" i="2"/>
  <c r="F356" i="2"/>
  <c r="B356" i="15" s="1"/>
  <c r="I356" i="2"/>
  <c r="F388" i="2"/>
  <c r="B388" i="15" s="1"/>
  <c r="I388" i="2"/>
  <c r="F420" i="2"/>
  <c r="B420" i="15" s="1"/>
  <c r="I420" i="2"/>
  <c r="F452" i="2"/>
  <c r="B452" i="15" s="1"/>
  <c r="I452" i="2"/>
  <c r="F484" i="2"/>
  <c r="B484" i="15" s="1"/>
  <c r="I484" i="2"/>
  <c r="F520" i="2"/>
  <c r="B520" i="15" s="1"/>
  <c r="I520" i="2"/>
  <c r="F552" i="2"/>
  <c r="B552" i="15" s="1"/>
  <c r="I552" i="2"/>
  <c r="F580" i="2"/>
  <c r="B580" i="15" s="1"/>
  <c r="I580" i="2"/>
  <c r="F616" i="2"/>
  <c r="B616" i="15" s="1"/>
  <c r="I616" i="2"/>
  <c r="F650" i="2"/>
  <c r="B650" i="15" s="1"/>
  <c r="I650" i="2"/>
  <c r="F683" i="2"/>
  <c r="B683" i="15" s="1"/>
  <c r="I683" i="2"/>
  <c r="F716" i="2"/>
  <c r="B716" i="15" s="1"/>
  <c r="I716" i="2"/>
  <c r="F744" i="2"/>
  <c r="B744" i="15" s="1"/>
  <c r="I744" i="2"/>
  <c r="L1211" i="2"/>
  <c r="L1228" i="2"/>
  <c r="L1244" i="2"/>
  <c r="L1260" i="2"/>
  <c r="L1276" i="2"/>
  <c r="L1290" i="2"/>
  <c r="L1314" i="2"/>
  <c r="L1344" i="2"/>
  <c r="F801" i="2"/>
  <c r="B801" i="15" s="1"/>
  <c r="I801" i="2"/>
  <c r="F865" i="2"/>
  <c r="B865" i="15" s="1"/>
  <c r="I865" i="2"/>
  <c r="F934" i="2"/>
  <c r="B934" i="15" s="1"/>
  <c r="I934" i="2"/>
  <c r="F998" i="2"/>
  <c r="B998" i="15" s="1"/>
  <c r="I998" i="2"/>
  <c r="F1062" i="2"/>
  <c r="B1062" i="15" s="1"/>
  <c r="I1062" i="2"/>
  <c r="F1122" i="2"/>
  <c r="B1122" i="15" s="1"/>
  <c r="I1122" i="2"/>
  <c r="F1186" i="2"/>
  <c r="B1186" i="15" s="1"/>
  <c r="I1186" i="2"/>
  <c r="F1251" i="2"/>
  <c r="B1251" i="15" s="1"/>
  <c r="I1251" i="2"/>
  <c r="F1315" i="2"/>
  <c r="B1315" i="15" s="1"/>
  <c r="I1315" i="2"/>
  <c r="L1378" i="2"/>
  <c r="L1438" i="2"/>
  <c r="L1504" i="2"/>
  <c r="L1568" i="2"/>
  <c r="L1632" i="2"/>
  <c r="I1412" i="2"/>
  <c r="F1412" i="2"/>
  <c r="B1412" i="15" s="1"/>
  <c r="I1517" i="2"/>
  <c r="F1517" i="2"/>
  <c r="B1517" i="15" s="1"/>
  <c r="I1653" i="2"/>
  <c r="F1653" i="2"/>
  <c r="B1653" i="15" s="1"/>
  <c r="F1800" i="2"/>
  <c r="B1800" i="15" s="1"/>
  <c r="I1800" i="2"/>
  <c r="F1737" i="2"/>
  <c r="B1737" i="15" s="1"/>
  <c r="I1737" i="2"/>
  <c r="F2000" i="2"/>
  <c r="B2000" i="15" s="1"/>
  <c r="I2000" i="2"/>
  <c r="F2241" i="2"/>
  <c r="B2241" i="15" s="1"/>
  <c r="I2241" i="2"/>
  <c r="F2376" i="2"/>
  <c r="B2376" i="15" s="1"/>
  <c r="I2376" i="2"/>
  <c r="L2123" i="2"/>
  <c r="L2251" i="2"/>
  <c r="I2585" i="2"/>
  <c r="F2585" i="2"/>
  <c r="B2585" i="2" s="1"/>
  <c r="L33" i="8"/>
  <c r="L40" i="8"/>
  <c r="L48" i="8"/>
  <c r="L56" i="8"/>
  <c r="L63" i="8"/>
  <c r="L71" i="8"/>
  <c r="L76" i="8"/>
  <c r="L84" i="8"/>
  <c r="L89" i="8"/>
  <c r="L95" i="8"/>
  <c r="L98" i="8"/>
  <c r="L100" i="8"/>
  <c r="L108" i="8"/>
  <c r="L113" i="8"/>
  <c r="L28" i="8"/>
  <c r="L30" i="8"/>
  <c r="L131" i="8"/>
  <c r="I13" i="2"/>
  <c r="F13" i="2"/>
  <c r="B13" i="15" s="1"/>
  <c r="I29" i="2"/>
  <c r="F29" i="2"/>
  <c r="B29" i="15" s="1"/>
  <c r="I45" i="2"/>
  <c r="F45" i="2"/>
  <c r="B45" i="15" s="1"/>
  <c r="I61" i="2"/>
  <c r="F61" i="2"/>
  <c r="B61" i="15" s="1"/>
  <c r="I77" i="2"/>
  <c r="F77" i="2"/>
  <c r="B77" i="15" s="1"/>
  <c r="I93" i="2"/>
  <c r="F93" i="2"/>
  <c r="B93" i="15" s="1"/>
  <c r="I109" i="2"/>
  <c r="F109" i="2"/>
  <c r="B109" i="15" s="1"/>
  <c r="I125" i="2"/>
  <c r="F125" i="2"/>
  <c r="B125" i="15" s="1"/>
  <c r="I141" i="2"/>
  <c r="F141" i="2"/>
  <c r="B141" i="15" s="1"/>
  <c r="I157" i="2"/>
  <c r="F157" i="2"/>
  <c r="B157" i="15" s="1"/>
  <c r="I173" i="2"/>
  <c r="F173" i="2"/>
  <c r="B173" i="15" s="1"/>
  <c r="I189" i="2"/>
  <c r="F189" i="2"/>
  <c r="B189" i="15" s="1"/>
  <c r="I205" i="2"/>
  <c r="F205" i="2"/>
  <c r="B205" i="15" s="1"/>
  <c r="I221" i="2"/>
  <c r="F221" i="2"/>
  <c r="B221" i="15" s="1"/>
  <c r="I241" i="2"/>
  <c r="F241" i="2"/>
  <c r="B241" i="15" s="1"/>
  <c r="I257" i="2"/>
  <c r="F257" i="2"/>
  <c r="B257" i="15" s="1"/>
  <c r="I273" i="2"/>
  <c r="F273" i="2"/>
  <c r="B273" i="15" s="1"/>
  <c r="I289" i="2"/>
  <c r="F289" i="2"/>
  <c r="B289" i="15" s="1"/>
  <c r="I305" i="2"/>
  <c r="F305" i="2"/>
  <c r="B305" i="15" s="1"/>
  <c r="I321" i="2"/>
  <c r="F321" i="2"/>
  <c r="B321" i="15" s="1"/>
  <c r="I337" i="2"/>
  <c r="F337" i="2"/>
  <c r="B337" i="15" s="1"/>
  <c r="I353" i="2"/>
  <c r="F353" i="2"/>
  <c r="B353" i="15" s="1"/>
  <c r="I369" i="2"/>
  <c r="F369" i="2"/>
  <c r="B369" i="15" s="1"/>
  <c r="I385" i="2"/>
  <c r="F385" i="2"/>
  <c r="B385" i="15" s="1"/>
  <c r="I401" i="2"/>
  <c r="F401" i="2"/>
  <c r="B401" i="15" s="1"/>
  <c r="I417" i="2"/>
  <c r="F417" i="2"/>
  <c r="B417" i="15" s="1"/>
  <c r="I433" i="2"/>
  <c r="F433" i="2"/>
  <c r="B433" i="15" s="1"/>
  <c r="I449" i="2"/>
  <c r="F449" i="2"/>
  <c r="B449" i="15" s="1"/>
  <c r="I465" i="2"/>
  <c r="F465" i="2"/>
  <c r="B465" i="15" s="1"/>
  <c r="I481" i="2"/>
  <c r="F481" i="2"/>
  <c r="B481" i="15" s="1"/>
  <c r="I497" i="2"/>
  <c r="F497" i="2"/>
  <c r="B497" i="15" s="1"/>
  <c r="I513" i="2"/>
  <c r="F513" i="2"/>
  <c r="B513" i="15" s="1"/>
  <c r="I529" i="2"/>
  <c r="F529" i="2"/>
  <c r="B529" i="15" s="1"/>
  <c r="I545" i="2"/>
  <c r="F545" i="2"/>
  <c r="B545" i="15" s="1"/>
  <c r="I561" i="2"/>
  <c r="F561" i="2"/>
  <c r="B561" i="15" s="1"/>
  <c r="I577" i="2"/>
  <c r="F577" i="2"/>
  <c r="B577" i="15" s="1"/>
  <c r="I593" i="2"/>
  <c r="F593" i="2"/>
  <c r="B593" i="15" s="1"/>
  <c r="I609" i="2"/>
  <c r="F609" i="2"/>
  <c r="B609" i="15" s="1"/>
  <c r="I625" i="2"/>
  <c r="F625" i="2"/>
  <c r="B625" i="15" s="1"/>
  <c r="I643" i="2"/>
  <c r="F643" i="2"/>
  <c r="B643" i="15" s="1"/>
  <c r="I659" i="2"/>
  <c r="F659" i="2"/>
  <c r="B659" i="15" s="1"/>
  <c r="I675" i="2"/>
  <c r="F675" i="2"/>
  <c r="B675" i="15" s="1"/>
  <c r="I692" i="2"/>
  <c r="F692" i="2"/>
  <c r="B692" i="15" s="1"/>
  <c r="I709" i="2"/>
  <c r="F709" i="2"/>
  <c r="B709" i="15" s="1"/>
  <c r="I725" i="2"/>
  <c r="F725" i="2"/>
  <c r="B725" i="15" s="1"/>
  <c r="I741" i="2"/>
  <c r="F741" i="2"/>
  <c r="B741" i="15" s="1"/>
  <c r="I758" i="2"/>
  <c r="F758" i="2"/>
  <c r="B758" i="15" s="1"/>
  <c r="I774" i="2"/>
  <c r="F774" i="2"/>
  <c r="B774" i="15" s="1"/>
  <c r="I790" i="2"/>
  <c r="F790" i="2"/>
  <c r="B790" i="15" s="1"/>
  <c r="I806" i="2"/>
  <c r="F806" i="2"/>
  <c r="B806" i="15" s="1"/>
  <c r="I822" i="2"/>
  <c r="F822" i="2"/>
  <c r="B822" i="15" s="1"/>
  <c r="I838" i="2"/>
  <c r="F838" i="2"/>
  <c r="B838" i="15" s="1"/>
  <c r="I854" i="2"/>
  <c r="F854" i="2"/>
  <c r="B854" i="15" s="1"/>
  <c r="I870" i="2"/>
  <c r="F870" i="2"/>
  <c r="B870" i="15" s="1"/>
  <c r="I886" i="2"/>
  <c r="F886" i="2"/>
  <c r="B886" i="15" s="1"/>
  <c r="I902" i="2"/>
  <c r="F902" i="2"/>
  <c r="B902" i="15" s="1"/>
  <c r="I918" i="2"/>
  <c r="F918" i="2"/>
  <c r="B918" i="15" s="1"/>
  <c r="I935" i="2"/>
  <c r="F935" i="2"/>
  <c r="B935" i="15" s="1"/>
  <c r="I951" i="2"/>
  <c r="F951" i="2"/>
  <c r="B951" i="15" s="1"/>
  <c r="I967" i="2"/>
  <c r="F967" i="2"/>
  <c r="B967" i="15" s="1"/>
  <c r="I983" i="2"/>
  <c r="F983" i="2"/>
  <c r="B983" i="15" s="1"/>
  <c r="I999" i="2"/>
  <c r="F999" i="2"/>
  <c r="B999" i="15" s="1"/>
  <c r="I1015" i="2"/>
  <c r="F1015" i="2"/>
  <c r="B1015" i="15" s="1"/>
  <c r="I1031" i="2"/>
  <c r="F1031" i="2"/>
  <c r="B1031" i="15" s="1"/>
  <c r="I1047" i="2"/>
  <c r="F1047" i="2"/>
  <c r="B1047" i="15" s="1"/>
  <c r="I1063" i="2"/>
  <c r="F1063" i="2"/>
  <c r="B1063" i="15" s="1"/>
  <c r="I1079" i="2"/>
  <c r="F1079" i="2"/>
  <c r="B1079" i="15" s="1"/>
  <c r="I1095" i="2"/>
  <c r="F1095" i="2"/>
  <c r="B1095" i="15" s="1"/>
  <c r="I1111" i="2"/>
  <c r="F1111" i="2"/>
  <c r="B1111" i="15" s="1"/>
  <c r="I1127" i="2"/>
  <c r="F1127" i="2"/>
  <c r="B1127" i="15" s="1"/>
  <c r="I1143" i="2"/>
  <c r="F1143" i="2"/>
  <c r="B1143" i="15" s="1"/>
  <c r="I1159" i="2"/>
  <c r="F1159" i="2"/>
  <c r="B1159" i="15" s="1"/>
  <c r="I1175" i="2"/>
  <c r="F1175" i="2"/>
  <c r="B1175" i="15" s="1"/>
  <c r="I1191" i="2"/>
  <c r="F1191" i="2"/>
  <c r="B1191" i="15" s="1"/>
  <c r="I1207" i="2"/>
  <c r="F1207" i="2"/>
  <c r="B1207" i="15" s="1"/>
  <c r="I1224" i="2"/>
  <c r="F1224" i="2"/>
  <c r="B1224" i="15" s="1"/>
  <c r="I1240" i="2"/>
  <c r="F1240" i="2"/>
  <c r="B1240" i="15" s="1"/>
  <c r="I1256" i="2"/>
  <c r="F1256" i="2"/>
  <c r="B1256" i="15" s="1"/>
  <c r="I1272" i="2"/>
  <c r="F1272" i="2"/>
  <c r="B1272" i="15" s="1"/>
  <c r="I1288" i="2"/>
  <c r="F1288" i="2"/>
  <c r="B1288" i="15" s="1"/>
  <c r="I1304" i="2"/>
  <c r="F1304" i="2"/>
  <c r="B1304" i="15" s="1"/>
  <c r="I1320" i="2"/>
  <c r="F1320" i="2"/>
  <c r="B1320" i="15" s="1"/>
  <c r="I1336" i="2"/>
  <c r="F1336" i="2"/>
  <c r="B1336" i="15" s="1"/>
  <c r="I1352" i="2"/>
  <c r="F1352" i="2"/>
  <c r="B1352" i="15" s="1"/>
  <c r="I1368" i="2"/>
  <c r="F1368" i="2"/>
  <c r="B1368" i="15" s="1"/>
  <c r="L1383" i="2"/>
  <c r="L1399" i="2"/>
  <c r="L1415" i="2"/>
  <c r="L1431" i="2"/>
  <c r="L1447" i="2"/>
  <c r="L1463" i="2"/>
  <c r="L1479" i="2"/>
  <c r="L1496" i="2"/>
  <c r="L1513" i="2"/>
  <c r="L1529" i="2"/>
  <c r="L1545" i="2"/>
  <c r="L1561" i="2"/>
  <c r="L1577" i="2"/>
  <c r="L1593" i="2"/>
  <c r="L1609" i="2"/>
  <c r="L1637" i="2"/>
  <c r="F1381" i="2"/>
  <c r="B1381" i="15" s="1"/>
  <c r="I1381" i="2"/>
  <c r="F1413" i="2"/>
  <c r="B1413" i="15" s="1"/>
  <c r="I1413" i="2"/>
  <c r="F1453" i="2"/>
  <c r="B1453" i="15" s="1"/>
  <c r="I1453" i="2"/>
  <c r="F1519" i="2"/>
  <c r="B1519" i="15" s="1"/>
  <c r="I1519" i="2"/>
  <c r="F1583" i="2"/>
  <c r="B1583" i="15" s="1"/>
  <c r="I1583" i="2"/>
  <c r="F1647" i="2"/>
  <c r="B1647" i="15" s="1"/>
  <c r="I1647" i="2"/>
  <c r="F1711" i="2"/>
  <c r="B1711" i="15" s="1"/>
  <c r="I1711" i="2"/>
  <c r="F1788" i="2"/>
  <c r="B1788" i="15" s="1"/>
  <c r="I1788" i="2"/>
  <c r="F1921" i="2"/>
  <c r="B1921" i="15" s="1"/>
  <c r="I1921" i="2"/>
  <c r="F2051" i="2"/>
  <c r="B2051" i="15" s="1"/>
  <c r="I2051" i="2"/>
  <c r="F1837" i="2"/>
  <c r="B1837" i="15" s="1"/>
  <c r="I1837" i="2"/>
  <c r="F1972" i="2"/>
  <c r="B1972" i="15" s="1"/>
  <c r="I1972" i="2"/>
  <c r="F2101" i="2"/>
  <c r="B2101" i="15" s="1"/>
  <c r="I2101" i="2"/>
  <c r="F2229" i="2"/>
  <c r="B2229" i="15" s="1"/>
  <c r="I2229" i="2"/>
  <c r="F2357" i="2"/>
  <c r="B2357" i="15" s="1"/>
  <c r="I2357" i="2"/>
  <c r="F2492" i="2"/>
  <c r="B2492" i="2" s="1"/>
  <c r="I2492" i="2"/>
  <c r="L2040" i="2"/>
  <c r="F2256" i="2"/>
  <c r="B2256" i="15" s="1"/>
  <c r="I2256" i="2"/>
  <c r="F2546" i="2"/>
  <c r="I2546" i="2"/>
  <c r="L2093" i="2"/>
  <c r="L2157" i="2"/>
  <c r="L2221" i="2"/>
  <c r="L2531" i="2"/>
  <c r="I1495" i="2"/>
  <c r="F1495" i="2"/>
  <c r="B1495" i="15" s="1"/>
  <c r="I1560" i="2"/>
  <c r="F1560" i="2"/>
  <c r="B1560" i="15" s="1"/>
  <c r="I1624" i="2"/>
  <c r="F1624" i="2"/>
  <c r="B1624" i="15" s="1"/>
  <c r="F1688" i="2"/>
  <c r="B1688" i="15" s="1"/>
  <c r="I1688" i="2"/>
  <c r="L1668" i="2"/>
  <c r="L1700" i="2"/>
  <c r="I1742" i="2"/>
  <c r="F1742" i="2"/>
  <c r="B1742" i="15" s="1"/>
  <c r="I1874" i="2"/>
  <c r="F1874" i="2"/>
  <c r="B1874" i="15" s="1"/>
  <c r="I2005" i="2"/>
  <c r="F2005" i="2"/>
  <c r="B2005" i="15" s="1"/>
  <c r="I1791" i="2"/>
  <c r="F1791" i="2"/>
  <c r="B1791" i="15" s="1"/>
  <c r="I1924" i="2"/>
  <c r="F1924" i="2"/>
  <c r="B1924" i="15" s="1"/>
  <c r="I2055" i="2"/>
  <c r="F2055" i="2"/>
  <c r="B2055" i="15" s="1"/>
  <c r="I2183" i="2"/>
  <c r="F2183" i="2"/>
  <c r="B2183" i="15" s="1"/>
  <c r="I2311" i="2"/>
  <c r="F2311" i="2"/>
  <c r="B2311" i="15" s="1"/>
  <c r="I2445" i="2"/>
  <c r="F2445" i="2"/>
  <c r="B2445" i="2" s="1"/>
  <c r="L1757" i="2"/>
  <c r="L1789" i="2"/>
  <c r="L1821" i="2"/>
  <c r="L1853" i="2"/>
  <c r="L1890" i="2"/>
  <c r="L1922" i="2"/>
  <c r="L1956" i="2"/>
  <c r="L1988" i="2"/>
  <c r="L2020" i="2"/>
  <c r="F2164" i="2"/>
  <c r="B2164" i="15" s="1"/>
  <c r="I2164" i="2"/>
  <c r="F2426" i="2"/>
  <c r="B2426" i="15" s="1"/>
  <c r="I2426" i="2"/>
  <c r="L2070" i="2"/>
  <c r="L2134" i="2"/>
  <c r="L2198" i="2"/>
  <c r="F2294" i="2"/>
  <c r="B2294" i="15" s="1"/>
  <c r="I2294" i="2"/>
  <c r="F2584" i="2"/>
  <c r="I2584" i="2"/>
  <c r="L2295" i="2"/>
  <c r="L2359" i="2"/>
  <c r="L2429" i="2"/>
  <c r="L2501" i="2"/>
  <c r="L2570" i="2"/>
  <c r="L1619" i="2"/>
  <c r="L1651" i="2"/>
  <c r="I1395" i="2"/>
  <c r="F1395" i="2"/>
  <c r="B1395" i="15" s="1"/>
  <c r="I1427" i="2"/>
  <c r="F1427" i="2"/>
  <c r="B1427" i="15" s="1"/>
  <c r="I1481" i="2"/>
  <c r="F1481" i="2"/>
  <c r="B1481" i="15" s="1"/>
  <c r="I1547" i="2"/>
  <c r="F1547" i="2"/>
  <c r="B1547" i="15" s="1"/>
  <c r="I1611" i="2"/>
  <c r="F1611" i="2"/>
  <c r="B1611" i="15" s="1"/>
  <c r="I1675" i="2"/>
  <c r="F1675" i="2"/>
  <c r="B1675" i="15" s="1"/>
  <c r="L1727" i="2"/>
  <c r="I1844" i="2"/>
  <c r="F1844" i="2"/>
  <c r="B1844" i="15" s="1"/>
  <c r="I1979" i="2"/>
  <c r="F1979" i="2"/>
  <c r="B1979" i="15" s="1"/>
  <c r="I1765" i="2"/>
  <c r="F1765" i="2"/>
  <c r="B1765" i="15" s="1"/>
  <c r="I1898" i="2"/>
  <c r="F1898" i="2"/>
  <c r="B1898" i="15" s="1"/>
  <c r="I2028" i="2"/>
  <c r="F2028" i="2"/>
  <c r="B2028" i="15" s="1"/>
  <c r="I2157" i="2"/>
  <c r="F2157" i="2"/>
  <c r="B2157" i="15" s="1"/>
  <c r="I2285" i="2"/>
  <c r="F2285" i="2"/>
  <c r="B2285" i="15" s="1"/>
  <c r="I2435" i="2"/>
  <c r="F2435" i="2"/>
  <c r="I2144" i="2"/>
  <c r="F2144" i="2"/>
  <c r="B2144" i="15" s="1"/>
  <c r="L2065" i="2"/>
  <c r="L2193" i="2"/>
  <c r="I1464" i="2"/>
  <c r="F1464" i="2"/>
  <c r="B1464" i="15" s="1"/>
  <c r="I1530" i="2"/>
  <c r="F1530" i="2"/>
  <c r="B1530" i="15" s="1"/>
  <c r="I1594" i="2"/>
  <c r="F1594" i="2"/>
  <c r="B1594" i="15" s="1"/>
  <c r="I1658" i="2"/>
  <c r="F1658" i="2"/>
  <c r="B1658" i="15" s="1"/>
  <c r="I1722" i="2"/>
  <c r="F1722" i="2"/>
  <c r="B1722" i="15" s="1"/>
  <c r="L1685" i="2"/>
  <c r="L1717" i="2"/>
  <c r="F1810" i="2"/>
  <c r="B1810" i="15" s="1"/>
  <c r="I1810" i="2"/>
  <c r="F1945" i="2"/>
  <c r="B1945" i="15" s="1"/>
  <c r="I1945" i="2"/>
  <c r="F1734" i="2"/>
  <c r="B1734" i="15" s="1"/>
  <c r="I1734" i="2"/>
  <c r="F1859" i="2"/>
  <c r="B1859" i="15" s="1"/>
  <c r="I1859" i="2"/>
  <c r="F1994" i="2"/>
  <c r="B1994" i="15" s="1"/>
  <c r="I1994" i="2"/>
  <c r="F2123" i="2"/>
  <c r="B2123" i="15" s="1"/>
  <c r="I2123" i="2"/>
  <c r="F2251" i="2"/>
  <c r="B2251" i="15" s="1"/>
  <c r="I2251" i="2"/>
  <c r="F2379" i="2"/>
  <c r="B2379" i="15" s="1"/>
  <c r="I2379" i="2"/>
  <c r="L1742" i="2"/>
  <c r="L1774" i="2"/>
  <c r="L1806" i="2"/>
  <c r="L1838" i="2"/>
  <c r="L1874" i="2"/>
  <c r="L1907" i="2"/>
  <c r="L1941" i="2"/>
  <c r="L1973" i="2"/>
  <c r="L2005" i="2"/>
  <c r="L2051" i="2"/>
  <c r="I2300" i="2"/>
  <c r="F2300" i="2"/>
  <c r="B2300" i="15" s="1"/>
  <c r="I2590" i="2"/>
  <c r="F2590" i="2"/>
  <c r="L2104" i="2"/>
  <c r="L2168" i="2"/>
  <c r="L2260" i="2"/>
  <c r="L2587" i="2"/>
  <c r="F2174" i="2"/>
  <c r="B2174" i="15" s="1"/>
  <c r="I2174" i="2"/>
  <c r="F2436" i="2"/>
  <c r="I2436" i="2"/>
  <c r="L2415" i="2"/>
  <c r="L2341" i="2"/>
  <c r="F2541" i="2"/>
  <c r="I2541" i="2"/>
  <c r="L2266" i="2"/>
  <c r="L1868" i="2"/>
  <c r="I2186" i="2"/>
  <c r="F2186" i="2"/>
  <c r="B2186" i="15" s="1"/>
  <c r="I2448" i="2"/>
  <c r="F2448" i="2"/>
  <c r="B2448" i="2" s="1"/>
  <c r="L2282" i="2"/>
  <c r="L2410" i="2"/>
  <c r="L751" i="2"/>
  <c r="L626" i="2"/>
  <c r="I1446" i="2"/>
  <c r="F1446" i="2"/>
  <c r="B1446" i="15" s="1"/>
  <c r="I1478" i="2"/>
  <c r="F1478" i="2"/>
  <c r="B1478" i="15" s="1"/>
  <c r="I1512" i="2"/>
  <c r="F1512" i="2"/>
  <c r="B1512" i="15" s="1"/>
  <c r="I1544" i="2"/>
  <c r="F1544" i="2"/>
  <c r="B1544" i="15" s="1"/>
  <c r="I1576" i="2"/>
  <c r="F1576" i="2"/>
  <c r="B1576" i="15" s="1"/>
  <c r="I1608" i="2"/>
  <c r="F1608" i="2"/>
  <c r="B1608" i="15" s="1"/>
  <c r="I1640" i="2"/>
  <c r="F1640" i="2"/>
  <c r="B1640" i="15" s="1"/>
  <c r="F1672" i="2"/>
  <c r="B1672" i="15" s="1"/>
  <c r="I1672" i="2"/>
  <c r="F1704" i="2"/>
  <c r="B1704" i="15" s="1"/>
  <c r="I1704" i="2"/>
  <c r="L1676" i="2"/>
  <c r="L1692" i="2"/>
  <c r="L1708" i="2"/>
  <c r="L1724" i="2"/>
  <c r="I1774" i="2"/>
  <c r="F1774" i="2"/>
  <c r="B1774" i="15" s="1"/>
  <c r="I1838" i="2"/>
  <c r="F1838" i="2"/>
  <c r="B1838" i="15" s="1"/>
  <c r="I1907" i="2"/>
  <c r="F1907" i="2"/>
  <c r="B1907" i="15" s="1"/>
  <c r="I1973" i="2"/>
  <c r="F1973" i="2"/>
  <c r="B1973" i="15" s="1"/>
  <c r="I2037" i="2"/>
  <c r="F2037" i="2"/>
  <c r="B2037" i="15" s="1"/>
  <c r="I1759" i="2"/>
  <c r="F1759" i="2"/>
  <c r="B1759" i="15" s="1"/>
  <c r="I1823" i="2"/>
  <c r="F1823" i="2"/>
  <c r="B1823" i="15" s="1"/>
  <c r="I1892" i="2"/>
  <c r="F1892" i="2"/>
  <c r="B1892" i="15" s="1"/>
  <c r="I1958" i="2"/>
  <c r="F1958" i="2"/>
  <c r="B1958" i="15" s="1"/>
  <c r="I2022" i="2"/>
  <c r="F2022" i="2"/>
  <c r="B2022" i="15" s="1"/>
  <c r="I2087" i="2"/>
  <c r="F2087" i="2"/>
  <c r="B2087" i="15" s="1"/>
  <c r="I2151" i="2"/>
  <c r="F2151" i="2"/>
  <c r="B2151" i="15" s="1"/>
  <c r="I2215" i="2"/>
  <c r="F2215" i="2"/>
  <c r="B2215" i="15" s="1"/>
  <c r="I2279" i="2"/>
  <c r="F2279" i="2"/>
  <c r="B2279" i="15" s="1"/>
  <c r="I2343" i="2"/>
  <c r="F2343" i="2"/>
  <c r="B2343" i="15" s="1"/>
  <c r="I2407" i="2"/>
  <c r="F2407" i="2"/>
  <c r="B2407" i="15" s="1"/>
  <c r="I2478" i="2"/>
  <c r="F2478" i="2"/>
  <c r="L1749" i="2"/>
  <c r="L1765" i="2"/>
  <c r="L1781" i="2"/>
  <c r="L1797" i="2"/>
  <c r="L1813" i="2"/>
  <c r="L1829" i="2"/>
  <c r="L1845" i="2"/>
  <c r="L1861" i="2"/>
  <c r="L1882" i="2"/>
  <c r="L1898" i="2"/>
  <c r="L1914" i="2"/>
  <c r="L1930" i="2"/>
  <c r="L1948" i="2"/>
  <c r="L1964" i="2"/>
  <c r="L1980" i="2"/>
  <c r="L1996" i="2"/>
  <c r="L2012" i="2"/>
  <c r="L2033" i="2"/>
  <c r="F2100" i="2"/>
  <c r="B2100" i="15" s="1"/>
  <c r="I2100" i="2"/>
  <c r="F2228" i="2"/>
  <c r="B2228" i="15" s="1"/>
  <c r="I2228" i="2"/>
  <c r="F2356" i="2"/>
  <c r="B2356" i="15" s="1"/>
  <c r="I2356" i="2"/>
  <c r="F2518" i="2"/>
  <c r="I2518" i="2"/>
  <c r="L2054" i="2"/>
  <c r="L2086" i="2"/>
  <c r="L2118" i="2"/>
  <c r="L2150" i="2"/>
  <c r="L2182" i="2"/>
  <c r="L2224" i="2"/>
  <c r="F2102" i="2"/>
  <c r="B2102" i="15" s="1"/>
  <c r="I2102" i="2"/>
  <c r="F2230" i="2"/>
  <c r="B2230" i="15" s="1"/>
  <c r="I2230" i="2"/>
  <c r="F2358" i="2"/>
  <c r="B2358" i="15" s="1"/>
  <c r="I2358" i="2"/>
  <c r="F2520" i="2"/>
  <c r="I2520" i="2"/>
  <c r="L2479" i="2"/>
  <c r="L2279" i="2"/>
  <c r="L2311" i="2"/>
  <c r="L2343" i="2"/>
  <c r="L2375" i="2"/>
  <c r="L2407" i="2"/>
  <c r="L2445" i="2"/>
  <c r="I2557" i="2"/>
  <c r="F2557" i="2"/>
  <c r="L2413" i="2"/>
  <c r="L2506" i="2"/>
  <c r="L1934" i="2"/>
  <c r="L1627" i="2"/>
  <c r="L1643" i="2"/>
  <c r="L1659" i="2"/>
  <c r="I1387" i="2"/>
  <c r="F1387" i="2"/>
  <c r="B1387" i="15" s="1"/>
  <c r="I1403" i="2"/>
  <c r="F1403" i="2"/>
  <c r="B1403" i="15" s="1"/>
  <c r="I1419" i="2"/>
  <c r="F1419" i="2"/>
  <c r="B1419" i="15" s="1"/>
  <c r="I1435" i="2"/>
  <c r="F1435" i="2"/>
  <c r="B1435" i="15" s="1"/>
  <c r="I1465" i="2"/>
  <c r="F1465" i="2"/>
  <c r="B1465" i="15" s="1"/>
  <c r="I1499" i="2"/>
  <c r="F1499" i="2"/>
  <c r="B1499" i="15" s="1"/>
  <c r="I1531" i="2"/>
  <c r="F1531" i="2"/>
  <c r="B1531" i="15" s="1"/>
  <c r="I1563" i="2"/>
  <c r="F1563" i="2"/>
  <c r="B1563" i="15" s="1"/>
  <c r="I1595" i="2"/>
  <c r="F1595" i="2"/>
  <c r="B1595" i="15" s="1"/>
  <c r="I1627" i="2"/>
  <c r="F1627" i="2"/>
  <c r="B1627" i="15" s="1"/>
  <c r="I1659" i="2"/>
  <c r="F1659" i="2"/>
  <c r="B1659" i="15" s="1"/>
  <c r="I1691" i="2"/>
  <c r="F1691" i="2"/>
  <c r="B1691" i="15" s="1"/>
  <c r="I1723" i="2"/>
  <c r="F1723" i="2"/>
  <c r="B1723" i="15" s="1"/>
  <c r="I1748" i="2"/>
  <c r="F1748" i="2"/>
  <c r="B1748" i="15" s="1"/>
  <c r="I1812" i="2"/>
  <c r="F1812" i="2"/>
  <c r="B1812" i="15" s="1"/>
  <c r="I1881" i="2"/>
  <c r="F1881" i="2"/>
  <c r="B1881" i="15" s="1"/>
  <c r="I1947" i="2"/>
  <c r="F1947" i="2"/>
  <c r="B1947" i="15" s="1"/>
  <c r="I2011" i="2"/>
  <c r="F2011" i="2"/>
  <c r="B2011" i="15" s="1"/>
  <c r="I1735" i="2"/>
  <c r="F1735" i="2"/>
  <c r="B1735" i="15" s="1"/>
  <c r="I1797" i="2"/>
  <c r="F1797" i="2"/>
  <c r="B1797" i="15" s="1"/>
  <c r="I1861" i="2"/>
  <c r="F1861" i="2"/>
  <c r="B1861" i="15" s="1"/>
  <c r="I1930" i="2"/>
  <c r="F1930" i="2"/>
  <c r="B1930" i="15" s="1"/>
  <c r="I1996" i="2"/>
  <c r="F1996" i="2"/>
  <c r="B1996" i="15" s="1"/>
  <c r="I2061" i="2"/>
  <c r="F2061" i="2"/>
  <c r="B2061" i="15" s="1"/>
  <c r="I2125" i="2"/>
  <c r="F2125" i="2"/>
  <c r="B2125" i="15" s="1"/>
  <c r="I2189" i="2"/>
  <c r="F2189" i="2"/>
  <c r="B2189" i="15" s="1"/>
  <c r="I2253" i="2"/>
  <c r="F2253" i="2"/>
  <c r="B2253" i="15" s="1"/>
  <c r="I2317" i="2"/>
  <c r="F2317" i="2"/>
  <c r="B2317" i="15" s="1"/>
  <c r="I2381" i="2"/>
  <c r="F2381" i="2"/>
  <c r="B2381" i="15" s="1"/>
  <c r="L2044" i="2"/>
  <c r="I2272" i="2"/>
  <c r="F2272" i="2"/>
  <c r="B2272" i="15" s="1"/>
  <c r="I2562" i="2"/>
  <c r="F2562" i="2"/>
  <c r="L2097" i="2"/>
  <c r="L2161" i="2"/>
  <c r="L2225" i="2"/>
  <c r="I1448" i="2"/>
  <c r="F1448" i="2"/>
  <c r="B1448" i="15" s="1"/>
  <c r="I1480" i="2"/>
  <c r="F1480" i="2"/>
  <c r="B1480" i="15" s="1"/>
  <c r="I1514" i="2"/>
  <c r="F1514" i="2"/>
  <c r="B1514" i="15" s="1"/>
  <c r="I1546" i="2"/>
  <c r="F1546" i="2"/>
  <c r="B1546" i="15" s="1"/>
  <c r="I1578" i="2"/>
  <c r="F1578" i="2"/>
  <c r="B1578" i="15" s="1"/>
  <c r="I1610" i="2"/>
  <c r="F1610" i="2"/>
  <c r="B1610" i="15" s="1"/>
  <c r="I1642" i="2"/>
  <c r="F1642" i="2"/>
  <c r="B1642" i="15" s="1"/>
  <c r="I1674" i="2"/>
  <c r="F1674" i="2"/>
  <c r="B1674" i="15" s="1"/>
  <c r="I1706" i="2"/>
  <c r="F1706" i="2"/>
  <c r="B1706" i="15" s="1"/>
  <c r="L1661" i="2"/>
  <c r="L1677" i="2"/>
  <c r="L1693" i="2"/>
  <c r="L1709" i="2"/>
  <c r="L1726" i="2"/>
  <c r="F1778" i="2"/>
  <c r="B1778" i="15" s="1"/>
  <c r="I1778" i="2"/>
  <c r="F1842" i="2"/>
  <c r="B1842" i="15" s="1"/>
  <c r="I1842" i="2"/>
  <c r="F1911" i="2"/>
  <c r="B1911" i="15" s="1"/>
  <c r="I1911" i="2"/>
  <c r="F1977" i="2"/>
  <c r="B1977" i="15" s="1"/>
  <c r="I1977" i="2"/>
  <c r="F2041" i="2"/>
  <c r="B2041" i="15" s="1"/>
  <c r="I2041" i="2"/>
  <c r="F1763" i="2"/>
  <c r="B1763" i="15" s="1"/>
  <c r="I1763" i="2"/>
  <c r="F1827" i="2"/>
  <c r="B1827" i="15" s="1"/>
  <c r="I1827" i="2"/>
  <c r="F1896" i="2"/>
  <c r="B1896" i="15" s="1"/>
  <c r="I1896" i="2"/>
  <c r="F1962" i="2"/>
  <c r="B1962" i="15" s="1"/>
  <c r="I1962" i="2"/>
  <c r="F2026" i="2"/>
  <c r="B2026" i="15" s="1"/>
  <c r="I2026" i="2"/>
  <c r="F2091" i="2"/>
  <c r="B2091" i="15" s="1"/>
  <c r="I2091" i="2"/>
  <c r="F2155" i="2"/>
  <c r="B2155" i="15" s="1"/>
  <c r="I2155" i="2"/>
  <c r="F2219" i="2"/>
  <c r="B2219" i="15" s="1"/>
  <c r="I2219" i="2"/>
  <c r="F2283" i="2"/>
  <c r="B2283" i="15" s="1"/>
  <c r="I2283" i="2"/>
  <c r="F2347" i="2"/>
  <c r="B2347" i="15" s="1"/>
  <c r="I2347" i="2"/>
  <c r="F2411" i="2"/>
  <c r="B2411" i="15" s="1"/>
  <c r="I2411" i="2"/>
  <c r="F2482" i="2"/>
  <c r="I2482" i="2"/>
  <c r="L1750" i="2"/>
  <c r="L1766" i="2"/>
  <c r="L1782" i="2"/>
  <c r="L1798" i="2"/>
  <c r="L1814" i="2"/>
  <c r="L1830" i="2"/>
  <c r="L1846" i="2"/>
  <c r="L1862" i="2"/>
  <c r="L1883" i="2"/>
  <c r="L1899" i="2"/>
  <c r="L1915" i="2"/>
  <c r="L1931" i="2"/>
  <c r="L1949" i="2"/>
  <c r="L1965" i="2"/>
  <c r="L1981" i="2"/>
  <c r="L1997" i="2"/>
  <c r="L2013" i="2"/>
  <c r="L2035" i="2"/>
  <c r="I2108" i="2"/>
  <c r="F2108" i="2"/>
  <c r="B2108" i="15" s="1"/>
  <c r="I2236" i="2"/>
  <c r="F2236" i="2"/>
  <c r="B2236" i="15" s="1"/>
  <c r="I2364" i="2"/>
  <c r="F2364" i="2"/>
  <c r="B2364" i="15" s="1"/>
  <c r="I2526" i="2"/>
  <c r="F2526" i="2"/>
  <c r="L2056" i="2"/>
  <c r="L2088" i="2"/>
  <c r="L2120" i="2"/>
  <c r="L2152" i="2"/>
  <c r="L2184" i="2"/>
  <c r="L2228" i="2"/>
  <c r="F2110" i="2"/>
  <c r="B2110" i="15" s="1"/>
  <c r="I2110" i="2"/>
  <c r="F2238" i="2"/>
  <c r="B2238" i="15" s="1"/>
  <c r="I2238" i="2"/>
  <c r="F2366" i="2"/>
  <c r="B2366" i="15" s="1"/>
  <c r="I2366" i="2"/>
  <c r="F2528" i="2"/>
  <c r="I2528" i="2"/>
  <c r="L2495" i="2"/>
  <c r="L2281" i="2"/>
  <c r="L2313" i="2"/>
  <c r="L2373" i="2"/>
  <c r="L2443" i="2"/>
  <c r="L2605" i="2"/>
  <c r="L222" i="2"/>
  <c r="L2234" i="2"/>
  <c r="I2122" i="2"/>
  <c r="F2122" i="2"/>
  <c r="B2122" i="15" s="1"/>
  <c r="I2250" i="2"/>
  <c r="F2250" i="2"/>
  <c r="B2250" i="15" s="1"/>
  <c r="I2378" i="2"/>
  <c r="F2378" i="2"/>
  <c r="B2378" i="15" s="1"/>
  <c r="I2540" i="2"/>
  <c r="F2540" i="2"/>
  <c r="L2519" i="2"/>
  <c r="L2314" i="2"/>
  <c r="L2378" i="2"/>
  <c r="L2448" i="2"/>
  <c r="L2512" i="2"/>
  <c r="L1306" i="2"/>
  <c r="L1322" i="2"/>
  <c r="L1338" i="2"/>
  <c r="L1352" i="2"/>
  <c r="L1368" i="2"/>
  <c r="F781" i="2"/>
  <c r="B781" i="15" s="1"/>
  <c r="I781" i="2"/>
  <c r="F817" i="2"/>
  <c r="B817" i="15" s="1"/>
  <c r="I817" i="2"/>
  <c r="F849" i="2"/>
  <c r="B849" i="15" s="1"/>
  <c r="I849" i="2"/>
  <c r="F881" i="2"/>
  <c r="B881" i="15" s="1"/>
  <c r="I881" i="2"/>
  <c r="F917" i="2"/>
  <c r="B917" i="15" s="1"/>
  <c r="I917" i="2"/>
  <c r="F950" i="2"/>
  <c r="B950" i="15" s="1"/>
  <c r="I950" i="2"/>
  <c r="F982" i="2"/>
  <c r="B982" i="15" s="1"/>
  <c r="I982" i="2"/>
  <c r="F1014" i="2"/>
  <c r="B1014" i="15" s="1"/>
  <c r="I1014" i="2"/>
  <c r="F1046" i="2"/>
  <c r="B1046" i="15" s="1"/>
  <c r="I1046" i="2"/>
  <c r="F1078" i="2"/>
  <c r="B1078" i="15" s="1"/>
  <c r="I1078" i="2"/>
  <c r="F1106" i="2"/>
  <c r="B1106" i="15" s="1"/>
  <c r="I1106" i="2"/>
  <c r="F1138" i="2"/>
  <c r="B1138" i="15" s="1"/>
  <c r="I1138" i="2"/>
  <c r="F1170" i="2"/>
  <c r="B1170" i="15" s="1"/>
  <c r="I1170" i="2"/>
  <c r="F1202" i="2"/>
  <c r="B1202" i="15" s="1"/>
  <c r="I1202" i="2"/>
  <c r="F1235" i="2"/>
  <c r="B1235" i="15" s="1"/>
  <c r="I1235" i="2"/>
  <c r="F1267" i="2"/>
  <c r="B1267" i="15" s="1"/>
  <c r="I1267" i="2"/>
  <c r="F1299" i="2"/>
  <c r="B1299" i="15" s="1"/>
  <c r="I1299" i="2"/>
  <c r="F1331" i="2"/>
  <c r="B1331" i="15" s="1"/>
  <c r="I1331" i="2"/>
  <c r="I1363" i="2"/>
  <c r="F1363" i="2"/>
  <c r="B1363" i="15" s="1"/>
  <c r="L1394" i="2"/>
  <c r="L1422" i="2"/>
  <c r="L1454" i="2"/>
  <c r="L1487" i="2"/>
  <c r="L1520" i="2"/>
  <c r="L1548" i="2"/>
  <c r="L1584" i="2"/>
  <c r="L1616" i="2"/>
  <c r="L1648" i="2"/>
  <c r="I1392" i="2"/>
  <c r="F1392" i="2"/>
  <c r="B1392" i="15" s="1"/>
  <c r="I1428" i="2"/>
  <c r="F1428" i="2"/>
  <c r="B1428" i="15" s="1"/>
  <c r="I1483" i="2"/>
  <c r="F1483" i="2"/>
  <c r="B1483" i="15" s="1"/>
  <c r="I1549" i="2"/>
  <c r="F1549" i="2"/>
  <c r="B1549" i="15" s="1"/>
  <c r="I1621" i="2"/>
  <c r="F1621" i="2"/>
  <c r="B1621" i="15" s="1"/>
  <c r="I1685" i="2"/>
  <c r="F1685" i="2"/>
  <c r="B1685" i="15" s="1"/>
  <c r="L1729" i="2"/>
  <c r="F1864" i="2"/>
  <c r="B1864" i="15" s="1"/>
  <c r="I1864" i="2"/>
  <c r="F1999" i="2"/>
  <c r="B1999" i="15" s="1"/>
  <c r="I1999" i="2"/>
  <c r="F1801" i="2"/>
  <c r="B1801" i="15" s="1"/>
  <c r="I1801" i="2"/>
  <c r="F1936" i="2"/>
  <c r="B1936" i="15" s="1"/>
  <c r="I1936" i="2"/>
  <c r="F2048" i="2"/>
  <c r="B2048" i="15" s="1"/>
  <c r="I2048" i="2"/>
  <c r="F2177" i="2"/>
  <c r="B2177" i="15" s="1"/>
  <c r="I2177" i="2"/>
  <c r="F2305" i="2"/>
  <c r="B2305" i="15" s="1"/>
  <c r="I2305" i="2"/>
  <c r="F2439" i="2"/>
  <c r="B2439" i="2" s="1"/>
  <c r="I2439" i="2"/>
  <c r="L2038" i="2"/>
  <c r="I2248" i="2"/>
  <c r="F2248" i="2"/>
  <c r="B2248" i="15" s="1"/>
  <c r="I2538" i="2"/>
  <c r="F2538" i="2"/>
  <c r="B2538" i="2" s="1"/>
  <c r="L2091" i="2"/>
  <c r="L2155" i="2"/>
  <c r="L2219" i="2"/>
  <c r="L6" i="2"/>
  <c r="L35" i="8"/>
  <c r="L38" i="8"/>
  <c r="L42" i="8"/>
  <c r="L46" i="8"/>
  <c r="L50" i="8"/>
  <c r="L54" i="8"/>
  <c r="L58" i="8"/>
  <c r="L61" i="8"/>
  <c r="L65" i="8"/>
  <c r="L69" i="8"/>
  <c r="L5" i="8"/>
  <c r="L7" i="8"/>
  <c r="L78" i="8"/>
  <c r="L82" i="8"/>
  <c r="L9" i="8"/>
  <c r="L87" i="8"/>
  <c r="L91" i="8"/>
  <c r="L93" i="8"/>
  <c r="L14" i="8"/>
  <c r="L17" i="8"/>
  <c r="L19" i="8"/>
  <c r="L22" i="8"/>
  <c r="L102" i="8"/>
  <c r="L106" i="8"/>
  <c r="L110" i="8"/>
  <c r="L26" i="8"/>
  <c r="L115" i="8"/>
  <c r="L27" i="8"/>
  <c r="L120" i="8"/>
  <c r="L124" i="8"/>
  <c r="L32" i="8"/>
  <c r="L129" i="8"/>
  <c r="L133" i="8"/>
  <c r="I9" i="2"/>
  <c r="F9" i="2"/>
  <c r="B9" i="15" s="1"/>
  <c r="I17" i="2"/>
  <c r="F17" i="2"/>
  <c r="B17" i="15" s="1"/>
  <c r="I25" i="2"/>
  <c r="F25" i="2"/>
  <c r="B25" i="15" s="1"/>
  <c r="I33" i="2"/>
  <c r="F33" i="2"/>
  <c r="B33" i="15" s="1"/>
  <c r="I41" i="2"/>
  <c r="F41" i="2"/>
  <c r="B41" i="15" s="1"/>
  <c r="I49" i="2"/>
  <c r="F49" i="2"/>
  <c r="B49" i="15" s="1"/>
  <c r="I57" i="2"/>
  <c r="F57" i="2"/>
  <c r="B57" i="15" s="1"/>
  <c r="I65" i="2"/>
  <c r="F65" i="2"/>
  <c r="B65" i="15" s="1"/>
  <c r="I73" i="2"/>
  <c r="F73" i="2"/>
  <c r="B73" i="15" s="1"/>
  <c r="I81" i="2"/>
  <c r="F81" i="2"/>
  <c r="B81" i="15" s="1"/>
  <c r="I89" i="2"/>
  <c r="F89" i="2"/>
  <c r="B89" i="15" s="1"/>
  <c r="I97" i="2"/>
  <c r="F97" i="2"/>
  <c r="B97" i="15" s="1"/>
  <c r="I105" i="2"/>
  <c r="F105" i="2"/>
  <c r="B105" i="15" s="1"/>
  <c r="I113" i="2"/>
  <c r="F113" i="2"/>
  <c r="B113" i="15" s="1"/>
  <c r="I121" i="2"/>
  <c r="F121" i="2"/>
  <c r="B121" i="15" s="1"/>
  <c r="I129" i="2"/>
  <c r="F129" i="2"/>
  <c r="B129" i="15" s="1"/>
  <c r="I137" i="2"/>
  <c r="F137" i="2"/>
  <c r="B137" i="15" s="1"/>
  <c r="I145" i="2"/>
  <c r="F145" i="2"/>
  <c r="B145" i="15" s="1"/>
  <c r="I153" i="2"/>
  <c r="F153" i="2"/>
  <c r="B153" i="15" s="1"/>
  <c r="I161" i="2"/>
  <c r="F161" i="2"/>
  <c r="B161" i="15" s="1"/>
  <c r="I169" i="2"/>
  <c r="F169" i="2"/>
  <c r="B169" i="15" s="1"/>
  <c r="I177" i="2"/>
  <c r="F177" i="2"/>
  <c r="B177" i="15" s="1"/>
  <c r="I185" i="2"/>
  <c r="F185" i="2"/>
  <c r="B185" i="15" s="1"/>
  <c r="I193" i="2"/>
  <c r="F193" i="2"/>
  <c r="B193" i="15" s="1"/>
  <c r="I201" i="2"/>
  <c r="F201" i="2"/>
  <c r="B201" i="15" s="1"/>
  <c r="I209" i="2"/>
  <c r="F209" i="2"/>
  <c r="B209" i="15" s="1"/>
  <c r="I217" i="2"/>
  <c r="F217" i="2"/>
  <c r="B217" i="15" s="1"/>
  <c r="I229" i="2"/>
  <c r="F229" i="2"/>
  <c r="B229" i="15" s="1"/>
  <c r="I237" i="2"/>
  <c r="F237" i="2"/>
  <c r="B237" i="15" s="1"/>
  <c r="I245" i="2"/>
  <c r="F245" i="2"/>
  <c r="B245" i="15" s="1"/>
  <c r="I253" i="2"/>
  <c r="F253" i="2"/>
  <c r="B253" i="15" s="1"/>
  <c r="I261" i="2"/>
  <c r="F261" i="2"/>
  <c r="B261" i="15" s="1"/>
  <c r="I269" i="2"/>
  <c r="F269" i="2"/>
  <c r="B269" i="15" s="1"/>
  <c r="I277" i="2"/>
  <c r="F277" i="2"/>
  <c r="B277" i="15" s="1"/>
  <c r="I285" i="2"/>
  <c r="F285" i="2"/>
  <c r="B285" i="15" s="1"/>
  <c r="I293" i="2"/>
  <c r="F293" i="2"/>
  <c r="B293" i="15" s="1"/>
  <c r="I301" i="2"/>
  <c r="F301" i="2"/>
  <c r="B301" i="15" s="1"/>
  <c r="I309" i="2"/>
  <c r="F309" i="2"/>
  <c r="B309" i="15" s="1"/>
  <c r="I317" i="2"/>
  <c r="F317" i="2"/>
  <c r="B317" i="15" s="1"/>
  <c r="I325" i="2"/>
  <c r="F325" i="2"/>
  <c r="B325" i="15" s="1"/>
  <c r="I333" i="2"/>
  <c r="F333" i="2"/>
  <c r="B333" i="15" s="1"/>
  <c r="I341" i="2"/>
  <c r="F341" i="2"/>
  <c r="B341" i="15" s="1"/>
  <c r="I349" i="2"/>
  <c r="F349" i="2"/>
  <c r="B349" i="15" s="1"/>
  <c r="I357" i="2"/>
  <c r="F357" i="2"/>
  <c r="B357" i="15" s="1"/>
  <c r="I365" i="2"/>
  <c r="F365" i="2"/>
  <c r="B365" i="15" s="1"/>
  <c r="I373" i="2"/>
  <c r="F373" i="2"/>
  <c r="B373" i="15" s="1"/>
  <c r="I381" i="2"/>
  <c r="F381" i="2"/>
  <c r="B381" i="15" s="1"/>
  <c r="I389" i="2"/>
  <c r="F389" i="2"/>
  <c r="B389" i="15" s="1"/>
  <c r="I397" i="2"/>
  <c r="F397" i="2"/>
  <c r="B397" i="15" s="1"/>
  <c r="I405" i="2"/>
  <c r="F405" i="2"/>
  <c r="B405" i="15" s="1"/>
  <c r="I413" i="2"/>
  <c r="F413" i="2"/>
  <c r="B413" i="15" s="1"/>
  <c r="I421" i="2"/>
  <c r="F421" i="2"/>
  <c r="B421" i="15" s="1"/>
  <c r="I429" i="2"/>
  <c r="F429" i="2"/>
  <c r="B429" i="15" s="1"/>
  <c r="I437" i="2"/>
  <c r="F437" i="2"/>
  <c r="B437" i="15" s="1"/>
  <c r="I445" i="2"/>
  <c r="F445" i="2"/>
  <c r="B445" i="15" s="1"/>
  <c r="I453" i="2"/>
  <c r="F453" i="2"/>
  <c r="B453" i="15" s="1"/>
  <c r="I461" i="2"/>
  <c r="F461" i="2"/>
  <c r="B461" i="15" s="1"/>
  <c r="I469" i="2"/>
  <c r="F469" i="2"/>
  <c r="B469" i="15" s="1"/>
  <c r="I477" i="2"/>
  <c r="F477" i="2"/>
  <c r="B477" i="15" s="1"/>
  <c r="I485" i="2"/>
  <c r="F485" i="2"/>
  <c r="B485" i="15" s="1"/>
  <c r="I493" i="2"/>
  <c r="F493" i="2"/>
  <c r="B493" i="15" s="1"/>
  <c r="I501" i="2"/>
  <c r="F501" i="2"/>
  <c r="B501" i="15" s="1"/>
  <c r="I509" i="2"/>
  <c r="F509" i="2"/>
  <c r="B509" i="15" s="1"/>
  <c r="I517" i="2"/>
  <c r="F517" i="2"/>
  <c r="B517" i="15" s="1"/>
  <c r="I525" i="2"/>
  <c r="F525" i="2"/>
  <c r="B525" i="15" s="1"/>
  <c r="I533" i="2"/>
  <c r="F533" i="2"/>
  <c r="B533" i="15" s="1"/>
  <c r="I541" i="2"/>
  <c r="F541" i="2"/>
  <c r="B541" i="15" s="1"/>
  <c r="I549" i="2"/>
  <c r="F549" i="2"/>
  <c r="B549" i="15" s="1"/>
  <c r="I557" i="2"/>
  <c r="F557" i="2"/>
  <c r="B557" i="15" s="1"/>
  <c r="I565" i="2"/>
  <c r="F565" i="2"/>
  <c r="B565" i="15" s="1"/>
  <c r="I573" i="2"/>
  <c r="F573" i="2"/>
  <c r="B573" i="15" s="1"/>
  <c r="I581" i="2"/>
  <c r="F581" i="2"/>
  <c r="B581" i="15" s="1"/>
  <c r="I589" i="2"/>
  <c r="F589" i="2"/>
  <c r="B589" i="15" s="1"/>
  <c r="I597" i="2"/>
  <c r="F597" i="2"/>
  <c r="B597" i="15" s="1"/>
  <c r="I605" i="2"/>
  <c r="F605" i="2"/>
  <c r="B605" i="15" s="1"/>
  <c r="I613" i="2"/>
  <c r="F613" i="2"/>
  <c r="B613" i="15" s="1"/>
  <c r="I621" i="2"/>
  <c r="F621" i="2"/>
  <c r="B621" i="15" s="1"/>
  <c r="I631" i="2"/>
  <c r="F631" i="2"/>
  <c r="B631" i="15" s="1"/>
  <c r="I639" i="2"/>
  <c r="F639" i="2"/>
  <c r="B639" i="15" s="1"/>
  <c r="I647" i="2"/>
  <c r="F647" i="2"/>
  <c r="B647" i="15" s="1"/>
  <c r="I655" i="2"/>
  <c r="F655" i="2"/>
  <c r="B655" i="15" s="1"/>
  <c r="I663" i="2"/>
  <c r="F663" i="2"/>
  <c r="B663" i="15" s="1"/>
  <c r="I671" i="2"/>
  <c r="F671" i="2"/>
  <c r="B671" i="15" s="1"/>
  <c r="I680" i="2"/>
  <c r="F680" i="2"/>
  <c r="B680" i="15" s="1"/>
  <c r="I688" i="2"/>
  <c r="F688" i="2"/>
  <c r="B688" i="15" s="1"/>
  <c r="I696" i="2"/>
  <c r="F696" i="2"/>
  <c r="B696" i="15" s="1"/>
  <c r="I705" i="2"/>
  <c r="F705" i="2"/>
  <c r="B705" i="15" s="1"/>
  <c r="I713" i="2"/>
  <c r="F713" i="2"/>
  <c r="B713" i="15" s="1"/>
  <c r="I721" i="2"/>
  <c r="F721" i="2"/>
  <c r="B721" i="15" s="1"/>
  <c r="I729" i="2"/>
  <c r="F729" i="2"/>
  <c r="B729" i="15" s="1"/>
  <c r="I737" i="2"/>
  <c r="F737" i="2"/>
  <c r="B737" i="15" s="1"/>
  <c r="I745" i="2"/>
  <c r="F745" i="2"/>
  <c r="B745" i="15" s="1"/>
  <c r="I754" i="2"/>
  <c r="F754" i="2"/>
  <c r="B754" i="15" s="1"/>
  <c r="I762" i="2"/>
  <c r="F762" i="2"/>
  <c r="B762" i="15" s="1"/>
  <c r="I770" i="2"/>
  <c r="F770" i="2"/>
  <c r="B770" i="15" s="1"/>
  <c r="I778" i="2"/>
  <c r="F778" i="2"/>
  <c r="B778" i="15" s="1"/>
  <c r="I786" i="2"/>
  <c r="F786" i="2"/>
  <c r="B786" i="15" s="1"/>
  <c r="I794" i="2"/>
  <c r="F794" i="2"/>
  <c r="B794" i="15" s="1"/>
  <c r="I802" i="2"/>
  <c r="F802" i="2"/>
  <c r="B802" i="15" s="1"/>
  <c r="I810" i="2"/>
  <c r="F810" i="2"/>
  <c r="B810" i="15" s="1"/>
  <c r="I818" i="2"/>
  <c r="F818" i="2"/>
  <c r="B818" i="15" s="1"/>
  <c r="I826" i="2"/>
  <c r="F826" i="2"/>
  <c r="B826" i="15" s="1"/>
  <c r="I834" i="2"/>
  <c r="F834" i="2"/>
  <c r="B834" i="15" s="1"/>
  <c r="I842" i="2"/>
  <c r="F842" i="2"/>
  <c r="B842" i="15" s="1"/>
  <c r="I850" i="2"/>
  <c r="F850" i="2"/>
  <c r="B850" i="15" s="1"/>
  <c r="I858" i="2"/>
  <c r="F858" i="2"/>
  <c r="B858" i="15" s="1"/>
  <c r="I866" i="2"/>
  <c r="F866" i="2"/>
  <c r="B866" i="15" s="1"/>
  <c r="I874" i="2"/>
  <c r="F874" i="2"/>
  <c r="B874" i="15" s="1"/>
  <c r="I882" i="2"/>
  <c r="F882" i="2"/>
  <c r="B882" i="15" s="1"/>
  <c r="I890" i="2"/>
  <c r="F890" i="2"/>
  <c r="B890" i="15" s="1"/>
  <c r="I898" i="2"/>
  <c r="F898" i="2"/>
  <c r="B898" i="15" s="1"/>
  <c r="I906" i="2"/>
  <c r="F906" i="2"/>
  <c r="B906" i="15" s="1"/>
  <c r="I914" i="2"/>
  <c r="F914" i="2"/>
  <c r="B914" i="15" s="1"/>
  <c r="I922" i="2"/>
  <c r="F922" i="2"/>
  <c r="B922" i="15" s="1"/>
  <c r="I931" i="2"/>
  <c r="F931" i="2"/>
  <c r="B931" i="15" s="1"/>
  <c r="I939" i="2"/>
  <c r="F939" i="2"/>
  <c r="B939" i="15" s="1"/>
  <c r="I947" i="2"/>
  <c r="F947" i="2"/>
  <c r="B947" i="15" s="1"/>
  <c r="I955" i="2"/>
  <c r="F955" i="2"/>
  <c r="B955" i="15" s="1"/>
  <c r="I963" i="2"/>
  <c r="F963" i="2"/>
  <c r="B963" i="15" s="1"/>
  <c r="I971" i="2"/>
  <c r="F971" i="2"/>
  <c r="B971" i="15" s="1"/>
  <c r="I979" i="2"/>
  <c r="F979" i="2"/>
  <c r="B979" i="15" s="1"/>
  <c r="I987" i="2"/>
  <c r="F987" i="2"/>
  <c r="B987" i="15" s="1"/>
  <c r="I995" i="2"/>
  <c r="F995" i="2"/>
  <c r="B995" i="15" s="1"/>
  <c r="I1003" i="2"/>
  <c r="F1003" i="2"/>
  <c r="B1003" i="15" s="1"/>
  <c r="I1011" i="2"/>
  <c r="F1011" i="2"/>
  <c r="B1011" i="15" s="1"/>
  <c r="I1019" i="2"/>
  <c r="F1019" i="2"/>
  <c r="B1019" i="15" s="1"/>
  <c r="I1027" i="2"/>
  <c r="F1027" i="2"/>
  <c r="B1027" i="15" s="1"/>
  <c r="I1035" i="2"/>
  <c r="F1035" i="2"/>
  <c r="B1035" i="15" s="1"/>
  <c r="I1043" i="2"/>
  <c r="F1043" i="2"/>
  <c r="B1043" i="15" s="1"/>
  <c r="I1051" i="2"/>
  <c r="F1051" i="2"/>
  <c r="B1051" i="15" s="1"/>
  <c r="I1059" i="2"/>
  <c r="F1059" i="2"/>
  <c r="B1059" i="15" s="1"/>
  <c r="I1067" i="2"/>
  <c r="F1067" i="2"/>
  <c r="B1067" i="15" s="1"/>
  <c r="I1075" i="2"/>
  <c r="F1075" i="2"/>
  <c r="B1075" i="15" s="1"/>
  <c r="I1083" i="2"/>
  <c r="F1083" i="2"/>
  <c r="B1083" i="15" s="1"/>
  <c r="I1091" i="2"/>
  <c r="F1091" i="2"/>
  <c r="B1091" i="15" s="1"/>
  <c r="I1099" i="2"/>
  <c r="F1099" i="2"/>
  <c r="B1099" i="15" s="1"/>
  <c r="I1107" i="2"/>
  <c r="F1107" i="2"/>
  <c r="B1107" i="15" s="1"/>
  <c r="I1115" i="2"/>
  <c r="F1115" i="2"/>
  <c r="B1115" i="15" s="1"/>
  <c r="I1123" i="2"/>
  <c r="F1123" i="2"/>
  <c r="B1123" i="15" s="1"/>
  <c r="I1131" i="2"/>
  <c r="F1131" i="2"/>
  <c r="B1131" i="15" s="1"/>
  <c r="I1139" i="2"/>
  <c r="F1139" i="2"/>
  <c r="B1139" i="15" s="1"/>
  <c r="I1147" i="2"/>
  <c r="F1147" i="2"/>
  <c r="B1147" i="15" s="1"/>
  <c r="I1155" i="2"/>
  <c r="F1155" i="2"/>
  <c r="B1155" i="15" s="1"/>
  <c r="I1163" i="2"/>
  <c r="F1163" i="2"/>
  <c r="B1163" i="15" s="1"/>
  <c r="I1171" i="2"/>
  <c r="F1171" i="2"/>
  <c r="B1171" i="15" s="1"/>
  <c r="I1179" i="2"/>
  <c r="F1179" i="2"/>
  <c r="B1179" i="15" s="1"/>
  <c r="I1187" i="2"/>
  <c r="F1187" i="2"/>
  <c r="B1187" i="15" s="1"/>
  <c r="I1195" i="2"/>
  <c r="F1195" i="2"/>
  <c r="B1195" i="15" s="1"/>
  <c r="I1203" i="2"/>
  <c r="F1203" i="2"/>
  <c r="B1203" i="15" s="1"/>
  <c r="I1211" i="2"/>
  <c r="F1211" i="2"/>
  <c r="B1211" i="15" s="1"/>
  <c r="I1219" i="2"/>
  <c r="F1219" i="2"/>
  <c r="B1219" i="15" s="1"/>
  <c r="I1228" i="2"/>
  <c r="F1228" i="2"/>
  <c r="B1228" i="15" s="1"/>
  <c r="I1236" i="2"/>
  <c r="F1236" i="2"/>
  <c r="B1236" i="15" s="1"/>
  <c r="I1244" i="2"/>
  <c r="F1244" i="2"/>
  <c r="B1244" i="15" s="1"/>
  <c r="I1252" i="2"/>
  <c r="F1252" i="2"/>
  <c r="B1252" i="15" s="1"/>
  <c r="I1260" i="2"/>
  <c r="F1260" i="2"/>
  <c r="B1260" i="15" s="1"/>
  <c r="I1268" i="2"/>
  <c r="F1268" i="2"/>
  <c r="B1268" i="15" s="1"/>
  <c r="I1276" i="2"/>
  <c r="F1276" i="2"/>
  <c r="B1276" i="15" s="1"/>
  <c r="I1284" i="2"/>
  <c r="F1284" i="2"/>
  <c r="B1284" i="15" s="1"/>
  <c r="I1292" i="2"/>
  <c r="F1292" i="2"/>
  <c r="B1292" i="15" s="1"/>
  <c r="I1300" i="2"/>
  <c r="F1300" i="2"/>
  <c r="B1300" i="15" s="1"/>
  <c r="I1308" i="2"/>
  <c r="F1308" i="2"/>
  <c r="B1308" i="15" s="1"/>
  <c r="I1316" i="2"/>
  <c r="F1316" i="2"/>
  <c r="B1316" i="15" s="1"/>
  <c r="I1324" i="2"/>
  <c r="F1324" i="2"/>
  <c r="B1324" i="15" s="1"/>
  <c r="I1332" i="2"/>
  <c r="F1332" i="2"/>
  <c r="B1332" i="15" s="1"/>
  <c r="I1340" i="2"/>
  <c r="F1340" i="2"/>
  <c r="B1340" i="15" s="1"/>
  <c r="I1348" i="2"/>
  <c r="F1348" i="2"/>
  <c r="B1348" i="15" s="1"/>
  <c r="I1359" i="2"/>
  <c r="F1359" i="2"/>
  <c r="B1359" i="15" s="1"/>
  <c r="I1364" i="2"/>
  <c r="F1364" i="2"/>
  <c r="B1364" i="15" s="1"/>
  <c r="I1372" i="2"/>
  <c r="F1372" i="2"/>
  <c r="B1372" i="15" s="1"/>
  <c r="L1379" i="2"/>
  <c r="L1387" i="2"/>
  <c r="L1395" i="2"/>
  <c r="L1403" i="2"/>
  <c r="L1411" i="2"/>
  <c r="L1419" i="2"/>
  <c r="L1427" i="2"/>
  <c r="L1435" i="2"/>
  <c r="L1443" i="2"/>
  <c r="L1451" i="2"/>
  <c r="L1459" i="2"/>
  <c r="L1467" i="2"/>
  <c r="L1475" i="2"/>
  <c r="L1483" i="2"/>
  <c r="L1492" i="2"/>
  <c r="L1501" i="2"/>
  <c r="L1509" i="2"/>
  <c r="L1517" i="2"/>
  <c r="L1525" i="2"/>
  <c r="L1533" i="2"/>
  <c r="L1541" i="2"/>
  <c r="L1549" i="2"/>
  <c r="L1557" i="2"/>
  <c r="L1565" i="2"/>
  <c r="L1573" i="2"/>
  <c r="L1581" i="2"/>
  <c r="L1589" i="2"/>
  <c r="L1597" i="2"/>
  <c r="L1605" i="2"/>
  <c r="L1613" i="2"/>
  <c r="L1629" i="2"/>
  <c r="L1645" i="2"/>
  <c r="F1373" i="2"/>
  <c r="B1373" i="15" s="1"/>
  <c r="I1373" i="2"/>
  <c r="F1389" i="2"/>
  <c r="B1389" i="15" s="1"/>
  <c r="I1389" i="2"/>
  <c r="F1405" i="2"/>
  <c r="B1405" i="15" s="1"/>
  <c r="I1405" i="2"/>
  <c r="F1421" i="2"/>
  <c r="B1421" i="15" s="1"/>
  <c r="I1421" i="2"/>
  <c r="F1437" i="2"/>
  <c r="B1437" i="15" s="1"/>
  <c r="I1437" i="2"/>
  <c r="F1469" i="2"/>
  <c r="B1469" i="15" s="1"/>
  <c r="I1469" i="2"/>
  <c r="F1503" i="2"/>
  <c r="B1503" i="15" s="1"/>
  <c r="I1503" i="2"/>
  <c r="F1535" i="2"/>
  <c r="B1535" i="15" s="1"/>
  <c r="I1535" i="2"/>
  <c r="F1567" i="2"/>
  <c r="B1567" i="15" s="1"/>
  <c r="I1567" i="2"/>
  <c r="F1599" i="2"/>
  <c r="B1599" i="15" s="1"/>
  <c r="I1599" i="2"/>
  <c r="F1631" i="2"/>
  <c r="B1631" i="15" s="1"/>
  <c r="I1631" i="2"/>
  <c r="F1663" i="2"/>
  <c r="B1663" i="15" s="1"/>
  <c r="I1663" i="2"/>
  <c r="F1695" i="2"/>
  <c r="B1695" i="15" s="1"/>
  <c r="I1695" i="2"/>
  <c r="F1756" i="2"/>
  <c r="B1756" i="15" s="1"/>
  <c r="I1756" i="2"/>
  <c r="F1820" i="2"/>
  <c r="B1820" i="15" s="1"/>
  <c r="I1820" i="2"/>
  <c r="F1889" i="2"/>
  <c r="B1889" i="15" s="1"/>
  <c r="I1889" i="2"/>
  <c r="F1955" i="2"/>
  <c r="B1955" i="15" s="1"/>
  <c r="I1955" i="2"/>
  <c r="F2019" i="2"/>
  <c r="B2019" i="15" s="1"/>
  <c r="I2019" i="2"/>
  <c r="F1741" i="2"/>
  <c r="B1741" i="15" s="1"/>
  <c r="I1741" i="2"/>
  <c r="F1805" i="2"/>
  <c r="B1805" i="15" s="1"/>
  <c r="I1805" i="2"/>
  <c r="F1873" i="2"/>
  <c r="B1873" i="15" s="1"/>
  <c r="I1873" i="2"/>
  <c r="F1940" i="2"/>
  <c r="B1940" i="15" s="1"/>
  <c r="I1940" i="2"/>
  <c r="F2004" i="2"/>
  <c r="B2004" i="15" s="1"/>
  <c r="I2004" i="2"/>
  <c r="F2069" i="2"/>
  <c r="B2069" i="15" s="1"/>
  <c r="I2069" i="2"/>
  <c r="F2133" i="2"/>
  <c r="B2133" i="15" s="1"/>
  <c r="I2133" i="2"/>
  <c r="F2197" i="2"/>
  <c r="B2197" i="15" s="1"/>
  <c r="I2197" i="2"/>
  <c r="F2261" i="2"/>
  <c r="B2261" i="15" s="1"/>
  <c r="I2261" i="2"/>
  <c r="F2325" i="2"/>
  <c r="B2325" i="15" s="1"/>
  <c r="I2325" i="2"/>
  <c r="F2389" i="2"/>
  <c r="B2389" i="15" s="1"/>
  <c r="I2389" i="2"/>
  <c r="F2459" i="2"/>
  <c r="B2459" i="2" s="1"/>
  <c r="I2459" i="2"/>
  <c r="L2024" i="2"/>
  <c r="F2064" i="2"/>
  <c r="B2064" i="15" s="1"/>
  <c r="I2064" i="2"/>
  <c r="F2192" i="2"/>
  <c r="B2192" i="15" s="1"/>
  <c r="I2192" i="2"/>
  <c r="F2320" i="2"/>
  <c r="B2320" i="15" s="1"/>
  <c r="I2320" i="2"/>
  <c r="F2454" i="2"/>
  <c r="B2454" i="2" s="1"/>
  <c r="I2454" i="2"/>
  <c r="F2610" i="2"/>
  <c r="I2610" i="2"/>
  <c r="L2077" i="2"/>
  <c r="L2109" i="2"/>
  <c r="L2141" i="2"/>
  <c r="L2173" i="2"/>
  <c r="L2205" i="2"/>
  <c r="L2237" i="2"/>
  <c r="I2489" i="2"/>
  <c r="F2489" i="2"/>
  <c r="I1438" i="2"/>
  <c r="F1438" i="2"/>
  <c r="B1438" i="15" s="1"/>
  <c r="I1454" i="2"/>
  <c r="F1454" i="2"/>
  <c r="B1454" i="15" s="1"/>
  <c r="I1470" i="2"/>
  <c r="F1470" i="2"/>
  <c r="B1470" i="15" s="1"/>
  <c r="I1487" i="2"/>
  <c r="F1487" i="2"/>
  <c r="B1487" i="15" s="1"/>
  <c r="I1504" i="2"/>
  <c r="F1504" i="2"/>
  <c r="B1504" i="15" s="1"/>
  <c r="I1520" i="2"/>
  <c r="F1520" i="2"/>
  <c r="B1520" i="15" s="1"/>
  <c r="I1536" i="2"/>
  <c r="F1536" i="2"/>
  <c r="B1536" i="15" s="1"/>
  <c r="I1552" i="2"/>
  <c r="F1552" i="2"/>
  <c r="B1552" i="15" s="1"/>
  <c r="I1568" i="2"/>
  <c r="F1568" i="2"/>
  <c r="B1568" i="15" s="1"/>
  <c r="I1584" i="2"/>
  <c r="F1584" i="2"/>
  <c r="B1584" i="15" s="1"/>
  <c r="I1600" i="2"/>
  <c r="F1600" i="2"/>
  <c r="B1600" i="15" s="1"/>
  <c r="I1616" i="2"/>
  <c r="F1616" i="2"/>
  <c r="B1616" i="15" s="1"/>
  <c r="I1632" i="2"/>
  <c r="F1632" i="2"/>
  <c r="B1632" i="15" s="1"/>
  <c r="I1648" i="2"/>
  <c r="F1648" i="2"/>
  <c r="B1648" i="15" s="1"/>
  <c r="F1664" i="2"/>
  <c r="B1664" i="15" s="1"/>
  <c r="I1664" i="2"/>
  <c r="F1680" i="2"/>
  <c r="B1680" i="15" s="1"/>
  <c r="I1680" i="2"/>
  <c r="F1696" i="2"/>
  <c r="B1696" i="15" s="1"/>
  <c r="I1696" i="2"/>
  <c r="F1712" i="2"/>
  <c r="B1712" i="15" s="1"/>
  <c r="I1712" i="2"/>
  <c r="L1664" i="2"/>
  <c r="L1672" i="2"/>
  <c r="L1680" i="2"/>
  <c r="L1688" i="2"/>
  <c r="L1696" i="2"/>
  <c r="L1704" i="2"/>
  <c r="L1712" i="2"/>
  <c r="L1720" i="2"/>
  <c r="L1732" i="2"/>
  <c r="I1758" i="2"/>
  <c r="F1758" i="2"/>
  <c r="B1758" i="15" s="1"/>
  <c r="I1790" i="2"/>
  <c r="F1790" i="2"/>
  <c r="B1790" i="15" s="1"/>
  <c r="I1822" i="2"/>
  <c r="F1822" i="2"/>
  <c r="B1822" i="15" s="1"/>
  <c r="I1854" i="2"/>
  <c r="F1854" i="2"/>
  <c r="B1854" i="15" s="1"/>
  <c r="I1891" i="2"/>
  <c r="F1891" i="2"/>
  <c r="B1891" i="15" s="1"/>
  <c r="I1923" i="2"/>
  <c r="F1923" i="2"/>
  <c r="B1923" i="15" s="1"/>
  <c r="I1957" i="2"/>
  <c r="F1957" i="2"/>
  <c r="B1957" i="15" s="1"/>
  <c r="I1989" i="2"/>
  <c r="F1989" i="2"/>
  <c r="B1989" i="15" s="1"/>
  <c r="I2021" i="2"/>
  <c r="F2021" i="2"/>
  <c r="B2021" i="15" s="1"/>
  <c r="I2053" i="2"/>
  <c r="F2053" i="2"/>
  <c r="B2053" i="15" s="1"/>
  <c r="I1743" i="2"/>
  <c r="F1743" i="2"/>
  <c r="B1743" i="15" s="1"/>
  <c r="I1775" i="2"/>
  <c r="F1775" i="2"/>
  <c r="B1775" i="15" s="1"/>
  <c r="I1807" i="2"/>
  <c r="F1807" i="2"/>
  <c r="B1807" i="15" s="1"/>
  <c r="I1839" i="2"/>
  <c r="F1839" i="2"/>
  <c r="B1839" i="15" s="1"/>
  <c r="I1875" i="2"/>
  <c r="F1875" i="2"/>
  <c r="B1875" i="15" s="1"/>
  <c r="I1908" i="2"/>
  <c r="F1908" i="2"/>
  <c r="B1908" i="15" s="1"/>
  <c r="I1942" i="2"/>
  <c r="F1942" i="2"/>
  <c r="B1942" i="15" s="1"/>
  <c r="I1974" i="2"/>
  <c r="F1974" i="2"/>
  <c r="B1974" i="15" s="1"/>
  <c r="I2006" i="2"/>
  <c r="F2006" i="2"/>
  <c r="B2006" i="15" s="1"/>
  <c r="I2038" i="2"/>
  <c r="F2038" i="2"/>
  <c r="B2038" i="15" s="1"/>
  <c r="I2071" i="2"/>
  <c r="F2071" i="2"/>
  <c r="B2071" i="15" s="1"/>
  <c r="I2103" i="2"/>
  <c r="F2103" i="2"/>
  <c r="B2103" i="15" s="1"/>
  <c r="I2135" i="2"/>
  <c r="F2135" i="2"/>
  <c r="B2135" i="15" s="1"/>
  <c r="I2167" i="2"/>
  <c r="F2167" i="2"/>
  <c r="B2167" i="15" s="1"/>
  <c r="I2199" i="2"/>
  <c r="F2199" i="2"/>
  <c r="B2199" i="15" s="1"/>
  <c r="I2231" i="2"/>
  <c r="F2231" i="2"/>
  <c r="B2231" i="15" s="1"/>
  <c r="I2263" i="2"/>
  <c r="F2263" i="2"/>
  <c r="B2263" i="15" s="1"/>
  <c r="I2295" i="2"/>
  <c r="F2295" i="2"/>
  <c r="B2295" i="15" s="1"/>
  <c r="I2327" i="2"/>
  <c r="F2327" i="2"/>
  <c r="B2327" i="15" s="1"/>
  <c r="I2359" i="2"/>
  <c r="F2359" i="2"/>
  <c r="B2359" i="15" s="1"/>
  <c r="I2391" i="2"/>
  <c r="F2391" i="2"/>
  <c r="B2391" i="15" s="1"/>
  <c r="I2429" i="2"/>
  <c r="F2429" i="2"/>
  <c r="B2429" i="15" s="1"/>
  <c r="I2461" i="2"/>
  <c r="F2461" i="2"/>
  <c r="B2461" i="2" s="1"/>
  <c r="I2494" i="2"/>
  <c r="F2494" i="2"/>
  <c r="L1745" i="2"/>
  <c r="L1753" i="2"/>
  <c r="L1761" i="2"/>
  <c r="L1769" i="2"/>
  <c r="L1777" i="2"/>
  <c r="L1785" i="2"/>
  <c r="L1793" i="2"/>
  <c r="L1801" i="2"/>
  <c r="L1809" i="2"/>
  <c r="L1817" i="2"/>
  <c r="L1825" i="2"/>
  <c r="L1833" i="2"/>
  <c r="L1841" i="2"/>
  <c r="L1849" i="2"/>
  <c r="L1857" i="2"/>
  <c r="L1865" i="2"/>
  <c r="L1877" i="2"/>
  <c r="L1886" i="2"/>
  <c r="L1894" i="2"/>
  <c r="L1902" i="2"/>
  <c r="L1910" i="2"/>
  <c r="L1918" i="2"/>
  <c r="L1926" i="2"/>
  <c r="L1936" i="2"/>
  <c r="L1944" i="2"/>
  <c r="L1952" i="2"/>
  <c r="L1960" i="2"/>
  <c r="L1968" i="2"/>
  <c r="L1976" i="2"/>
  <c r="L1984" i="2"/>
  <c r="L1992" i="2"/>
  <c r="L2000" i="2"/>
  <c r="L2008" i="2"/>
  <c r="L2016" i="2"/>
  <c r="L2025" i="2"/>
  <c r="L2041" i="2"/>
  <c r="F2068" i="2"/>
  <c r="B2068" i="15" s="1"/>
  <c r="I2068" i="2"/>
  <c r="F2132" i="2"/>
  <c r="B2132" i="15" s="1"/>
  <c r="I2132" i="2"/>
  <c r="F2196" i="2"/>
  <c r="B2196" i="15" s="1"/>
  <c r="I2196" i="2"/>
  <c r="F2260" i="2"/>
  <c r="B2260" i="15" s="1"/>
  <c r="I2260" i="2"/>
  <c r="F2324" i="2"/>
  <c r="B2324" i="15" s="1"/>
  <c r="I2324" i="2"/>
  <c r="F2388" i="2"/>
  <c r="B2388" i="15" s="1"/>
  <c r="I2388" i="2"/>
  <c r="F2458" i="2"/>
  <c r="B2458" i="2" s="1"/>
  <c r="I2458" i="2"/>
  <c r="F2550" i="2"/>
  <c r="I2550" i="2"/>
  <c r="F2614" i="2"/>
  <c r="I2614" i="2"/>
  <c r="L2062" i="2"/>
  <c r="L2078" i="2"/>
  <c r="L2094" i="2"/>
  <c r="L2110" i="2"/>
  <c r="L2126" i="2"/>
  <c r="L2142" i="2"/>
  <c r="L2158" i="2"/>
  <c r="L2174" i="2"/>
  <c r="L2190" i="2"/>
  <c r="L2208" i="2"/>
  <c r="L2240" i="2"/>
  <c r="F2537" i="2"/>
  <c r="B2537" i="2" s="1"/>
  <c r="I2537" i="2"/>
  <c r="F2070" i="2"/>
  <c r="B2070" i="15" s="1"/>
  <c r="I2070" i="2"/>
  <c r="F2134" i="2"/>
  <c r="B2134" i="15" s="1"/>
  <c r="I2134" i="2"/>
  <c r="F2198" i="2"/>
  <c r="B2198" i="15" s="1"/>
  <c r="I2198" i="2"/>
  <c r="F2262" i="2"/>
  <c r="B2262" i="15" s="1"/>
  <c r="I2262" i="2"/>
  <c r="F2326" i="2"/>
  <c r="B2326" i="15" s="1"/>
  <c r="I2326" i="2"/>
  <c r="F2390" i="2"/>
  <c r="B2390" i="15" s="1"/>
  <c r="I2390" i="2"/>
  <c r="F2460" i="2"/>
  <c r="I2460" i="2"/>
  <c r="F2552" i="2"/>
  <c r="I2552" i="2"/>
  <c r="F2616" i="2"/>
  <c r="I2616" i="2"/>
  <c r="I2513" i="2"/>
  <c r="F2513" i="2"/>
  <c r="B2513" i="2" s="1"/>
  <c r="L2543" i="2"/>
  <c r="L2271" i="2"/>
  <c r="L2287" i="2"/>
  <c r="L2303" i="2"/>
  <c r="L2319" i="2"/>
  <c r="L2335" i="2"/>
  <c r="L2351" i="2"/>
  <c r="L2367" i="2"/>
  <c r="L2383" i="2"/>
  <c r="L2399" i="2"/>
  <c r="L2421" i="2"/>
  <c r="L2437" i="2"/>
  <c r="L2453" i="2"/>
  <c r="I2493" i="2"/>
  <c r="F2493" i="2"/>
  <c r="B2493" i="2" s="1"/>
  <c r="L2469" i="2"/>
  <c r="L2557" i="2"/>
  <c r="I2503" i="2"/>
  <c r="F2503" i="2"/>
  <c r="B2503" i="2" s="1"/>
  <c r="L2474" i="2"/>
  <c r="L2538" i="2"/>
  <c r="L2602" i="2"/>
  <c r="I1933" i="2"/>
  <c r="F1933" i="2"/>
  <c r="B1933" i="15" s="1"/>
  <c r="L1615" i="2"/>
  <c r="L1623" i="2"/>
  <c r="L1631" i="2"/>
  <c r="L1639" i="2"/>
  <c r="L1647" i="2"/>
  <c r="L1655" i="2"/>
  <c r="I1375" i="2"/>
  <c r="F1375" i="2"/>
  <c r="B1375" i="15" s="1"/>
  <c r="I1383" i="2"/>
  <c r="F1383" i="2"/>
  <c r="B1383" i="15" s="1"/>
  <c r="I1391" i="2"/>
  <c r="F1391" i="2"/>
  <c r="B1391" i="15" s="1"/>
  <c r="I1399" i="2"/>
  <c r="F1399" i="2"/>
  <c r="B1399" i="15" s="1"/>
  <c r="I1407" i="2"/>
  <c r="F1407" i="2"/>
  <c r="B1407" i="15" s="1"/>
  <c r="I1415" i="2"/>
  <c r="F1415" i="2"/>
  <c r="B1415" i="15" s="1"/>
  <c r="I1423" i="2"/>
  <c r="F1423" i="2"/>
  <c r="B1423" i="15" s="1"/>
  <c r="I1431" i="2"/>
  <c r="F1431" i="2"/>
  <c r="B1431" i="15" s="1"/>
  <c r="I1441" i="2"/>
  <c r="F1441" i="2"/>
  <c r="B1441" i="15" s="1"/>
  <c r="I1457" i="2"/>
  <c r="F1457" i="2"/>
  <c r="B1457" i="15" s="1"/>
  <c r="I1473" i="2"/>
  <c r="F1473" i="2"/>
  <c r="B1473" i="15" s="1"/>
  <c r="I1490" i="2"/>
  <c r="F1490" i="2"/>
  <c r="B1490" i="15" s="1"/>
  <c r="I1507" i="2"/>
  <c r="F1507" i="2"/>
  <c r="B1507" i="15" s="1"/>
  <c r="I1523" i="2"/>
  <c r="F1523" i="2"/>
  <c r="B1523" i="15" s="1"/>
  <c r="I1539" i="2"/>
  <c r="F1539" i="2"/>
  <c r="B1539" i="15" s="1"/>
  <c r="I1555" i="2"/>
  <c r="F1555" i="2"/>
  <c r="B1555" i="15" s="1"/>
  <c r="I1571" i="2"/>
  <c r="F1571" i="2"/>
  <c r="B1571" i="15" s="1"/>
  <c r="I1587" i="2"/>
  <c r="F1587" i="2"/>
  <c r="B1587" i="15" s="1"/>
  <c r="I1603" i="2"/>
  <c r="F1603" i="2"/>
  <c r="B1603" i="15" s="1"/>
  <c r="I1619" i="2"/>
  <c r="F1619" i="2"/>
  <c r="B1619" i="15" s="1"/>
  <c r="I1635" i="2"/>
  <c r="F1635" i="2"/>
  <c r="B1635" i="15" s="1"/>
  <c r="I1651" i="2"/>
  <c r="F1651" i="2"/>
  <c r="B1651" i="15" s="1"/>
  <c r="I1667" i="2"/>
  <c r="F1667" i="2"/>
  <c r="B1667" i="15" s="1"/>
  <c r="I1683" i="2"/>
  <c r="F1683" i="2"/>
  <c r="B1683" i="15" s="1"/>
  <c r="I1699" i="2"/>
  <c r="F1699" i="2"/>
  <c r="B1699" i="15" s="1"/>
  <c r="I1715" i="2"/>
  <c r="F1715" i="2"/>
  <c r="B1715" i="15" s="1"/>
  <c r="L1735" i="2"/>
  <c r="I1764" i="2"/>
  <c r="F1764" i="2"/>
  <c r="B1764" i="15" s="1"/>
  <c r="I1796" i="2"/>
  <c r="F1796" i="2"/>
  <c r="B1796" i="15" s="1"/>
  <c r="I1828" i="2"/>
  <c r="F1828" i="2"/>
  <c r="B1828" i="15" s="1"/>
  <c r="I1860" i="2"/>
  <c r="F1860" i="2"/>
  <c r="B1860" i="15" s="1"/>
  <c r="I1897" i="2"/>
  <c r="F1897" i="2"/>
  <c r="B1897" i="15" s="1"/>
  <c r="I1929" i="2"/>
  <c r="F1929" i="2"/>
  <c r="B1929" i="15" s="1"/>
  <c r="I1963" i="2"/>
  <c r="F1963" i="2"/>
  <c r="B1963" i="15" s="1"/>
  <c r="I1995" i="2"/>
  <c r="F1995" i="2"/>
  <c r="B1995" i="15" s="1"/>
  <c r="I2027" i="2"/>
  <c r="F2027" i="2"/>
  <c r="B2027" i="15" s="1"/>
  <c r="I1727" i="2"/>
  <c r="F1727" i="2"/>
  <c r="B1727" i="15" s="1"/>
  <c r="I1749" i="2"/>
  <c r="F1749" i="2"/>
  <c r="B1749" i="15" s="1"/>
  <c r="I1781" i="2"/>
  <c r="F1781" i="2"/>
  <c r="B1781" i="15" s="1"/>
  <c r="I1813" i="2"/>
  <c r="F1813" i="2"/>
  <c r="B1813" i="15" s="1"/>
  <c r="I1845" i="2"/>
  <c r="F1845" i="2"/>
  <c r="B1845" i="15" s="1"/>
  <c r="I1882" i="2"/>
  <c r="F1882" i="2"/>
  <c r="B1882" i="15" s="1"/>
  <c r="I1914" i="2"/>
  <c r="F1914" i="2"/>
  <c r="B1914" i="15" s="1"/>
  <c r="I1948" i="2"/>
  <c r="F1948" i="2"/>
  <c r="B1948" i="15" s="1"/>
  <c r="I1980" i="2"/>
  <c r="F1980" i="2"/>
  <c r="B1980" i="15" s="1"/>
  <c r="I2012" i="2"/>
  <c r="F2012" i="2"/>
  <c r="B2012" i="15" s="1"/>
  <c r="I2044" i="2"/>
  <c r="F2044" i="2"/>
  <c r="B2044" i="15" s="1"/>
  <c r="I2077" i="2"/>
  <c r="F2077" i="2"/>
  <c r="B2077" i="15" s="1"/>
  <c r="I2109" i="2"/>
  <c r="F2109" i="2"/>
  <c r="B2109" i="15" s="1"/>
  <c r="I2141" i="2"/>
  <c r="F2141" i="2"/>
  <c r="B2141" i="15" s="1"/>
  <c r="I2173" i="2"/>
  <c r="F2173" i="2"/>
  <c r="B2173" i="15" s="1"/>
  <c r="I2205" i="2"/>
  <c r="F2205" i="2"/>
  <c r="B2205" i="15" s="1"/>
  <c r="I2237" i="2"/>
  <c r="F2237" i="2"/>
  <c r="B2237" i="15" s="1"/>
  <c r="I2269" i="2"/>
  <c r="F2269" i="2"/>
  <c r="B2269" i="15" s="1"/>
  <c r="I2301" i="2"/>
  <c r="F2301" i="2"/>
  <c r="B2301" i="15" s="1"/>
  <c r="I2333" i="2"/>
  <c r="F2333" i="2"/>
  <c r="B2333" i="15" s="1"/>
  <c r="I2365" i="2"/>
  <c r="F2365" i="2"/>
  <c r="B2365" i="15" s="1"/>
  <c r="I2397" i="2"/>
  <c r="F2397" i="2"/>
  <c r="B2397" i="15" s="1"/>
  <c r="I2468" i="2"/>
  <c r="F2468" i="2"/>
  <c r="L2028" i="2"/>
  <c r="I2080" i="2"/>
  <c r="F2080" i="2"/>
  <c r="B2080" i="15" s="1"/>
  <c r="I2208" i="2"/>
  <c r="F2208" i="2"/>
  <c r="B2208" i="15" s="1"/>
  <c r="I2336" i="2"/>
  <c r="F2336" i="2"/>
  <c r="B2336" i="15" s="1"/>
  <c r="I2498" i="2"/>
  <c r="F2498" i="2"/>
  <c r="I222" i="2"/>
  <c r="F222" i="2"/>
  <c r="B222" i="15" s="1"/>
  <c r="L2081" i="2"/>
  <c r="L2113" i="2"/>
  <c r="L2145" i="2"/>
  <c r="L2177" i="2"/>
  <c r="L2209" i="2"/>
  <c r="L2241" i="2"/>
  <c r="F2553" i="2"/>
  <c r="B2553" i="2" s="1"/>
  <c r="I2553" i="2"/>
  <c r="I1440" i="2"/>
  <c r="F1440" i="2"/>
  <c r="B1440" i="15" s="1"/>
  <c r="I1456" i="2"/>
  <c r="F1456" i="2"/>
  <c r="B1456" i="15" s="1"/>
  <c r="I1472" i="2"/>
  <c r="F1472" i="2"/>
  <c r="B1472" i="15" s="1"/>
  <c r="I1489" i="2"/>
  <c r="F1489" i="2"/>
  <c r="B1489" i="15" s="1"/>
  <c r="I1506" i="2"/>
  <c r="F1506" i="2"/>
  <c r="B1506" i="15" s="1"/>
  <c r="I1522" i="2"/>
  <c r="F1522" i="2"/>
  <c r="B1522" i="15" s="1"/>
  <c r="I1538" i="2"/>
  <c r="F1538" i="2"/>
  <c r="B1538" i="15" s="1"/>
  <c r="I1554" i="2"/>
  <c r="F1554" i="2"/>
  <c r="B1554" i="15" s="1"/>
  <c r="I1570" i="2"/>
  <c r="F1570" i="2"/>
  <c r="B1570" i="15" s="1"/>
  <c r="I1586" i="2"/>
  <c r="F1586" i="2"/>
  <c r="B1586" i="15" s="1"/>
  <c r="I1602" i="2"/>
  <c r="F1602" i="2"/>
  <c r="B1602" i="15" s="1"/>
  <c r="I1618" i="2"/>
  <c r="F1618" i="2"/>
  <c r="B1618" i="15" s="1"/>
  <c r="I1634" i="2"/>
  <c r="F1634" i="2"/>
  <c r="B1634" i="15" s="1"/>
  <c r="I1650" i="2"/>
  <c r="F1650" i="2"/>
  <c r="B1650" i="15" s="1"/>
  <c r="I1666" i="2"/>
  <c r="F1666" i="2"/>
  <c r="B1666" i="15" s="1"/>
  <c r="I1682" i="2"/>
  <c r="F1682" i="2"/>
  <c r="B1682" i="15" s="1"/>
  <c r="I1698" i="2"/>
  <c r="F1698" i="2"/>
  <c r="B1698" i="15" s="1"/>
  <c r="I1714" i="2"/>
  <c r="F1714" i="2"/>
  <c r="B1714" i="15" s="1"/>
  <c r="L1665" i="2"/>
  <c r="L1673" i="2"/>
  <c r="L1681" i="2"/>
  <c r="L1689" i="2"/>
  <c r="L1697" i="2"/>
  <c r="L1705" i="2"/>
  <c r="L1713" i="2"/>
  <c r="L1721" i="2"/>
  <c r="L1734" i="2"/>
  <c r="F1762" i="2"/>
  <c r="B1762" i="15" s="1"/>
  <c r="I1762" i="2"/>
  <c r="F1794" i="2"/>
  <c r="B1794" i="15" s="1"/>
  <c r="I1794" i="2"/>
  <c r="F1826" i="2"/>
  <c r="B1826" i="15" s="1"/>
  <c r="I1826" i="2"/>
  <c r="F1858" i="2"/>
  <c r="B1858" i="15" s="1"/>
  <c r="I1858" i="2"/>
  <c r="F1895" i="2"/>
  <c r="B1895" i="15" s="1"/>
  <c r="I1895" i="2"/>
  <c r="F1927" i="2"/>
  <c r="B1927" i="15" s="1"/>
  <c r="I1927" i="2"/>
  <c r="F1961" i="2"/>
  <c r="B1961" i="15" s="1"/>
  <c r="I1961" i="2"/>
  <c r="F1993" i="2"/>
  <c r="B1993" i="15" s="1"/>
  <c r="I1993" i="2"/>
  <c r="F2025" i="2"/>
  <c r="B2025" i="15" s="1"/>
  <c r="I2025" i="2"/>
  <c r="F1726" i="2"/>
  <c r="B1726" i="15" s="1"/>
  <c r="I1726" i="2"/>
  <c r="F1747" i="2"/>
  <c r="B1747" i="15" s="1"/>
  <c r="I1747" i="2"/>
  <c r="F1779" i="2"/>
  <c r="B1779" i="15" s="1"/>
  <c r="I1779" i="2"/>
  <c r="F1811" i="2"/>
  <c r="B1811" i="15" s="1"/>
  <c r="I1811" i="2"/>
  <c r="F1843" i="2"/>
  <c r="B1843" i="15" s="1"/>
  <c r="I1843" i="2"/>
  <c r="F1880" i="2"/>
  <c r="B1880" i="15" s="1"/>
  <c r="I1880" i="2"/>
  <c r="F1912" i="2"/>
  <c r="B1912" i="15" s="1"/>
  <c r="I1912" i="2"/>
  <c r="F1946" i="2"/>
  <c r="B1946" i="15" s="1"/>
  <c r="I1946" i="2"/>
  <c r="F1978" i="2"/>
  <c r="B1978" i="15" s="1"/>
  <c r="I1978" i="2"/>
  <c r="F2010" i="2"/>
  <c r="B2010" i="15" s="1"/>
  <c r="I2010" i="2"/>
  <c r="F2042" i="2"/>
  <c r="B2042" i="15" s="1"/>
  <c r="I2042" i="2"/>
  <c r="F2075" i="2"/>
  <c r="B2075" i="15" s="1"/>
  <c r="I2075" i="2"/>
  <c r="F2107" i="2"/>
  <c r="B2107" i="15" s="1"/>
  <c r="I2107" i="2"/>
  <c r="F2139" i="2"/>
  <c r="B2139" i="15" s="1"/>
  <c r="I2139" i="2"/>
  <c r="F2171" i="2"/>
  <c r="B2171" i="15" s="1"/>
  <c r="I2171" i="2"/>
  <c r="F2203" i="2"/>
  <c r="B2203" i="15" s="1"/>
  <c r="I2203" i="2"/>
  <c r="F2235" i="2"/>
  <c r="B2235" i="15" s="1"/>
  <c r="I2235" i="2"/>
  <c r="F2267" i="2"/>
  <c r="B2267" i="15" s="1"/>
  <c r="I2267" i="2"/>
  <c r="F2299" i="2"/>
  <c r="B2299" i="15" s="1"/>
  <c r="I2299" i="2"/>
  <c r="F2331" i="2"/>
  <c r="B2331" i="15" s="1"/>
  <c r="I2331" i="2"/>
  <c r="F2363" i="2"/>
  <c r="B2363" i="15" s="1"/>
  <c r="I2363" i="2"/>
  <c r="F2395" i="2"/>
  <c r="B2395" i="15" s="1"/>
  <c r="I2395" i="2"/>
  <c r="F2433" i="2"/>
  <c r="B2433" i="2" s="1"/>
  <c r="I2433" i="2"/>
  <c r="F2465" i="2"/>
  <c r="B2465" i="2" s="1"/>
  <c r="I2465" i="2"/>
  <c r="L1738" i="2"/>
  <c r="L1746" i="2"/>
  <c r="L1754" i="2"/>
  <c r="L1762" i="2"/>
  <c r="L1770" i="2"/>
  <c r="L1778" i="2"/>
  <c r="L1786" i="2"/>
  <c r="L1794" i="2"/>
  <c r="L1802" i="2"/>
  <c r="L1810" i="2"/>
  <c r="L1818" i="2"/>
  <c r="L1826" i="2"/>
  <c r="L1834" i="2"/>
  <c r="L1842" i="2"/>
  <c r="L1850" i="2"/>
  <c r="L1858" i="2"/>
  <c r="L1866" i="2"/>
  <c r="L1878" i="2"/>
  <c r="L1887" i="2"/>
  <c r="L1895" i="2"/>
  <c r="L1903" i="2"/>
  <c r="L1911" i="2"/>
  <c r="L1919" i="2"/>
  <c r="L1927" i="2"/>
  <c r="L1937" i="2"/>
  <c r="L1945" i="2"/>
  <c r="L1953" i="2"/>
  <c r="L1961" i="2"/>
  <c r="L1969" i="2"/>
  <c r="L1977" i="2"/>
  <c r="L1985" i="2"/>
  <c r="L1993" i="2"/>
  <c r="L2001" i="2"/>
  <c r="L2009" i="2"/>
  <c r="L2017" i="2"/>
  <c r="L2027" i="2"/>
  <c r="L2043" i="2"/>
  <c r="I2076" i="2"/>
  <c r="F2076" i="2"/>
  <c r="B2076" i="15" s="1"/>
  <c r="I2140" i="2"/>
  <c r="F2140" i="2"/>
  <c r="B2140" i="15" s="1"/>
  <c r="I2204" i="2"/>
  <c r="F2204" i="2"/>
  <c r="B2204" i="15" s="1"/>
  <c r="I2268" i="2"/>
  <c r="F2268" i="2"/>
  <c r="B2268" i="15" s="1"/>
  <c r="I2332" i="2"/>
  <c r="F2332" i="2"/>
  <c r="B2332" i="15" s="1"/>
  <c r="I2396" i="2"/>
  <c r="F2396" i="2"/>
  <c r="B2396" i="15" s="1"/>
  <c r="I2466" i="2"/>
  <c r="F2466" i="2"/>
  <c r="I2558" i="2"/>
  <c r="F2558" i="2"/>
  <c r="I2414" i="2"/>
  <c r="F2414" i="2"/>
  <c r="B2414" i="15" s="1"/>
  <c r="L2064" i="2"/>
  <c r="L2080" i="2"/>
  <c r="L2096" i="2"/>
  <c r="L2112" i="2"/>
  <c r="L2128" i="2"/>
  <c r="L2144" i="2"/>
  <c r="L2160" i="2"/>
  <c r="L2176" i="2"/>
  <c r="L2192" i="2"/>
  <c r="L2212" i="2"/>
  <c r="L2244" i="2"/>
  <c r="F2615" i="2"/>
  <c r="B2615" i="2" s="1"/>
  <c r="I2615" i="2"/>
  <c r="F2078" i="2"/>
  <c r="B2078" i="15" s="1"/>
  <c r="I2078" i="2"/>
  <c r="F2142" i="2"/>
  <c r="B2142" i="15" s="1"/>
  <c r="I2142" i="2"/>
  <c r="F2206" i="2"/>
  <c r="B2206" i="15" s="1"/>
  <c r="I2206" i="2"/>
  <c r="F2270" i="2"/>
  <c r="B2270" i="15" s="1"/>
  <c r="I2270" i="2"/>
  <c r="F2334" i="2"/>
  <c r="B2334" i="15" s="1"/>
  <c r="I2334" i="2"/>
  <c r="F2398" i="2"/>
  <c r="B2398" i="15" s="1"/>
  <c r="I2398" i="2"/>
  <c r="F2496" i="2"/>
  <c r="I2496" i="2"/>
  <c r="F2560" i="2"/>
  <c r="I2560" i="2"/>
  <c r="F2416" i="2"/>
  <c r="B2416" i="15" s="1"/>
  <c r="I2416" i="2"/>
  <c r="F2545" i="2"/>
  <c r="I2545" i="2"/>
  <c r="L2559" i="2"/>
  <c r="L2273" i="2"/>
  <c r="L2289" i="2"/>
  <c r="L2305" i="2"/>
  <c r="L2325" i="2"/>
  <c r="L2357" i="2"/>
  <c r="L2389" i="2"/>
  <c r="L2427" i="2"/>
  <c r="L2459" i="2"/>
  <c r="L2493" i="2"/>
  <c r="F2551" i="2"/>
  <c r="B2551" i="2" s="1"/>
  <c r="I2551" i="2"/>
  <c r="L2562" i="2"/>
  <c r="L2218" i="2"/>
  <c r="L2250" i="2"/>
  <c r="L2507" i="2"/>
  <c r="I2090" i="2"/>
  <c r="F2090" i="2"/>
  <c r="B2090" i="15" s="1"/>
  <c r="I2154" i="2"/>
  <c r="F2154" i="2"/>
  <c r="B2154" i="15" s="1"/>
  <c r="I2218" i="2"/>
  <c r="F2218" i="2"/>
  <c r="B2218" i="15" s="1"/>
  <c r="I2282" i="2"/>
  <c r="F2282" i="2"/>
  <c r="B2282" i="15" s="1"/>
  <c r="I2346" i="2"/>
  <c r="F2346" i="2"/>
  <c r="B2346" i="15" s="1"/>
  <c r="I2410" i="2"/>
  <c r="F2410" i="2"/>
  <c r="B2410" i="15" s="1"/>
  <c r="I2508" i="2"/>
  <c r="F2508" i="2"/>
  <c r="I2572" i="2"/>
  <c r="F2572" i="2"/>
  <c r="I1870" i="2"/>
  <c r="F1870" i="2"/>
  <c r="B1870" i="15" s="1"/>
  <c r="F2599" i="2"/>
  <c r="I2599" i="2"/>
  <c r="L699" i="2"/>
  <c r="L2298" i="2"/>
  <c r="L2330" i="2"/>
  <c r="L2362" i="2"/>
  <c r="L2394" i="2"/>
  <c r="L2432" i="2"/>
  <c r="L2464" i="2"/>
  <c r="L2517" i="2"/>
  <c r="L2510" i="2"/>
  <c r="I2579" i="2"/>
  <c r="F2579" i="2"/>
  <c r="B2579" i="2" s="1"/>
  <c r="L2576" i="2"/>
  <c r="I2419" i="2"/>
  <c r="F2419" i="2"/>
  <c r="B2419" i="15" s="1"/>
  <c r="I2451" i="2"/>
  <c r="F2451" i="2"/>
  <c r="I2484" i="2"/>
  <c r="F2484" i="2"/>
  <c r="L2036" i="2"/>
  <c r="L2052" i="2"/>
  <c r="I2112" i="2"/>
  <c r="F2112" i="2"/>
  <c r="B2112" i="15" s="1"/>
  <c r="I2176" i="2"/>
  <c r="F2176" i="2"/>
  <c r="B2176" i="15" s="1"/>
  <c r="I2240" i="2"/>
  <c r="F2240" i="2"/>
  <c r="B2240" i="15" s="1"/>
  <c r="I2304" i="2"/>
  <c r="F2304" i="2"/>
  <c r="B2304" i="15" s="1"/>
  <c r="I2368" i="2"/>
  <c r="F2368" i="2"/>
  <c r="B2368" i="15" s="1"/>
  <c r="I2438" i="2"/>
  <c r="F2438" i="2"/>
  <c r="I2530" i="2"/>
  <c r="F2530" i="2"/>
  <c r="I2594" i="2"/>
  <c r="F2594" i="2"/>
  <c r="L2057" i="2"/>
  <c r="L2073" i="2"/>
  <c r="L2089" i="2"/>
  <c r="L2105" i="2"/>
  <c r="L2121" i="2"/>
  <c r="L2137" i="2"/>
  <c r="L2153" i="2"/>
  <c r="L2169" i="2"/>
  <c r="L2185" i="2"/>
  <c r="L2201" i="2"/>
  <c r="L2217" i="2"/>
  <c r="L2233" i="2"/>
  <c r="L2249" i="2"/>
  <c r="L2265" i="2"/>
  <c r="L2499" i="2"/>
  <c r="L225" i="2"/>
  <c r="I1444" i="2"/>
  <c r="F1444" i="2"/>
  <c r="B1444" i="15" s="1"/>
  <c r="I1452" i="2"/>
  <c r="F1452" i="2"/>
  <c r="B1452" i="15" s="1"/>
  <c r="I1460" i="2"/>
  <c r="F1460" i="2"/>
  <c r="B1460" i="15" s="1"/>
  <c r="I1468" i="2"/>
  <c r="F1468" i="2"/>
  <c r="B1468" i="15" s="1"/>
  <c r="I1476" i="2"/>
  <c r="F1476" i="2"/>
  <c r="B1476" i="15" s="1"/>
  <c r="I1485" i="2"/>
  <c r="F1485" i="2"/>
  <c r="B1485" i="15" s="1"/>
  <c r="I1493" i="2"/>
  <c r="F1493" i="2"/>
  <c r="B1493" i="15" s="1"/>
  <c r="I1502" i="2"/>
  <c r="F1502" i="2"/>
  <c r="B1502" i="15" s="1"/>
  <c r="I1510" i="2"/>
  <c r="F1510" i="2"/>
  <c r="B1510" i="15" s="1"/>
  <c r="I1518" i="2"/>
  <c r="F1518" i="2"/>
  <c r="B1518" i="15" s="1"/>
  <c r="I1526" i="2"/>
  <c r="F1526" i="2"/>
  <c r="B1526" i="15" s="1"/>
  <c r="I1534" i="2"/>
  <c r="F1534" i="2"/>
  <c r="B1534" i="15" s="1"/>
  <c r="I1542" i="2"/>
  <c r="F1542" i="2"/>
  <c r="B1542" i="15" s="1"/>
  <c r="I1550" i="2"/>
  <c r="F1550" i="2"/>
  <c r="B1550" i="15" s="1"/>
  <c r="I1558" i="2"/>
  <c r="F1558" i="2"/>
  <c r="B1558" i="15" s="1"/>
  <c r="I1566" i="2"/>
  <c r="F1566" i="2"/>
  <c r="B1566" i="15" s="1"/>
  <c r="I1574" i="2"/>
  <c r="F1574" i="2"/>
  <c r="B1574" i="15" s="1"/>
  <c r="I1582" i="2"/>
  <c r="F1582" i="2"/>
  <c r="B1582" i="15" s="1"/>
  <c r="I1590" i="2"/>
  <c r="F1590" i="2"/>
  <c r="B1590" i="15" s="1"/>
  <c r="I1598" i="2"/>
  <c r="F1598" i="2"/>
  <c r="B1598" i="15" s="1"/>
  <c r="I1606" i="2"/>
  <c r="F1606" i="2"/>
  <c r="B1606" i="15" s="1"/>
  <c r="I1614" i="2"/>
  <c r="F1614" i="2"/>
  <c r="B1614" i="15" s="1"/>
  <c r="I1622" i="2"/>
  <c r="F1622" i="2"/>
  <c r="B1622" i="15" s="1"/>
  <c r="I1630" i="2"/>
  <c r="F1630" i="2"/>
  <c r="B1630" i="15" s="1"/>
  <c r="I1638" i="2"/>
  <c r="F1638" i="2"/>
  <c r="B1638" i="15" s="1"/>
  <c r="I1646" i="2"/>
  <c r="F1646" i="2"/>
  <c r="B1646" i="15" s="1"/>
  <c r="I1654" i="2"/>
  <c r="F1654" i="2"/>
  <c r="B1654" i="15" s="1"/>
  <c r="I1662" i="2"/>
  <c r="F1662" i="2"/>
  <c r="B1662" i="15" s="1"/>
  <c r="I1670" i="2"/>
  <c r="F1670" i="2"/>
  <c r="B1670" i="15" s="1"/>
  <c r="I1678" i="2"/>
  <c r="F1678" i="2"/>
  <c r="B1678" i="15" s="1"/>
  <c r="I1686" i="2"/>
  <c r="F1686" i="2"/>
  <c r="B1686" i="15" s="1"/>
  <c r="I1694" i="2"/>
  <c r="F1694" i="2"/>
  <c r="B1694" i="15" s="1"/>
  <c r="I1702" i="2"/>
  <c r="F1702" i="2"/>
  <c r="B1702" i="15" s="1"/>
  <c r="I1710" i="2"/>
  <c r="F1710" i="2"/>
  <c r="B1710" i="15" s="1"/>
  <c r="I1718" i="2"/>
  <c r="F1718" i="2"/>
  <c r="B1718" i="15" s="1"/>
  <c r="L1663" i="2"/>
  <c r="L1667" i="2"/>
  <c r="L1671" i="2"/>
  <c r="L1675" i="2"/>
  <c r="L1679" i="2"/>
  <c r="L1683" i="2"/>
  <c r="L1687" i="2"/>
  <c r="L1691" i="2"/>
  <c r="L1695" i="2"/>
  <c r="L1699" i="2"/>
  <c r="L1703" i="2"/>
  <c r="L1707" i="2"/>
  <c r="L1711" i="2"/>
  <c r="L1715" i="2"/>
  <c r="L1719" i="2"/>
  <c r="L1723" i="2"/>
  <c r="L1730" i="2"/>
  <c r="F1738" i="2"/>
  <c r="B1738" i="15" s="1"/>
  <c r="I1738" i="2"/>
  <c r="F1754" i="2"/>
  <c r="B1754" i="15" s="1"/>
  <c r="I1754" i="2"/>
  <c r="F1770" i="2"/>
  <c r="B1770" i="15" s="1"/>
  <c r="I1770" i="2"/>
  <c r="F1786" i="2"/>
  <c r="B1786" i="15" s="1"/>
  <c r="I1786" i="2"/>
  <c r="F1802" i="2"/>
  <c r="B1802" i="15" s="1"/>
  <c r="I1802" i="2"/>
  <c r="F1818" i="2"/>
  <c r="B1818" i="15" s="1"/>
  <c r="I1818" i="2"/>
  <c r="F1834" i="2"/>
  <c r="B1834" i="15" s="1"/>
  <c r="I1834" i="2"/>
  <c r="F1850" i="2"/>
  <c r="B1850" i="15" s="1"/>
  <c r="I1850" i="2"/>
  <c r="F1866" i="2"/>
  <c r="B1866" i="15" s="1"/>
  <c r="I1866" i="2"/>
  <c r="F1887" i="2"/>
  <c r="B1887" i="15" s="1"/>
  <c r="I1887" i="2"/>
  <c r="F1903" i="2"/>
  <c r="B1903" i="15" s="1"/>
  <c r="I1903" i="2"/>
  <c r="F1919" i="2"/>
  <c r="B1919" i="15" s="1"/>
  <c r="I1919" i="2"/>
  <c r="F1937" i="2"/>
  <c r="B1937" i="15" s="1"/>
  <c r="I1937" i="2"/>
  <c r="F1953" i="2"/>
  <c r="B1953" i="15" s="1"/>
  <c r="I1953" i="2"/>
  <c r="F1969" i="2"/>
  <c r="B1969" i="15" s="1"/>
  <c r="I1969" i="2"/>
  <c r="F1985" i="2"/>
  <c r="B1985" i="15" s="1"/>
  <c r="I1985" i="2"/>
  <c r="F2001" i="2"/>
  <c r="B2001" i="15" s="1"/>
  <c r="I2001" i="2"/>
  <c r="F2017" i="2"/>
  <c r="B2017" i="15" s="1"/>
  <c r="I2017" i="2"/>
  <c r="F2033" i="2"/>
  <c r="B2033" i="15" s="1"/>
  <c r="I2033" i="2"/>
  <c r="F2049" i="2"/>
  <c r="B2049" i="15" s="1"/>
  <c r="I2049" i="2"/>
  <c r="F1730" i="2"/>
  <c r="B1730" i="15" s="1"/>
  <c r="I1730" i="2"/>
  <c r="F1739" i="2"/>
  <c r="B1739" i="15" s="1"/>
  <c r="I1739" i="2"/>
  <c r="F1755" i="2"/>
  <c r="B1755" i="15" s="1"/>
  <c r="I1755" i="2"/>
  <c r="F1771" i="2"/>
  <c r="B1771" i="15" s="1"/>
  <c r="I1771" i="2"/>
  <c r="F1787" i="2"/>
  <c r="B1787" i="15" s="1"/>
  <c r="I1787" i="2"/>
  <c r="F1803" i="2"/>
  <c r="B1803" i="15" s="1"/>
  <c r="I1803" i="2"/>
  <c r="F1819" i="2"/>
  <c r="B1819" i="15" s="1"/>
  <c r="I1819" i="2"/>
  <c r="F1835" i="2"/>
  <c r="B1835" i="15" s="1"/>
  <c r="I1835" i="2"/>
  <c r="F1851" i="2"/>
  <c r="B1851" i="15" s="1"/>
  <c r="I1851" i="2"/>
  <c r="F1867" i="2"/>
  <c r="B1867" i="15" s="1"/>
  <c r="I1867" i="2"/>
  <c r="F1888" i="2"/>
  <c r="B1888" i="15" s="1"/>
  <c r="I1888" i="2"/>
  <c r="F1904" i="2"/>
  <c r="B1904" i="15" s="1"/>
  <c r="I1904" i="2"/>
  <c r="F1920" i="2"/>
  <c r="B1920" i="15" s="1"/>
  <c r="I1920" i="2"/>
  <c r="F1938" i="2"/>
  <c r="B1938" i="15" s="1"/>
  <c r="I1938" i="2"/>
  <c r="F1954" i="2"/>
  <c r="B1954" i="15" s="1"/>
  <c r="I1954" i="2"/>
  <c r="F1970" i="2"/>
  <c r="B1970" i="15" s="1"/>
  <c r="I1970" i="2"/>
  <c r="F1986" i="2"/>
  <c r="B1986" i="15" s="1"/>
  <c r="I1986" i="2"/>
  <c r="F2002" i="2"/>
  <c r="B2002" i="15" s="1"/>
  <c r="I2002" i="2"/>
  <c r="F2018" i="2"/>
  <c r="B2018" i="15" s="1"/>
  <c r="I2018" i="2"/>
  <c r="F2034" i="2"/>
  <c r="B2034" i="15" s="1"/>
  <c r="I2034" i="2"/>
  <c r="F2050" i="2"/>
  <c r="B2050" i="15" s="1"/>
  <c r="I2050" i="2"/>
  <c r="F2067" i="2"/>
  <c r="B2067" i="15" s="1"/>
  <c r="I2067" i="2"/>
  <c r="F2083" i="2"/>
  <c r="B2083" i="15" s="1"/>
  <c r="I2083" i="2"/>
  <c r="F2099" i="2"/>
  <c r="B2099" i="15" s="1"/>
  <c r="I2099" i="2"/>
  <c r="F2115" i="2"/>
  <c r="B2115" i="15" s="1"/>
  <c r="I2115" i="2"/>
  <c r="F2131" i="2"/>
  <c r="B2131" i="15" s="1"/>
  <c r="I2131" i="2"/>
  <c r="F2147" i="2"/>
  <c r="B2147" i="15" s="1"/>
  <c r="I2147" i="2"/>
  <c r="F2163" i="2"/>
  <c r="B2163" i="15" s="1"/>
  <c r="I2163" i="2"/>
  <c r="F2179" i="2"/>
  <c r="B2179" i="15" s="1"/>
  <c r="I2179" i="2"/>
  <c r="F2195" i="2"/>
  <c r="B2195" i="15" s="1"/>
  <c r="I2195" i="2"/>
  <c r="F2211" i="2"/>
  <c r="B2211" i="15" s="1"/>
  <c r="I2211" i="2"/>
  <c r="F2227" i="2"/>
  <c r="B2227" i="15" s="1"/>
  <c r="I2227" i="2"/>
  <c r="F2243" i="2"/>
  <c r="B2243" i="15" s="1"/>
  <c r="I2243" i="2"/>
  <c r="F2259" i="2"/>
  <c r="B2259" i="15" s="1"/>
  <c r="I2259" i="2"/>
  <c r="F2275" i="2"/>
  <c r="B2275" i="15" s="1"/>
  <c r="I2275" i="2"/>
  <c r="F2291" i="2"/>
  <c r="B2291" i="15" s="1"/>
  <c r="I2291" i="2"/>
  <c r="F2307" i="2"/>
  <c r="B2307" i="15" s="1"/>
  <c r="I2307" i="2"/>
  <c r="F2323" i="2"/>
  <c r="B2323" i="15" s="1"/>
  <c r="I2323" i="2"/>
  <c r="F2339" i="2"/>
  <c r="B2339" i="15" s="1"/>
  <c r="I2339" i="2"/>
  <c r="F2355" i="2"/>
  <c r="B2355" i="15" s="1"/>
  <c r="I2355" i="2"/>
  <c r="F2371" i="2"/>
  <c r="B2371" i="15" s="1"/>
  <c r="I2371" i="2"/>
  <c r="F2387" i="2"/>
  <c r="B2387" i="15" s="1"/>
  <c r="I2387" i="2"/>
  <c r="F2403" i="2"/>
  <c r="B2403" i="15" s="1"/>
  <c r="I2403" i="2"/>
  <c r="F2425" i="2"/>
  <c r="B2425" i="15" s="1"/>
  <c r="I2425" i="2"/>
  <c r="F2441" i="2"/>
  <c r="B2441" i="2" s="1"/>
  <c r="I2441" i="2"/>
  <c r="F2457" i="2"/>
  <c r="B2457" i="2" s="1"/>
  <c r="I2457" i="2"/>
  <c r="F2474" i="2"/>
  <c r="B2474" i="2" s="1"/>
  <c r="I2474" i="2"/>
  <c r="F2490" i="2"/>
  <c r="B2490" i="2" s="1"/>
  <c r="I2490" i="2"/>
  <c r="L1740" i="2"/>
  <c r="L1744" i="2"/>
  <c r="L1748" i="2"/>
  <c r="L1752" i="2"/>
  <c r="L1756" i="2"/>
  <c r="L1760" i="2"/>
  <c r="L1764" i="2"/>
  <c r="L1768" i="2"/>
  <c r="L1772" i="2"/>
  <c r="L1776" i="2"/>
  <c r="L1780" i="2"/>
  <c r="L1784" i="2"/>
  <c r="L1788" i="2"/>
  <c r="L1792" i="2"/>
  <c r="L1796" i="2"/>
  <c r="L1800" i="2"/>
  <c r="L1804" i="2"/>
  <c r="L1808" i="2"/>
  <c r="L1812" i="2"/>
  <c r="L1816" i="2"/>
  <c r="L1820" i="2"/>
  <c r="L1824" i="2"/>
  <c r="L1828" i="2"/>
  <c r="L1832" i="2"/>
  <c r="L1836" i="2"/>
  <c r="L1840" i="2"/>
  <c r="L1844" i="2"/>
  <c r="L1848" i="2"/>
  <c r="L1852" i="2"/>
  <c r="L1856" i="2"/>
  <c r="L1860" i="2"/>
  <c r="L1864" i="2"/>
  <c r="L1872" i="2"/>
  <c r="L1876" i="2"/>
  <c r="L1881" i="2"/>
  <c r="L1885" i="2"/>
  <c r="L1889" i="2"/>
  <c r="L1893" i="2"/>
  <c r="L1897" i="2"/>
  <c r="L1901" i="2"/>
  <c r="L1905" i="2"/>
  <c r="L1909" i="2"/>
  <c r="L1913" i="2"/>
  <c r="L1917" i="2"/>
  <c r="L1921" i="2"/>
  <c r="L1925" i="2"/>
  <c r="L1929" i="2"/>
  <c r="L1935" i="2"/>
  <c r="L1939" i="2"/>
  <c r="L1943" i="2"/>
  <c r="L1947" i="2"/>
  <c r="L1951" i="2"/>
  <c r="L1955" i="2"/>
  <c r="L1959" i="2"/>
  <c r="L1963" i="2"/>
  <c r="L1967" i="2"/>
  <c r="L1971" i="2"/>
  <c r="L1975" i="2"/>
  <c r="L1979" i="2"/>
  <c r="L1983" i="2"/>
  <c r="L1987" i="2"/>
  <c r="L1991" i="2"/>
  <c r="L1995" i="2"/>
  <c r="L1999" i="2"/>
  <c r="L2003" i="2"/>
  <c r="L2007" i="2"/>
  <c r="L2011" i="2"/>
  <c r="L2015" i="2"/>
  <c r="L2019" i="2"/>
  <c r="L2023" i="2"/>
  <c r="L2031" i="2"/>
  <c r="L2039" i="2"/>
  <c r="L2047" i="2"/>
  <c r="I2060" i="2"/>
  <c r="F2060" i="2"/>
  <c r="B2060" i="15" s="1"/>
  <c r="I2092" i="2"/>
  <c r="F2092" i="2"/>
  <c r="B2092" i="15" s="1"/>
  <c r="I2124" i="2"/>
  <c r="F2124" i="2"/>
  <c r="B2124" i="15" s="1"/>
  <c r="I2156" i="2"/>
  <c r="F2156" i="2"/>
  <c r="B2156" i="15" s="1"/>
  <c r="I2188" i="2"/>
  <c r="F2188" i="2"/>
  <c r="B2188" i="15" s="1"/>
  <c r="I2220" i="2"/>
  <c r="F2220" i="2"/>
  <c r="B2220" i="15" s="1"/>
  <c r="I2252" i="2"/>
  <c r="F2252" i="2"/>
  <c r="B2252" i="15" s="1"/>
  <c r="I2284" i="2"/>
  <c r="F2284" i="2"/>
  <c r="B2284" i="15" s="1"/>
  <c r="I2316" i="2"/>
  <c r="F2316" i="2"/>
  <c r="B2316" i="15" s="1"/>
  <c r="I2348" i="2"/>
  <c r="F2348" i="2"/>
  <c r="B2348" i="15" s="1"/>
  <c r="I2380" i="2"/>
  <c r="F2380" i="2"/>
  <c r="B2380" i="15" s="1"/>
  <c r="I2418" i="2"/>
  <c r="F2418" i="2"/>
  <c r="B2418" i="15" s="1"/>
  <c r="I2450" i="2"/>
  <c r="F2450" i="2"/>
  <c r="I2510" i="2"/>
  <c r="F2510" i="2"/>
  <c r="I2542" i="2"/>
  <c r="F2542" i="2"/>
  <c r="I2574" i="2"/>
  <c r="F2574" i="2"/>
  <c r="I2606" i="2"/>
  <c r="F2606" i="2"/>
  <c r="I751" i="2"/>
  <c r="F751" i="2"/>
  <c r="B751" i="15" s="1"/>
  <c r="L2060" i="2"/>
  <c r="L2068" i="2"/>
  <c r="L2076" i="2"/>
  <c r="L2084" i="2"/>
  <c r="L2092" i="2"/>
  <c r="L2100" i="2"/>
  <c r="L2108" i="2"/>
  <c r="L2116" i="2"/>
  <c r="L2124" i="2"/>
  <c r="L2132" i="2"/>
  <c r="L2140" i="2"/>
  <c r="L2148" i="2"/>
  <c r="L2156" i="2"/>
  <c r="L2164" i="2"/>
  <c r="L2172" i="2"/>
  <c r="L2180" i="2"/>
  <c r="L2188" i="2"/>
  <c r="L2196" i="2"/>
  <c r="L2204" i="2"/>
  <c r="L2220" i="2"/>
  <c r="L2236" i="2"/>
  <c r="L2252" i="2"/>
  <c r="F2473" i="2"/>
  <c r="B2473" i="2" s="1"/>
  <c r="I2473" i="2"/>
  <c r="L2523" i="2"/>
  <c r="F2062" i="2"/>
  <c r="B2062" i="15" s="1"/>
  <c r="I2062" i="2"/>
  <c r="F2094" i="2"/>
  <c r="B2094" i="15" s="1"/>
  <c r="I2094" i="2"/>
  <c r="F2126" i="2"/>
  <c r="B2126" i="15" s="1"/>
  <c r="I2126" i="2"/>
  <c r="F2158" i="2"/>
  <c r="B2158" i="15" s="1"/>
  <c r="I2158" i="2"/>
  <c r="F2190" i="2"/>
  <c r="B2190" i="15" s="1"/>
  <c r="I2190" i="2"/>
  <c r="F2222" i="2"/>
  <c r="B2222" i="15" s="1"/>
  <c r="I2222" i="2"/>
  <c r="F2254" i="2"/>
  <c r="B2254" i="15" s="1"/>
  <c r="I2254" i="2"/>
  <c r="F2286" i="2"/>
  <c r="B2286" i="15" s="1"/>
  <c r="I2286" i="2"/>
  <c r="F2318" i="2"/>
  <c r="B2318" i="15" s="1"/>
  <c r="I2318" i="2"/>
  <c r="F2350" i="2"/>
  <c r="B2350" i="15" s="1"/>
  <c r="I2350" i="2"/>
  <c r="F2382" i="2"/>
  <c r="B2382" i="15" s="1"/>
  <c r="I2382" i="2"/>
  <c r="F2420" i="2"/>
  <c r="B2420" i="15" s="1"/>
  <c r="I2420" i="2"/>
  <c r="F2452" i="2"/>
  <c r="I2452" i="2"/>
  <c r="F2512" i="2"/>
  <c r="I2512" i="2"/>
  <c r="F2544" i="2"/>
  <c r="I2544" i="2"/>
  <c r="F2576" i="2"/>
  <c r="I2576" i="2"/>
  <c r="F2608" i="2"/>
  <c r="I2608" i="2"/>
  <c r="F626" i="2"/>
  <c r="B626" i="15" s="1"/>
  <c r="I626" i="2"/>
  <c r="F2481" i="2"/>
  <c r="I2481" i="2"/>
  <c r="F699" i="2"/>
  <c r="B699" i="15" s="1"/>
  <c r="I699" i="2"/>
  <c r="L2527" i="2"/>
  <c r="L2591" i="2"/>
  <c r="B2591" i="2" s="1"/>
  <c r="L2269" i="2"/>
  <c r="L2277" i="2"/>
  <c r="L2285" i="2"/>
  <c r="L2293" i="2"/>
  <c r="L2301" i="2"/>
  <c r="L2309" i="2"/>
  <c r="L2317" i="2"/>
  <c r="L2333" i="2"/>
  <c r="L2349" i="2"/>
  <c r="L2365" i="2"/>
  <c r="L2381" i="2"/>
  <c r="L2397" i="2"/>
  <c r="L2419" i="2"/>
  <c r="L2435" i="2"/>
  <c r="L2451" i="2"/>
  <c r="B2451" i="2" s="1"/>
  <c r="F2477" i="2"/>
  <c r="B2477" i="2" s="1"/>
  <c r="I2477" i="2"/>
  <c r="F2415" i="2"/>
  <c r="B2415" i="15" s="1"/>
  <c r="I2415" i="2"/>
  <c r="L2541" i="2"/>
  <c r="F2487" i="2"/>
  <c r="B2487" i="2" s="1"/>
  <c r="I2487" i="2"/>
  <c r="F6" i="2"/>
  <c r="B6" i="15" s="1"/>
  <c r="I6" i="2"/>
  <c r="L2530" i="2"/>
  <c r="B2530" i="2" s="1"/>
  <c r="L2594" i="2"/>
  <c r="I2617" i="2"/>
  <c r="F2617" i="2"/>
  <c r="L2210" i="2"/>
  <c r="L2226" i="2"/>
  <c r="L2242" i="2"/>
  <c r="L2258" i="2"/>
  <c r="I2569" i="2"/>
  <c r="F2569" i="2"/>
  <c r="L2571" i="2"/>
  <c r="I2074" i="2"/>
  <c r="F2074" i="2"/>
  <c r="B2074" i="15" s="1"/>
  <c r="I2106" i="2"/>
  <c r="F2106" i="2"/>
  <c r="B2106" i="15" s="1"/>
  <c r="I2138" i="2"/>
  <c r="F2138" i="2"/>
  <c r="B2138" i="15" s="1"/>
  <c r="I2170" i="2"/>
  <c r="F2170" i="2"/>
  <c r="B2170" i="15" s="1"/>
  <c r="I2202" i="2"/>
  <c r="F2202" i="2"/>
  <c r="B2202" i="15" s="1"/>
  <c r="I2234" i="2"/>
  <c r="F2234" i="2"/>
  <c r="B2234" i="15" s="1"/>
  <c r="I2266" i="2"/>
  <c r="F2266" i="2"/>
  <c r="B2266" i="15" s="1"/>
  <c r="I2298" i="2"/>
  <c r="F2298" i="2"/>
  <c r="B2298" i="15" s="1"/>
  <c r="I2330" i="2"/>
  <c r="F2330" i="2"/>
  <c r="B2330" i="15" s="1"/>
  <c r="I2362" i="2"/>
  <c r="F2362" i="2"/>
  <c r="B2362" i="15" s="1"/>
  <c r="I2394" i="2"/>
  <c r="F2394" i="2"/>
  <c r="B2394" i="15" s="1"/>
  <c r="I2432" i="2"/>
  <c r="F2432" i="2"/>
  <c r="B2432" i="15" s="1"/>
  <c r="I2464" i="2"/>
  <c r="F2464" i="2"/>
  <c r="B2464" i="2" s="1"/>
  <c r="I2524" i="2"/>
  <c r="F2524" i="2"/>
  <c r="I2556" i="2"/>
  <c r="F2556" i="2"/>
  <c r="I2588" i="2"/>
  <c r="F2588" i="2"/>
  <c r="I2412" i="2"/>
  <c r="F2412" i="2"/>
  <c r="B2412" i="15" s="1"/>
  <c r="F2529" i="2"/>
  <c r="I2529" i="2"/>
  <c r="L2487" i="2"/>
  <c r="L2567" i="2"/>
  <c r="L2274" i="2"/>
  <c r="L2290" i="2"/>
  <c r="L2306" i="2"/>
  <c r="L2322" i="2"/>
  <c r="L2338" i="2"/>
  <c r="L2354" i="2"/>
  <c r="L2370" i="2"/>
  <c r="L2386" i="2"/>
  <c r="L2402" i="2"/>
  <c r="L2424" i="2"/>
  <c r="L2440" i="2"/>
  <c r="L2456" i="2"/>
  <c r="I2517" i="2"/>
  <c r="F2517" i="2"/>
  <c r="B2517" i="2" s="1"/>
  <c r="L2481" i="2"/>
  <c r="L2581" i="2"/>
  <c r="F2575" i="2"/>
  <c r="B2575" i="2" s="1"/>
  <c r="I2575" i="2"/>
  <c r="L2574" i="2"/>
  <c r="L2569" i="2"/>
  <c r="I2515" i="2"/>
  <c r="F2515" i="2"/>
  <c r="B2515" i="2" s="1"/>
  <c r="L2480" i="2"/>
  <c r="L2544" i="2"/>
  <c r="B2544" i="2" s="1"/>
  <c r="L2608" i="2"/>
  <c r="L2321" i="2"/>
  <c r="L2329" i="2"/>
  <c r="L2337" i="2"/>
  <c r="L2345" i="2"/>
  <c r="L2353" i="2"/>
  <c r="L2361" i="2"/>
  <c r="L2369" i="2"/>
  <c r="L2377" i="2"/>
  <c r="L2385" i="2"/>
  <c r="L2393" i="2"/>
  <c r="L2401" i="2"/>
  <c r="L2409" i="2"/>
  <c r="L2423" i="2"/>
  <c r="L2431" i="2"/>
  <c r="L2439" i="2"/>
  <c r="L2447" i="2"/>
  <c r="L2455" i="2"/>
  <c r="L2463" i="2"/>
  <c r="I2509" i="2"/>
  <c r="F2509" i="2"/>
  <c r="I2573" i="2"/>
  <c r="F2573" i="2"/>
  <c r="B2573" i="2" s="1"/>
  <c r="L2477" i="2"/>
  <c r="L2509" i="2"/>
  <c r="B2509" i="2" s="1"/>
  <c r="L2573" i="2"/>
  <c r="L627" i="2"/>
  <c r="F2519" i="2"/>
  <c r="B2519" i="2" s="1"/>
  <c r="I2519" i="2"/>
  <c r="F2583" i="2"/>
  <c r="B2583" i="2" s="1"/>
  <c r="I2583" i="2"/>
  <c r="L2482" i="2"/>
  <c r="L2514" i="2"/>
  <c r="L2546" i="2"/>
  <c r="L2578" i="2"/>
  <c r="L2610" i="2"/>
  <c r="B2610" i="2" s="1"/>
  <c r="L678" i="2"/>
  <c r="L2206" i="2"/>
  <c r="L2214" i="2"/>
  <c r="L2222" i="2"/>
  <c r="L2230" i="2"/>
  <c r="L2238" i="2"/>
  <c r="L2246" i="2"/>
  <c r="L2254" i="2"/>
  <c r="L2262" i="2"/>
  <c r="I2505" i="2"/>
  <c r="F2505" i="2"/>
  <c r="L2475" i="2"/>
  <c r="L2539" i="2"/>
  <c r="L2603" i="2"/>
  <c r="I2066" i="2"/>
  <c r="F2066" i="2"/>
  <c r="B2066" i="15" s="1"/>
  <c r="I2082" i="2"/>
  <c r="F2082" i="2"/>
  <c r="B2082" i="15" s="1"/>
  <c r="I2098" i="2"/>
  <c r="F2098" i="2"/>
  <c r="B2098" i="15" s="1"/>
  <c r="I2114" i="2"/>
  <c r="F2114" i="2"/>
  <c r="B2114" i="15" s="1"/>
  <c r="I2130" i="2"/>
  <c r="F2130" i="2"/>
  <c r="B2130" i="15" s="1"/>
  <c r="I2146" i="2"/>
  <c r="F2146" i="2"/>
  <c r="B2146" i="15" s="1"/>
  <c r="I2162" i="2"/>
  <c r="F2162" i="2"/>
  <c r="B2162" i="15" s="1"/>
  <c r="I2178" i="2"/>
  <c r="F2178" i="2"/>
  <c r="B2178" i="15" s="1"/>
  <c r="I2194" i="2"/>
  <c r="F2194" i="2"/>
  <c r="B2194" i="15" s="1"/>
  <c r="I2210" i="2"/>
  <c r="F2210" i="2"/>
  <c r="B2210" i="15" s="1"/>
  <c r="I2226" i="2"/>
  <c r="F2226" i="2"/>
  <c r="B2226" i="15" s="1"/>
  <c r="I2242" i="2"/>
  <c r="F2242" i="2"/>
  <c r="B2242" i="15" s="1"/>
  <c r="I2258" i="2"/>
  <c r="F2258" i="2"/>
  <c r="B2258" i="15" s="1"/>
  <c r="I2274" i="2"/>
  <c r="F2274" i="2"/>
  <c r="B2274" i="15" s="1"/>
  <c r="I2290" i="2"/>
  <c r="F2290" i="2"/>
  <c r="B2290" i="15" s="1"/>
  <c r="I2306" i="2"/>
  <c r="F2306" i="2"/>
  <c r="B2306" i="15" s="1"/>
  <c r="I2322" i="2"/>
  <c r="F2322" i="2"/>
  <c r="B2322" i="15" s="1"/>
  <c r="I2338" i="2"/>
  <c r="F2338" i="2"/>
  <c r="B2338" i="15" s="1"/>
  <c r="I2354" i="2"/>
  <c r="F2354" i="2"/>
  <c r="B2354" i="15" s="1"/>
  <c r="I2370" i="2"/>
  <c r="F2370" i="2"/>
  <c r="B2370" i="15" s="1"/>
  <c r="I2386" i="2"/>
  <c r="F2386" i="2"/>
  <c r="B2386" i="15" s="1"/>
  <c r="I2402" i="2"/>
  <c r="F2402" i="2"/>
  <c r="B2402" i="15" s="1"/>
  <c r="I2424" i="2"/>
  <c r="F2424" i="2"/>
  <c r="B2424" i="15" s="1"/>
  <c r="I2440" i="2"/>
  <c r="F2440" i="2"/>
  <c r="B2440" i="2" s="1"/>
  <c r="I2456" i="2"/>
  <c r="F2456" i="2"/>
  <c r="B2456" i="2" s="1"/>
  <c r="I2500" i="2"/>
  <c r="F2500" i="2"/>
  <c r="I2516" i="2"/>
  <c r="F2516" i="2"/>
  <c r="I2532" i="2"/>
  <c r="F2532" i="2"/>
  <c r="I2548" i="2"/>
  <c r="F2548" i="2"/>
  <c r="I2564" i="2"/>
  <c r="F2564" i="2"/>
  <c r="I2580" i="2"/>
  <c r="F2580" i="2"/>
  <c r="I2596" i="2"/>
  <c r="F2596" i="2"/>
  <c r="I2612" i="2"/>
  <c r="F2612" i="2"/>
  <c r="I223" i="2"/>
  <c r="F223" i="2"/>
  <c r="B223" i="15" s="1"/>
  <c r="F2497" i="2"/>
  <c r="I2497" i="2"/>
  <c r="F2561" i="2"/>
  <c r="I2561" i="2"/>
  <c r="L2471" i="2"/>
  <c r="L2503" i="2"/>
  <c r="L2535" i="2"/>
  <c r="B2535" i="2" s="1"/>
  <c r="L2599" i="2"/>
  <c r="L2270" i="2"/>
  <c r="L2278" i="2"/>
  <c r="L2286" i="2"/>
  <c r="L2294" i="2"/>
  <c r="L2302" i="2"/>
  <c r="L2310" i="2"/>
  <c r="L2318" i="2"/>
  <c r="L2326" i="2"/>
  <c r="L2334" i="2"/>
  <c r="L2342" i="2"/>
  <c r="L2350" i="2"/>
  <c r="L2358" i="2"/>
  <c r="L2366" i="2"/>
  <c r="L2374" i="2"/>
  <c r="L2382" i="2"/>
  <c r="L2390" i="2"/>
  <c r="L2398" i="2"/>
  <c r="L2406" i="2"/>
  <c r="L2420" i="2"/>
  <c r="L2428" i="2"/>
  <c r="L2436" i="2"/>
  <c r="B2436" i="2" s="1"/>
  <c r="L2444" i="2"/>
  <c r="L2452" i="2"/>
  <c r="L2460" i="2"/>
  <c r="B2460" i="2" s="1"/>
  <c r="I2485" i="2"/>
  <c r="F2485" i="2"/>
  <c r="B2485" i="2" s="1"/>
  <c r="I2549" i="2"/>
  <c r="F2549" i="2"/>
  <c r="B2549" i="2" s="1"/>
  <c r="I1484" i="2"/>
  <c r="F1484" i="2"/>
  <c r="B1484" i="15" s="1"/>
  <c r="L2497" i="2"/>
  <c r="B2497" i="2" s="1"/>
  <c r="L2549" i="2"/>
  <c r="L2613" i="2"/>
  <c r="F2511" i="2"/>
  <c r="B2511" i="2" s="1"/>
  <c r="I2511" i="2"/>
  <c r="L2478" i="2"/>
  <c r="B2478" i="2" s="1"/>
  <c r="L2542" i="2"/>
  <c r="L2606" i="2"/>
  <c r="B2606" i="2" s="1"/>
  <c r="F1497" i="2"/>
  <c r="B1497" i="15" s="1"/>
  <c r="I1497" i="2"/>
  <c r="L2537" i="2"/>
  <c r="L2601" i="2"/>
  <c r="I2483" i="2"/>
  <c r="F2483" i="2"/>
  <c r="B2483" i="2" s="1"/>
  <c r="I2547" i="2"/>
  <c r="F2547" i="2"/>
  <c r="B2547" i="2" s="1"/>
  <c r="I1868" i="2"/>
  <c r="F1868" i="2"/>
  <c r="B1868" i="15" s="1"/>
  <c r="L2496" i="2"/>
  <c r="B2496" i="2" s="1"/>
  <c r="L2528" i="2"/>
  <c r="L2560" i="2"/>
  <c r="B2560" i="2" s="1"/>
  <c r="L2592" i="2"/>
  <c r="L2416" i="2"/>
  <c r="I2613" i="2"/>
  <c r="F2613" i="2"/>
  <c r="B2613" i="2" s="1"/>
  <c r="L2551" i="2"/>
  <c r="L2583" i="2"/>
  <c r="L2615" i="2"/>
  <c r="L2268" i="2"/>
  <c r="L2272" i="2"/>
  <c r="L2276" i="2"/>
  <c r="L2280" i="2"/>
  <c r="L2284" i="2"/>
  <c r="L2288" i="2"/>
  <c r="L2292" i="2"/>
  <c r="L2296" i="2"/>
  <c r="L2300" i="2"/>
  <c r="L2304" i="2"/>
  <c r="L2308" i="2"/>
  <c r="L2312" i="2"/>
  <c r="L2316" i="2"/>
  <c r="L2320" i="2"/>
  <c r="L2324" i="2"/>
  <c r="L2328" i="2"/>
  <c r="L2332" i="2"/>
  <c r="L2336" i="2"/>
  <c r="L2340" i="2"/>
  <c r="L2344" i="2"/>
  <c r="L2348" i="2"/>
  <c r="L2352" i="2"/>
  <c r="L2356" i="2"/>
  <c r="L2360" i="2"/>
  <c r="L2364" i="2"/>
  <c r="L2368" i="2"/>
  <c r="L2372" i="2"/>
  <c r="L2376" i="2"/>
  <c r="L2380" i="2"/>
  <c r="L2384" i="2"/>
  <c r="L2388" i="2"/>
  <c r="L2392" i="2"/>
  <c r="L2396" i="2"/>
  <c r="L2400" i="2"/>
  <c r="L2404" i="2"/>
  <c r="L2408" i="2"/>
  <c r="L2418" i="2"/>
  <c r="L2422" i="2"/>
  <c r="L2426" i="2"/>
  <c r="L2430" i="2"/>
  <c r="L2434" i="2"/>
  <c r="B2434" i="2" s="1"/>
  <c r="L2438" i="2"/>
  <c r="B2438" i="2" s="1"/>
  <c r="L2442" i="2"/>
  <c r="L2446" i="2"/>
  <c r="L2450" i="2"/>
  <c r="L2454" i="2"/>
  <c r="L2458" i="2"/>
  <c r="L2462" i="2"/>
  <c r="I2469" i="2"/>
  <c r="F2469" i="2"/>
  <c r="B2469" i="2" s="1"/>
  <c r="I2501" i="2"/>
  <c r="F2501" i="2"/>
  <c r="B2501" i="2" s="1"/>
  <c r="I2533" i="2"/>
  <c r="F2533" i="2"/>
  <c r="I2565" i="2"/>
  <c r="F2565" i="2"/>
  <c r="I2607" i="2"/>
  <c r="F2607" i="2"/>
  <c r="B2607" i="2" s="1"/>
  <c r="L2473" i="2"/>
  <c r="L2489" i="2"/>
  <c r="L2505" i="2"/>
  <c r="B2505" i="2" s="1"/>
  <c r="L2533" i="2"/>
  <c r="B2533" i="2" s="1"/>
  <c r="L2565" i="2"/>
  <c r="L2597" i="2"/>
  <c r="L1869" i="2"/>
  <c r="F2479" i="2"/>
  <c r="B2479" i="2" s="1"/>
  <c r="I2479" i="2"/>
  <c r="F2543" i="2"/>
  <c r="B2543" i="2" s="1"/>
  <c r="I2543" i="2"/>
  <c r="F225" i="2"/>
  <c r="B225" i="15" s="1"/>
  <c r="I225" i="2"/>
  <c r="L2494" i="2"/>
  <c r="B2494" i="2" s="1"/>
  <c r="L2526" i="2"/>
  <c r="L2558" i="2"/>
  <c r="L2590" i="2"/>
  <c r="L2414" i="2"/>
  <c r="F2609" i="2"/>
  <c r="I2609" i="2"/>
  <c r="L2521" i="2"/>
  <c r="L2553" i="2"/>
  <c r="L2585" i="2"/>
  <c r="L2617" i="2"/>
  <c r="I2467" i="2"/>
  <c r="F2467" i="2"/>
  <c r="B2467" i="2" s="1"/>
  <c r="I2499" i="2"/>
  <c r="F2499" i="2"/>
  <c r="B2499" i="2" s="1"/>
  <c r="I2531" i="2"/>
  <c r="F2531" i="2"/>
  <c r="B2531" i="2" s="1"/>
  <c r="I2563" i="2"/>
  <c r="F2563" i="2"/>
  <c r="B2563" i="2" s="1"/>
  <c r="I2603" i="2"/>
  <c r="F2603" i="2"/>
  <c r="B2603" i="2" s="1"/>
  <c r="L2472" i="2"/>
  <c r="L2488" i="2"/>
  <c r="B2488" i="2" s="1"/>
  <c r="L2504" i="2"/>
  <c r="L2520" i="2"/>
  <c r="L2536" i="2"/>
  <c r="L2552" i="2"/>
  <c r="B2552" i="2" s="1"/>
  <c r="L2568" i="2"/>
  <c r="L2584" i="2"/>
  <c r="L2600" i="2"/>
  <c r="L2616" i="2"/>
  <c r="B2616" i="2" s="1"/>
  <c r="L224" i="2"/>
  <c r="I2597" i="2"/>
  <c r="F2597" i="2"/>
  <c r="B2597" i="2" s="1"/>
  <c r="I1869" i="2"/>
  <c r="F1869" i="2"/>
  <c r="B1869" i="15" s="1"/>
  <c r="F2495" i="2"/>
  <c r="B2495" i="2" s="1"/>
  <c r="I2495" i="2"/>
  <c r="F2527" i="2"/>
  <c r="B2527" i="2" s="1"/>
  <c r="I2527" i="2"/>
  <c r="F2559" i="2"/>
  <c r="B2559" i="2" s="1"/>
  <c r="I2559" i="2"/>
  <c r="F2595" i="2"/>
  <c r="B2595" i="2" s="1"/>
  <c r="I2595" i="2"/>
  <c r="L2470" i="2"/>
  <c r="L2486" i="2"/>
  <c r="L2502" i="2"/>
  <c r="L2518" i="2"/>
  <c r="B2518" i="2" s="1"/>
  <c r="L2534" i="2"/>
  <c r="L2550" i="2"/>
  <c r="B2550" i="2" s="1"/>
  <c r="L2566" i="2"/>
  <c r="L2582" i="2"/>
  <c r="B2582" i="2" s="1"/>
  <c r="L2598" i="2"/>
  <c r="L2614" i="2"/>
  <c r="B2614" i="2" s="1"/>
  <c r="L1871" i="2"/>
  <c r="F2593" i="2"/>
  <c r="I2593" i="2"/>
  <c r="F2417" i="2"/>
  <c r="B2417" i="15" s="1"/>
  <c r="I2417" i="2"/>
  <c r="L2513" i="2"/>
  <c r="L2529" i="2"/>
  <c r="L2545" i="2"/>
  <c r="B2545" i="2" s="1"/>
  <c r="L2561" i="2"/>
  <c r="L2577" i="2"/>
  <c r="L2593" i="2"/>
  <c r="L2609" i="2"/>
  <c r="B2609" i="2" s="1"/>
  <c r="L2417" i="2"/>
  <c r="L1497" i="2"/>
  <c r="I2475" i="2"/>
  <c r="F2475" i="2"/>
  <c r="B2475" i="2" s="1"/>
  <c r="F2491" i="2"/>
  <c r="B2491" i="2" s="1"/>
  <c r="I2491" i="2"/>
  <c r="I2507" i="2"/>
  <c r="F2507" i="2"/>
  <c r="B2507" i="2" s="1"/>
  <c r="F2523" i="2"/>
  <c r="B2523" i="2" s="1"/>
  <c r="I2523" i="2"/>
  <c r="I2539" i="2"/>
  <c r="F2539" i="2"/>
  <c r="B2539" i="2" s="1"/>
  <c r="F2555" i="2"/>
  <c r="B2555" i="2" s="1"/>
  <c r="I2555" i="2"/>
  <c r="I2571" i="2"/>
  <c r="F2571" i="2"/>
  <c r="B2571" i="2" s="1"/>
  <c r="F2587" i="2"/>
  <c r="B2587" i="2" s="1"/>
  <c r="I2587" i="2"/>
  <c r="I2619" i="2"/>
  <c r="F2619" i="2"/>
  <c r="B2619" i="2" s="1"/>
  <c r="L2468" i="2"/>
  <c r="B2468" i="2" s="1"/>
  <c r="L2476" i="2"/>
  <c r="L2484" i="2"/>
  <c r="B2484" i="2" s="1"/>
  <c r="L2492" i="2"/>
  <c r="L2500" i="2"/>
  <c r="B2500" i="2" s="1"/>
  <c r="L2508" i="2"/>
  <c r="L2516" i="2"/>
  <c r="B2516" i="2" s="1"/>
  <c r="L2524" i="2"/>
  <c r="L2532" i="2"/>
  <c r="B2532" i="2" s="1"/>
  <c r="L2540" i="2"/>
  <c r="L2548" i="2"/>
  <c r="B2548" i="2" s="1"/>
  <c r="L2556" i="2"/>
  <c r="L2564" i="2"/>
  <c r="B2564" i="2" s="1"/>
  <c r="L2572" i="2"/>
  <c r="L2580" i="2"/>
  <c r="B2580" i="2" s="1"/>
  <c r="L2588" i="2"/>
  <c r="L2596" i="2"/>
  <c r="B2596" i="2" s="1"/>
  <c r="L2604" i="2"/>
  <c r="B2604" i="2" s="1"/>
  <c r="L2612" i="2"/>
  <c r="B2612" i="2" s="1"/>
  <c r="L2412" i="2"/>
  <c r="L223" i="2"/>
  <c r="L1870" i="2"/>
  <c r="F2589" i="2"/>
  <c r="B2589" i="2" s="1"/>
  <c r="I2589" i="2"/>
  <c r="I2605" i="2"/>
  <c r="F2605" i="2"/>
  <c r="B2605" i="2" s="1"/>
  <c r="F2413" i="2"/>
  <c r="B2413" i="15" s="1"/>
  <c r="I2413" i="2"/>
  <c r="I627" i="2"/>
  <c r="F627" i="2"/>
  <c r="B627" i="15" s="1"/>
  <c r="B2446" i="2"/>
  <c r="B2541" i="2"/>
  <c r="B2586" i="2"/>
  <c r="B101" i="13"/>
  <c r="B71" i="13"/>
  <c r="B110" i="13"/>
  <c r="B69" i="13"/>
  <c r="B102" i="13"/>
  <c r="B91" i="13"/>
  <c r="B46" i="13"/>
  <c r="B115" i="13"/>
  <c r="B111" i="13"/>
  <c r="B108" i="13"/>
  <c r="B112" i="13"/>
  <c r="B98" i="13"/>
  <c r="B52" i="13"/>
  <c r="B28" i="13"/>
  <c r="B19" i="13"/>
  <c r="B67" i="13"/>
  <c r="B56" i="13"/>
  <c r="B32" i="13"/>
  <c r="B66" i="13"/>
  <c r="B47" i="13"/>
  <c r="B25" i="13"/>
  <c r="B59" i="13"/>
  <c r="B92" i="13"/>
  <c r="B113" i="13"/>
  <c r="B75" i="13"/>
  <c r="B42" i="13"/>
  <c r="B35" i="13"/>
  <c r="B96" i="13"/>
  <c r="B68" i="13"/>
  <c r="B83" i="13"/>
  <c r="B78" i="13"/>
  <c r="B20" i="13"/>
  <c r="B95" i="13"/>
  <c r="B84" i="13"/>
  <c r="B49" i="13"/>
  <c r="B8" i="13"/>
  <c r="B103" i="13"/>
  <c r="B72" i="13"/>
  <c r="B63" i="13"/>
  <c r="B43" i="13"/>
  <c r="B34" i="13"/>
  <c r="B10" i="13"/>
  <c r="B41" i="13"/>
  <c r="B62" i="13"/>
  <c r="B21" i="13"/>
  <c r="B2600" i="2"/>
  <c r="B2506" i="2"/>
  <c r="B44" i="13" l="1"/>
  <c r="B3" i="15"/>
  <c r="B2534" i="2"/>
  <c r="B2470" i="2"/>
  <c r="B2455" i="2"/>
  <c r="B2598" i="2"/>
  <c r="B2584" i="2"/>
  <c r="B2520" i="2"/>
  <c r="B2489" i="2"/>
  <c r="B2462" i="2"/>
  <c r="B2592" i="2"/>
  <c r="B2528" i="2"/>
  <c r="B2546" i="2"/>
  <c r="B2482" i="2"/>
  <c r="B2453" i="2"/>
  <c r="B4" i="2"/>
  <c r="B5" i="2" s="1"/>
  <c r="A4" i="12"/>
  <c r="E4" i="12" s="1"/>
  <c r="B82" i="13"/>
  <c r="B97" i="13"/>
  <c r="B11" i="13"/>
  <c r="B40" i="13"/>
  <c r="B2" i="14"/>
  <c r="A4" i="14"/>
  <c r="F4" i="14" s="1"/>
  <c r="B2" i="12"/>
  <c r="B38" i="13"/>
  <c r="B2588" i="2"/>
  <c r="B2572" i="2"/>
  <c r="B2556" i="2"/>
  <c r="B2540" i="2"/>
  <c r="B2524" i="2"/>
  <c r="B2508" i="2"/>
  <c r="B2476" i="2"/>
  <c r="B38" i="14"/>
  <c r="B2590" i="2"/>
  <c r="B2526" i="2"/>
  <c r="B2565" i="2"/>
  <c r="B2450" i="2"/>
  <c r="B2542" i="2"/>
  <c r="B2452" i="2"/>
  <c r="B2471" i="2"/>
  <c r="B2514" i="2"/>
  <c r="B2608" i="2"/>
  <c r="B2574" i="2"/>
  <c r="B2481" i="2"/>
  <c r="B2594" i="2"/>
  <c r="A34" i="12"/>
  <c r="F34" i="12" s="1"/>
  <c r="B2435" i="2"/>
  <c r="B2510" i="2"/>
  <c r="B2562" i="2"/>
  <c r="B2602" i="2"/>
  <c r="B2570" i="2"/>
  <c r="B93" i="13"/>
  <c r="B65" i="13"/>
  <c r="B45" i="13"/>
  <c r="B36" i="13"/>
  <c r="B24" i="13"/>
  <c r="B13" i="13"/>
  <c r="B17" i="13"/>
  <c r="B27" i="13"/>
  <c r="B12" i="13"/>
  <c r="B4" i="13"/>
  <c r="B32" i="12"/>
  <c r="B2593" i="2"/>
  <c r="B2561" i="2"/>
  <c r="B2529" i="2"/>
  <c r="B2617" i="2"/>
  <c r="B2558" i="2"/>
  <c r="B2599" i="2"/>
  <c r="B2569" i="2"/>
  <c r="B2576" i="2"/>
  <c r="B2557" i="2"/>
  <c r="B2466" i="2"/>
  <c r="B2512" i="2"/>
  <c r="B2498" i="2"/>
  <c r="B87" i="13"/>
  <c r="B4" i="12"/>
  <c r="C4" i="12"/>
  <c r="B34" i="12"/>
  <c r="C34" i="12"/>
  <c r="C4" i="14"/>
  <c r="A5" i="14"/>
  <c r="B4" i="14"/>
  <c r="A6" i="14"/>
  <c r="A35" i="12"/>
  <c r="C6" i="14"/>
  <c r="B35" i="12"/>
  <c r="B5" i="14"/>
  <c r="C5" i="14"/>
  <c r="E4" i="14" l="1"/>
  <c r="E34" i="12"/>
  <c r="D34" i="12"/>
  <c r="D4" i="12"/>
  <c r="F4" i="12"/>
  <c r="A5" i="12"/>
  <c r="E5" i="14"/>
  <c r="D5" i="14"/>
  <c r="F5" i="14"/>
  <c r="D4" i="14"/>
  <c r="F35" i="12"/>
  <c r="D35" i="12"/>
  <c r="E35" i="12"/>
  <c r="D6" i="14"/>
  <c r="E6" i="14"/>
  <c r="F6" i="14"/>
  <c r="B5" i="12"/>
  <c r="C5" i="12"/>
  <c r="C35" i="12"/>
  <c r="A36" i="12"/>
  <c r="B6" i="14"/>
  <c r="A7" i="14"/>
  <c r="B36" i="12"/>
  <c r="C36" i="12"/>
  <c r="B7" i="14"/>
  <c r="C7" i="14"/>
  <c r="E5" i="12" l="1"/>
  <c r="A6" i="12"/>
  <c r="F5" i="12"/>
  <c r="D5" i="12"/>
  <c r="D7" i="14"/>
  <c r="E7" i="14"/>
  <c r="F7" i="14"/>
  <c r="D36" i="12"/>
  <c r="E36" i="12"/>
  <c r="F36" i="12"/>
  <c r="C6" i="12"/>
  <c r="B6" i="12"/>
  <c r="A8" i="14"/>
  <c r="A37" i="12"/>
  <c r="C8" i="14"/>
  <c r="C37" i="12"/>
  <c r="F6" i="12" l="1"/>
  <c r="A7" i="12"/>
  <c r="E6" i="12"/>
  <c r="D6" i="12"/>
  <c r="E37" i="12"/>
  <c r="F37" i="12"/>
  <c r="D37" i="12"/>
  <c r="E8" i="14"/>
  <c r="F8" i="14"/>
  <c r="D8" i="14"/>
  <c r="C7" i="12"/>
  <c r="B7" i="12"/>
  <c r="B37" i="12"/>
  <c r="A38" i="12"/>
  <c r="B8" i="14"/>
  <c r="A9" i="14"/>
  <c r="C38" i="12"/>
  <c r="B38" i="12"/>
  <c r="C9" i="14"/>
  <c r="F7" i="12" l="1"/>
  <c r="D7" i="12"/>
  <c r="A8" i="12"/>
  <c r="E7" i="12"/>
  <c r="E9" i="14"/>
  <c r="F9" i="14"/>
  <c r="D9" i="14"/>
  <c r="D38" i="12"/>
  <c r="E38" i="12"/>
  <c r="F38" i="12"/>
  <c r="B8" i="12"/>
  <c r="C8" i="12"/>
  <c r="B9" i="14"/>
  <c r="A10" i="14"/>
  <c r="A39" i="12"/>
  <c r="B10" i="14"/>
  <c r="C10" i="14"/>
  <c r="C39" i="12"/>
  <c r="B39" i="12"/>
  <c r="E8" i="12" l="1"/>
  <c r="D8" i="12"/>
  <c r="A9" i="12"/>
  <c r="F8" i="12"/>
  <c r="F39" i="12"/>
  <c r="D39" i="12"/>
  <c r="E39" i="12"/>
  <c r="D10" i="14"/>
  <c r="E10" i="14"/>
  <c r="F10" i="14"/>
  <c r="C9" i="12"/>
  <c r="B9" i="12"/>
  <c r="A40" i="12"/>
  <c r="A11" i="14"/>
  <c r="C40" i="12"/>
  <c r="B11" i="14"/>
  <c r="C11" i="14"/>
  <c r="F9" i="12" l="1"/>
  <c r="D9" i="12"/>
  <c r="E9" i="12"/>
  <c r="A10" i="12"/>
  <c r="E11" i="14"/>
  <c r="F11" i="14"/>
  <c r="D11" i="14"/>
  <c r="D40" i="12"/>
  <c r="E40" i="12"/>
  <c r="F40" i="12"/>
  <c r="B10" i="12"/>
  <c r="C10" i="12"/>
  <c r="B40" i="12"/>
  <c r="A12" i="14"/>
  <c r="A41" i="12"/>
  <c r="B12" i="14"/>
  <c r="C12" i="14"/>
  <c r="C41" i="12"/>
  <c r="B41" i="12"/>
  <c r="E10" i="12" l="1"/>
  <c r="D10" i="12"/>
  <c r="A11" i="12"/>
  <c r="F10" i="12"/>
  <c r="E41" i="12"/>
  <c r="D41" i="12"/>
  <c r="F41" i="12"/>
  <c r="D12" i="14"/>
  <c r="E12" i="14"/>
  <c r="F12" i="14"/>
  <c r="C11" i="12"/>
  <c r="B11" i="12"/>
  <c r="A42" i="12"/>
  <c r="A13" i="14"/>
  <c r="B42" i="12"/>
  <c r="B13" i="14"/>
  <c r="C13" i="14"/>
  <c r="F11" i="12" l="1"/>
  <c r="D11" i="12"/>
  <c r="E11" i="12"/>
  <c r="A12" i="12"/>
  <c r="D13" i="14"/>
  <c r="E13" i="14"/>
  <c r="F13" i="14"/>
  <c r="E42" i="12"/>
  <c r="F42" i="12"/>
  <c r="D42" i="12"/>
  <c r="B12" i="12"/>
  <c r="C12" i="12"/>
  <c r="C42" i="12"/>
  <c r="A43" i="12"/>
  <c r="A14" i="14"/>
  <c r="B43" i="12"/>
  <c r="B14" i="14"/>
  <c r="C14" i="14"/>
  <c r="F12" i="12" l="1"/>
  <c r="A13" i="12"/>
  <c r="E12" i="12"/>
  <c r="D12" i="12"/>
  <c r="E14" i="14"/>
  <c r="F14" i="14"/>
  <c r="D14" i="14"/>
  <c r="D43" i="12"/>
  <c r="F43" i="12"/>
  <c r="E43" i="12"/>
  <c r="B13" i="12"/>
  <c r="C13" i="12"/>
  <c r="C43" i="12"/>
  <c r="A44" i="12"/>
  <c r="C44" i="12"/>
  <c r="D13" i="12" l="1"/>
  <c r="A14" i="12"/>
  <c r="E13" i="12"/>
  <c r="F13" i="12"/>
  <c r="E44" i="12"/>
  <c r="F44" i="12"/>
  <c r="D44" i="12"/>
  <c r="C14" i="12"/>
  <c r="B14" i="12"/>
  <c r="B44" i="12"/>
  <c r="A45" i="12"/>
  <c r="B45" i="12"/>
  <c r="E14" i="12" l="1"/>
  <c r="A15" i="12"/>
  <c r="D14" i="12"/>
  <c r="F14" i="12"/>
  <c r="D45" i="12"/>
  <c r="F45" i="12"/>
  <c r="E45" i="12"/>
  <c r="C15" i="12"/>
  <c r="B15" i="12"/>
  <c r="C45" i="12"/>
  <c r="A46" i="12"/>
  <c r="B46" i="12"/>
  <c r="C46" i="12"/>
  <c r="E15" i="12" l="1"/>
  <c r="F15" i="12"/>
  <c r="D15" i="12"/>
  <c r="A16" i="12"/>
  <c r="E46" i="12"/>
  <c r="F46" i="12"/>
  <c r="D46" i="12"/>
  <c r="C16" i="12"/>
  <c r="B16" i="12"/>
  <c r="A47" i="12"/>
  <c r="B47" i="12"/>
  <c r="E16" i="12" l="1"/>
  <c r="D16" i="12"/>
  <c r="F16" i="12"/>
  <c r="A17" i="12"/>
  <c r="D47" i="12"/>
  <c r="F47" i="12"/>
  <c r="E47" i="12"/>
  <c r="C17" i="12"/>
  <c r="B17" i="12"/>
  <c r="C47" i="12"/>
  <c r="A48" i="12"/>
  <c r="B48" i="12"/>
  <c r="C48" i="12"/>
  <c r="E17" i="12" l="1"/>
  <c r="F17" i="12"/>
  <c r="D17" i="12"/>
  <c r="A18" i="12"/>
  <c r="E48" i="12"/>
  <c r="F48" i="12"/>
  <c r="D48" i="12"/>
  <c r="C18" i="12"/>
  <c r="B18" i="12"/>
  <c r="A49" i="12"/>
  <c r="B49" i="12"/>
  <c r="D18" i="12" l="1"/>
  <c r="F18" i="12"/>
  <c r="E18" i="12"/>
  <c r="A19" i="12"/>
  <c r="D49" i="12"/>
  <c r="F49" i="12"/>
  <c r="E49" i="12"/>
  <c r="C19" i="12"/>
  <c r="B19" i="12"/>
  <c r="C49" i="12"/>
  <c r="A50" i="12"/>
  <c r="B50" i="12"/>
  <c r="C50" i="12"/>
  <c r="D19" i="12" l="1"/>
  <c r="A20" i="12"/>
  <c r="E19" i="12"/>
  <c r="F19" i="12"/>
  <c r="E50" i="12"/>
  <c r="F50" i="12"/>
  <c r="D50" i="12"/>
  <c r="C20" i="12"/>
  <c r="B20" i="12"/>
  <c r="A51" i="12"/>
  <c r="B51" i="12"/>
  <c r="D20" i="12" l="1"/>
  <c r="F20" i="12"/>
  <c r="E20" i="12"/>
  <c r="A21" i="12"/>
  <c r="E51" i="12"/>
  <c r="D51" i="12"/>
  <c r="F51" i="12"/>
  <c r="C21" i="12"/>
  <c r="B21" i="12"/>
  <c r="C51" i="12"/>
  <c r="A52" i="12"/>
  <c r="C52" i="12"/>
  <c r="F21" i="12" l="1"/>
  <c r="D21" i="12"/>
  <c r="E21" i="12"/>
  <c r="A22" i="12"/>
  <c r="D52" i="12"/>
  <c r="E52" i="12"/>
  <c r="F52" i="12"/>
  <c r="C22" i="12"/>
  <c r="B22" i="12"/>
  <c r="B52" i="12"/>
  <c r="A53" i="12"/>
  <c r="B53" i="12"/>
  <c r="E22" i="12" l="1"/>
  <c r="A23" i="12"/>
  <c r="D22" i="12"/>
  <c r="F22" i="12"/>
  <c r="F53" i="12"/>
  <c r="E53" i="12"/>
  <c r="D53" i="12"/>
  <c r="C23" i="12"/>
  <c r="B23" i="12"/>
  <c r="C53" i="12"/>
  <c r="A54" i="12"/>
  <c r="C54" i="12"/>
  <c r="E23" i="12" l="1"/>
  <c r="A24" i="12"/>
  <c r="F23" i="12"/>
  <c r="D23" i="12"/>
  <c r="D54" i="12"/>
  <c r="E54" i="12"/>
  <c r="F54" i="12"/>
  <c r="B24" i="12"/>
  <c r="C24" i="12"/>
  <c r="B54" i="12"/>
  <c r="A55" i="12"/>
  <c r="B55" i="12"/>
  <c r="E24" i="12" l="1"/>
  <c r="A25" i="12"/>
  <c r="D24" i="12"/>
  <c r="F24" i="12"/>
  <c r="F55" i="12"/>
  <c r="E55" i="12"/>
  <c r="D55" i="12"/>
  <c r="C25" i="12"/>
  <c r="B25" i="12"/>
  <c r="C55" i="12"/>
  <c r="A56" i="12"/>
  <c r="C56" i="12"/>
  <c r="E25" i="12" l="1"/>
  <c r="A26" i="12"/>
  <c r="F25" i="12"/>
  <c r="D25" i="12"/>
  <c r="F56" i="12"/>
  <c r="D56" i="12"/>
  <c r="E56" i="12"/>
  <c r="B26" i="12"/>
  <c r="C26" i="12"/>
  <c r="B56" i="12"/>
  <c r="A57" i="12"/>
  <c r="C57" i="12"/>
  <c r="B57" i="12"/>
  <c r="A27" i="12" l="1"/>
  <c r="E26" i="12"/>
  <c r="D26" i="12"/>
  <c r="F26" i="12"/>
  <c r="E57" i="12"/>
  <c r="D57" i="12"/>
  <c r="F57" i="12"/>
  <c r="B27" i="12"/>
  <c r="C27" i="12"/>
  <c r="A58" i="12"/>
  <c r="C58" i="12"/>
  <c r="E27" i="12" l="1"/>
  <c r="A28" i="12"/>
  <c r="F27" i="12"/>
  <c r="D27" i="12"/>
  <c r="F58" i="12"/>
  <c r="D58" i="12"/>
  <c r="E58" i="12"/>
  <c r="B28" i="12"/>
  <c r="C28" i="12"/>
  <c r="B58" i="12"/>
  <c r="A59" i="12"/>
  <c r="C59" i="12"/>
  <c r="B59" i="12"/>
  <c r="F28" i="12" l="1"/>
  <c r="A29" i="12"/>
  <c r="D28" i="12"/>
  <c r="E28" i="12"/>
  <c r="E59" i="12"/>
  <c r="D59" i="12"/>
  <c r="F59" i="12"/>
  <c r="B29" i="12"/>
  <c r="C29" i="12"/>
  <c r="A60" i="12"/>
  <c r="C60" i="12"/>
  <c r="E29" i="12" l="1"/>
  <c r="A30" i="12"/>
  <c r="F29" i="12"/>
  <c r="D29" i="12"/>
  <c r="F60" i="12"/>
  <c r="D60" i="12"/>
  <c r="E60" i="12"/>
  <c r="B30" i="12"/>
  <c r="C30" i="12"/>
  <c r="B60" i="12"/>
  <c r="A61" i="12"/>
  <c r="C61" i="12"/>
  <c r="B61" i="12"/>
  <c r="F30" i="12" l="1"/>
  <c r="A31" i="12"/>
  <c r="D30" i="12"/>
  <c r="E30" i="12"/>
  <c r="E61" i="12"/>
  <c r="D61" i="12"/>
  <c r="F61" i="12"/>
  <c r="B31" i="12"/>
  <c r="C31" i="12"/>
  <c r="A62" i="12"/>
  <c r="C62" i="12"/>
  <c r="E31" i="12" l="1"/>
  <c r="D31" i="12"/>
  <c r="F31" i="12"/>
  <c r="D62" i="12"/>
  <c r="E62" i="12"/>
  <c r="F62" i="12"/>
  <c r="B62" i="12"/>
  <c r="A63" i="12"/>
  <c r="B63" i="12"/>
  <c r="C63" i="12"/>
  <c r="E63" i="12" l="1"/>
  <c r="D63" i="12"/>
  <c r="F63" i="12"/>
  <c r="A64" i="12"/>
  <c r="C64" i="12"/>
  <c r="B64" i="12"/>
  <c r="E64" i="12" l="1"/>
  <c r="F64" i="12"/>
  <c r="D64" i="12"/>
  <c r="A15" i="14"/>
  <c r="B15" i="14"/>
  <c r="A65" i="12"/>
  <c r="C15" i="14"/>
  <c r="C65" i="12"/>
  <c r="B65" i="12"/>
  <c r="E65" i="12" l="1"/>
  <c r="D65" i="12"/>
  <c r="F65" i="12"/>
  <c r="E15" i="14"/>
  <c r="F15" i="14"/>
  <c r="D15" i="14"/>
  <c r="A16" i="14"/>
  <c r="B16" i="14"/>
  <c r="C16" i="14"/>
  <c r="A66" i="12"/>
  <c r="C66" i="12"/>
  <c r="B66" i="12"/>
  <c r="D66" i="12" l="1"/>
  <c r="F66" i="12"/>
  <c r="E66" i="12"/>
  <c r="F16" i="14"/>
  <c r="E16" i="14"/>
  <c r="D16" i="14"/>
  <c r="A17" i="14"/>
  <c r="B17" i="14"/>
  <c r="C17" i="14"/>
  <c r="A67" i="12"/>
  <c r="C67" i="12"/>
  <c r="B67" i="12"/>
  <c r="F67" i="12" l="1"/>
  <c r="E67" i="12"/>
  <c r="D67" i="12"/>
  <c r="E17" i="14"/>
  <c r="D17" i="14"/>
  <c r="F17" i="14"/>
  <c r="A18" i="14"/>
  <c r="C18" i="14"/>
  <c r="B18" i="14"/>
  <c r="A68" i="12"/>
  <c r="C68" i="12"/>
  <c r="B68" i="12"/>
  <c r="D68" i="12" l="1"/>
  <c r="E68" i="12"/>
  <c r="F68" i="12"/>
  <c r="F18" i="14"/>
  <c r="E18" i="14"/>
  <c r="D18" i="14"/>
  <c r="A19" i="14"/>
  <c r="B19" i="14"/>
  <c r="C19" i="14"/>
  <c r="A69" i="12"/>
  <c r="C69" i="12"/>
  <c r="B69" i="12"/>
  <c r="F69" i="12" l="1"/>
  <c r="E69" i="12"/>
  <c r="D69" i="12"/>
  <c r="E19" i="14"/>
  <c r="D19" i="14"/>
  <c r="F19" i="14"/>
  <c r="A20" i="14"/>
  <c r="B20" i="14"/>
  <c r="C20" i="14"/>
  <c r="A70" i="12"/>
  <c r="C70" i="12"/>
  <c r="B70" i="12"/>
  <c r="D70" i="12" l="1"/>
  <c r="E70" i="12"/>
  <c r="F70" i="12"/>
  <c r="E20" i="14"/>
  <c r="F20" i="14"/>
  <c r="D20" i="14"/>
  <c r="A21" i="14"/>
  <c r="B21" i="14"/>
  <c r="C21" i="14"/>
  <c r="A71" i="12"/>
  <c r="C71" i="12"/>
  <c r="B71" i="12"/>
  <c r="F71" i="12" l="1"/>
  <c r="E71" i="12"/>
  <c r="D71" i="12"/>
  <c r="D21" i="14"/>
  <c r="E21" i="14"/>
  <c r="F21" i="14"/>
  <c r="A22" i="14"/>
  <c r="C22" i="14"/>
  <c r="B22" i="14"/>
  <c r="A72" i="12"/>
  <c r="C72" i="12"/>
  <c r="B72" i="12"/>
  <c r="D72" i="12" l="1"/>
  <c r="E72" i="12"/>
  <c r="F72" i="12"/>
  <c r="E22" i="14"/>
  <c r="D22" i="14"/>
  <c r="F22" i="14"/>
  <c r="A23" i="14"/>
  <c r="B23" i="14"/>
  <c r="C23" i="14"/>
  <c r="A73" i="12"/>
  <c r="C73" i="12"/>
  <c r="B73" i="12"/>
  <c r="F73" i="12" l="1"/>
  <c r="E73" i="12"/>
  <c r="D73" i="12"/>
  <c r="F23" i="14"/>
  <c r="E23" i="14"/>
  <c r="D23" i="14"/>
  <c r="A24" i="14"/>
  <c r="C24" i="14"/>
  <c r="B24" i="14"/>
  <c r="A74" i="12"/>
  <c r="C74" i="12"/>
  <c r="B74" i="12"/>
  <c r="D74" i="12" l="1"/>
  <c r="E74" i="12"/>
  <c r="F74" i="12"/>
  <c r="E24" i="14"/>
  <c r="D24" i="14"/>
  <c r="F24" i="14"/>
  <c r="A25" i="14"/>
  <c r="B25" i="14"/>
  <c r="C25" i="14"/>
  <c r="A75" i="12"/>
  <c r="C75" i="12"/>
  <c r="B75" i="12"/>
  <c r="F75" i="12" l="1"/>
  <c r="E75" i="12"/>
  <c r="D75" i="12"/>
  <c r="F25" i="14"/>
  <c r="E25" i="14"/>
  <c r="D25" i="14"/>
  <c r="A26" i="14"/>
  <c r="C26" i="14"/>
  <c r="B26" i="14"/>
  <c r="A76" i="12"/>
  <c r="C76" i="12"/>
  <c r="B76" i="12"/>
  <c r="D76" i="12" l="1"/>
  <c r="E76" i="12"/>
  <c r="F76" i="12"/>
  <c r="E26" i="14"/>
  <c r="D26" i="14"/>
  <c r="F26" i="14"/>
  <c r="A27" i="14"/>
  <c r="B27" i="14"/>
  <c r="C27" i="14"/>
  <c r="A77" i="12"/>
  <c r="C77" i="12"/>
  <c r="B77" i="12"/>
  <c r="F77" i="12" l="1"/>
  <c r="E77" i="12"/>
  <c r="D77" i="12"/>
  <c r="F27" i="14"/>
  <c r="E27" i="14"/>
  <c r="D27" i="14"/>
  <c r="A28" i="14"/>
  <c r="C28" i="14"/>
  <c r="B28" i="14"/>
  <c r="A78" i="12"/>
  <c r="C78" i="12"/>
  <c r="B78" i="12"/>
  <c r="D78" i="12" l="1"/>
  <c r="E78" i="12"/>
  <c r="F78" i="12"/>
  <c r="E28" i="14"/>
  <c r="D28" i="14"/>
  <c r="F28" i="14"/>
  <c r="A29" i="14"/>
  <c r="B29" i="14"/>
  <c r="C29" i="14"/>
  <c r="A79" i="12"/>
  <c r="C79" i="12"/>
  <c r="B79" i="12"/>
  <c r="F79" i="12" l="1"/>
  <c r="E79" i="12"/>
  <c r="D79" i="12"/>
  <c r="F29" i="14"/>
  <c r="E29" i="14"/>
  <c r="D29" i="14"/>
  <c r="A30" i="14"/>
  <c r="C30" i="14"/>
  <c r="B30" i="14"/>
  <c r="A80" i="12"/>
  <c r="C80" i="12"/>
  <c r="B80" i="12"/>
  <c r="D80" i="12" l="1"/>
  <c r="E80" i="12"/>
  <c r="F80" i="12"/>
  <c r="E30" i="14"/>
  <c r="D30" i="14"/>
  <c r="F30" i="14"/>
  <c r="A31" i="14"/>
  <c r="B31" i="14"/>
  <c r="C31" i="14"/>
  <c r="A81" i="12"/>
  <c r="C81" i="12"/>
  <c r="B81" i="12"/>
  <c r="F81" i="12" l="1"/>
  <c r="E81" i="12"/>
  <c r="D81" i="12"/>
  <c r="F31" i="14"/>
  <c r="E31" i="14"/>
  <c r="D31" i="14"/>
  <c r="A32" i="14"/>
  <c r="C32" i="14"/>
  <c r="B32" i="14"/>
  <c r="A82" i="12"/>
  <c r="C82" i="12"/>
  <c r="B82" i="12"/>
  <c r="D82" i="12" l="1"/>
  <c r="E82" i="12"/>
  <c r="F82" i="12"/>
  <c r="E32" i="14"/>
  <c r="D32" i="14"/>
  <c r="F32" i="14"/>
  <c r="A33" i="14"/>
  <c r="B33" i="14"/>
  <c r="C33" i="14"/>
  <c r="A83" i="12"/>
  <c r="C83" i="12"/>
  <c r="B83" i="12"/>
  <c r="F83" i="12" l="1"/>
  <c r="E83" i="12"/>
  <c r="D83" i="12"/>
  <c r="F33" i="14"/>
  <c r="E33" i="14"/>
  <c r="D33" i="14"/>
  <c r="A34" i="14"/>
  <c r="C34" i="14"/>
  <c r="A84" i="12"/>
  <c r="B34" i="14"/>
  <c r="C84" i="12"/>
  <c r="B84" i="12"/>
  <c r="D84" i="12" l="1"/>
  <c r="E84" i="12"/>
  <c r="F84" i="12"/>
  <c r="E34" i="14"/>
  <c r="D34" i="14"/>
  <c r="F34" i="14"/>
  <c r="A35" i="14"/>
  <c r="B35" i="14"/>
  <c r="C35" i="14"/>
  <c r="A85" i="12"/>
  <c r="C85" i="12"/>
  <c r="B85" i="12"/>
  <c r="F85" i="12" l="1"/>
  <c r="E85" i="12"/>
  <c r="D85" i="12"/>
  <c r="F35" i="14"/>
  <c r="E35" i="14"/>
  <c r="D35" i="14"/>
  <c r="A36" i="14"/>
  <c r="C36" i="14"/>
  <c r="B36" i="14"/>
  <c r="A86" i="12"/>
  <c r="C86" i="12"/>
  <c r="B86" i="12"/>
  <c r="D86" i="12" l="1"/>
  <c r="E86" i="12"/>
  <c r="F86" i="12"/>
  <c r="E36" i="14"/>
  <c r="D36" i="14"/>
  <c r="F36" i="14"/>
  <c r="A37" i="14"/>
  <c r="B37" i="14"/>
  <c r="C37" i="14"/>
  <c r="A87" i="12"/>
  <c r="C87" i="12"/>
  <c r="B87" i="12"/>
  <c r="F87" i="12" l="1"/>
  <c r="E87" i="12"/>
  <c r="D87" i="12"/>
  <c r="F37" i="14"/>
  <c r="E37" i="14"/>
  <c r="D37" i="14"/>
  <c r="A88" i="12"/>
  <c r="C88" i="12"/>
  <c r="B88" i="12"/>
  <c r="D88" i="12" l="1"/>
  <c r="E88" i="12"/>
  <c r="F88" i="12"/>
  <c r="A89" i="12"/>
  <c r="B89" i="12"/>
  <c r="E89" i="12" l="1"/>
  <c r="D89" i="12"/>
  <c r="F89" i="12"/>
  <c r="C89" i="12"/>
  <c r="A90" i="12"/>
  <c r="C90" i="12"/>
  <c r="B90" i="12"/>
  <c r="E90" i="12" l="1"/>
  <c r="F90" i="12"/>
  <c r="D90" i="12"/>
  <c r="A91" i="12"/>
  <c r="C91" i="12"/>
  <c r="B91" i="12"/>
  <c r="E91" i="12" l="1"/>
  <c r="D91" i="12"/>
  <c r="F91" i="12"/>
  <c r="A92" i="12"/>
  <c r="C92" i="12"/>
  <c r="B92" i="12"/>
  <c r="E92" i="12" l="1"/>
  <c r="F92" i="12"/>
  <c r="D92" i="12"/>
  <c r="A93" i="12"/>
  <c r="C93" i="12"/>
  <c r="B93" i="12"/>
  <c r="E93" i="12" l="1"/>
  <c r="D93" i="12"/>
  <c r="F93" i="12"/>
  <c r="A94" i="12"/>
  <c r="C94" i="12"/>
  <c r="B94" i="12"/>
  <c r="E94" i="12" l="1"/>
  <c r="F94" i="12"/>
  <c r="D94" i="12"/>
  <c r="A95" i="12"/>
  <c r="C95" i="12"/>
  <c r="B95" i="12"/>
  <c r="E95" i="12" l="1"/>
  <c r="D95" i="12"/>
  <c r="F95" i="12"/>
  <c r="A96" i="12"/>
  <c r="C96" i="12"/>
  <c r="B96" i="12"/>
  <c r="E96" i="12" l="1"/>
  <c r="F96" i="12"/>
  <c r="D96" i="12"/>
  <c r="A97" i="12"/>
  <c r="C97" i="12"/>
  <c r="B97" i="12"/>
  <c r="E97" i="12" l="1"/>
  <c r="D97" i="12"/>
  <c r="F97" i="12"/>
  <c r="A98" i="12"/>
  <c r="C98" i="12"/>
  <c r="B98" i="12"/>
  <c r="E98" i="12" l="1"/>
  <c r="F98" i="12"/>
  <c r="D98" i="12"/>
  <c r="A99" i="12"/>
  <c r="C99" i="12"/>
  <c r="B99" i="12"/>
  <c r="E99" i="12" l="1"/>
  <c r="D99" i="12"/>
  <c r="F99" i="12"/>
  <c r="A100" i="12"/>
  <c r="C100" i="12"/>
  <c r="B100" i="12"/>
  <c r="E100" i="12" l="1"/>
  <c r="F100" i="12"/>
  <c r="D100" i="12"/>
  <c r="A101" i="12"/>
  <c r="C101" i="12"/>
  <c r="B101" i="12"/>
  <c r="E101" i="12" l="1"/>
  <c r="D101" i="12"/>
  <c r="F101" i="12"/>
  <c r="A102" i="12"/>
  <c r="B102" i="12"/>
  <c r="E102" i="12" l="1"/>
  <c r="F102" i="12"/>
  <c r="D102" i="12"/>
  <c r="C102" i="12"/>
  <c r="A103" i="12"/>
  <c r="B103" i="12"/>
  <c r="F103" i="12" l="1"/>
  <c r="E103" i="12"/>
  <c r="D103" i="12"/>
  <c r="C103" i="12"/>
  <c r="A104" i="12"/>
  <c r="B104" i="12"/>
  <c r="E104" i="12" l="1"/>
  <c r="F104" i="12"/>
  <c r="D104" i="12"/>
  <c r="C104" i="12"/>
  <c r="A105" i="12"/>
  <c r="B105" i="12"/>
  <c r="E105" i="12" l="1"/>
  <c r="D105" i="12"/>
  <c r="F105" i="12"/>
  <c r="C105" i="12"/>
  <c r="A106" i="12"/>
  <c r="B106" i="12"/>
  <c r="E106" i="12" l="1"/>
  <c r="F106" i="12"/>
  <c r="D106" i="12"/>
  <c r="C106" i="12"/>
  <c r="A107" i="12"/>
  <c r="B107" i="12"/>
  <c r="E107" i="12" l="1"/>
  <c r="D107" i="12"/>
  <c r="F107" i="12"/>
  <c r="C107" i="12"/>
  <c r="A108" i="12"/>
  <c r="B108" i="12"/>
  <c r="E108" i="12" l="1"/>
  <c r="F108" i="12"/>
  <c r="D108" i="12"/>
  <c r="C108" i="12"/>
  <c r="A109" i="12"/>
  <c r="B109" i="12"/>
  <c r="E109" i="12" l="1"/>
  <c r="D109" i="12"/>
  <c r="F109" i="12"/>
  <c r="C109" i="12"/>
  <c r="A110" i="12"/>
  <c r="C110" i="12"/>
  <c r="B110" i="12"/>
  <c r="E110" i="12" l="1"/>
  <c r="F110" i="12"/>
  <c r="D110" i="12"/>
  <c r="A111" i="12"/>
  <c r="C111" i="12"/>
  <c r="B111" i="12"/>
  <c r="E111" i="12" l="1"/>
  <c r="D111" i="12"/>
  <c r="F111" i="12"/>
  <c r="A112" i="12"/>
  <c r="B112" i="12"/>
  <c r="E112" i="12" l="1"/>
  <c r="F112" i="12"/>
  <c r="D112" i="12"/>
  <c r="C112" i="12"/>
  <c r="A113" i="12"/>
  <c r="B113" i="12"/>
  <c r="E113" i="12" l="1"/>
  <c r="D113" i="12"/>
  <c r="F113" i="12"/>
  <c r="C113" i="12"/>
  <c r="A114" i="12"/>
  <c r="B114" i="12"/>
  <c r="E114" i="12" l="1"/>
  <c r="F114" i="12"/>
  <c r="D114" i="12"/>
  <c r="C114" i="12"/>
  <c r="A115" i="12"/>
  <c r="B115" i="12"/>
  <c r="E115" i="12" l="1"/>
  <c r="D115" i="12"/>
  <c r="F115" i="12"/>
  <c r="C115" i="12"/>
  <c r="A116" i="12"/>
  <c r="B116" i="12"/>
  <c r="E116" i="12" l="1"/>
  <c r="F116" i="12"/>
  <c r="D116" i="12"/>
  <c r="C116" i="12"/>
  <c r="A117" i="12"/>
  <c r="B117" i="12"/>
  <c r="E117" i="12" l="1"/>
  <c r="D117" i="12"/>
  <c r="F117" i="12"/>
  <c r="C117" i="12"/>
  <c r="A118" i="12"/>
  <c r="B118" i="12"/>
  <c r="E118" i="12" l="1"/>
  <c r="F118" i="12"/>
  <c r="D118" i="12"/>
  <c r="C118" i="12"/>
  <c r="A119" i="12"/>
  <c r="B119" i="12"/>
  <c r="E119" i="12" l="1"/>
  <c r="D119" i="12"/>
  <c r="F119" i="12"/>
  <c r="C119" i="12"/>
  <c r="A120" i="12"/>
  <c r="B120" i="12"/>
  <c r="E120" i="12" l="1"/>
  <c r="F120" i="12"/>
  <c r="D120" i="12"/>
  <c r="C120" i="12"/>
  <c r="A121" i="12"/>
  <c r="B121" i="12"/>
  <c r="E121" i="12" l="1"/>
  <c r="D121" i="12"/>
  <c r="F121" i="12"/>
  <c r="C121" i="12"/>
  <c r="A122" i="12"/>
  <c r="B122" i="12"/>
  <c r="E122" i="12" l="1"/>
  <c r="F122" i="12"/>
  <c r="D122" i="12"/>
  <c r="C122" i="12"/>
  <c r="A123" i="12"/>
  <c r="B123" i="12"/>
  <c r="E123" i="12" l="1"/>
  <c r="D123" i="12"/>
  <c r="F123" i="12"/>
  <c r="C123" i="12"/>
  <c r="A124" i="12"/>
  <c r="B124" i="12"/>
  <c r="E124" i="12" l="1"/>
  <c r="F124" i="12"/>
  <c r="D124" i="12"/>
  <c r="C124" i="12"/>
  <c r="A125" i="12"/>
  <c r="B125" i="12"/>
  <c r="E125" i="12" l="1"/>
  <c r="D125" i="12"/>
  <c r="F125" i="12"/>
  <c r="C125" i="12"/>
  <c r="A126" i="12"/>
  <c r="B126" i="12"/>
  <c r="E126" i="12" l="1"/>
  <c r="F126" i="12"/>
  <c r="D126" i="12"/>
  <c r="C126" i="12"/>
  <c r="A127" i="12"/>
  <c r="B127" i="12"/>
  <c r="E127" i="12" l="1"/>
  <c r="D127" i="12"/>
  <c r="F127" i="12"/>
  <c r="C127" i="12"/>
  <c r="A128" i="12"/>
  <c r="B128" i="12"/>
  <c r="E128" i="12" l="1"/>
  <c r="F128" i="12"/>
  <c r="D128" i="12"/>
  <c r="C128" i="12"/>
  <c r="A129" i="12"/>
  <c r="B129" i="12"/>
  <c r="E129" i="12" l="1"/>
  <c r="D129" i="12"/>
  <c r="F129" i="12"/>
  <c r="C129" i="12"/>
  <c r="A130" i="12"/>
  <c r="B130" i="12"/>
  <c r="E130" i="12" l="1"/>
  <c r="F130" i="12"/>
  <c r="D130" i="12"/>
  <c r="C130" i="12"/>
  <c r="A131" i="12"/>
  <c r="B131" i="12"/>
  <c r="E131" i="12" l="1"/>
  <c r="D131" i="12"/>
  <c r="F131" i="12"/>
  <c r="C131" i="12"/>
  <c r="A132" i="12"/>
  <c r="B132" i="12"/>
  <c r="E132" i="12" l="1"/>
  <c r="F132" i="12"/>
  <c r="D132" i="12"/>
  <c r="C132" i="12"/>
  <c r="A133" i="12"/>
  <c r="B133" i="12"/>
  <c r="E133" i="12" l="1"/>
  <c r="D133" i="12"/>
  <c r="F133" i="12"/>
  <c r="C133" i="12"/>
  <c r="A134" i="12"/>
  <c r="B134" i="12"/>
  <c r="E134" i="12" l="1"/>
  <c r="F134" i="12"/>
  <c r="D134" i="12"/>
  <c r="C134" i="12"/>
  <c r="A135" i="12"/>
  <c r="B135" i="12"/>
  <c r="E135" i="12" l="1"/>
  <c r="D135" i="12"/>
  <c r="F135" i="12"/>
  <c r="C135" i="12"/>
  <c r="A136" i="12"/>
  <c r="B136" i="12"/>
  <c r="E136" i="12" l="1"/>
  <c r="F136" i="12"/>
  <c r="D136" i="12"/>
  <c r="C136" i="12"/>
  <c r="A137" i="12"/>
  <c r="B137" i="12"/>
  <c r="F137" i="12" l="1"/>
  <c r="D137" i="12"/>
  <c r="E137" i="12"/>
  <c r="C137" i="12"/>
  <c r="A138" i="12"/>
  <c r="C138" i="12"/>
  <c r="F138" i="12" l="1"/>
  <c r="D138" i="12"/>
  <c r="E138" i="12"/>
  <c r="B138" i="12"/>
  <c r="A139" i="12"/>
  <c r="C139" i="12"/>
  <c r="F139" i="12" l="1"/>
  <c r="D139" i="12"/>
  <c r="E139" i="12"/>
  <c r="B139" i="12"/>
  <c r="A140" i="12"/>
  <c r="C140" i="12"/>
  <c r="F140" i="12" l="1"/>
  <c r="D140" i="12"/>
  <c r="E140" i="12"/>
  <c r="B140" i="12"/>
  <c r="A141" i="12"/>
  <c r="C141" i="12"/>
  <c r="F141" i="12" l="1"/>
  <c r="D141" i="12"/>
  <c r="E141" i="12"/>
  <c r="B141" i="12"/>
  <c r="A142" i="12"/>
  <c r="C142" i="12"/>
  <c r="F142" i="12" l="1"/>
  <c r="D142" i="12"/>
  <c r="E142" i="12"/>
  <c r="B142" i="12"/>
  <c r="A143" i="12"/>
  <c r="C143" i="12"/>
  <c r="F143" i="12" l="1"/>
  <c r="D143" i="12"/>
  <c r="E143" i="12"/>
  <c r="B143" i="12"/>
  <c r="A144" i="12"/>
  <c r="C144" i="12"/>
  <c r="F144" i="12" l="1"/>
  <c r="D144" i="12"/>
  <c r="E144" i="12"/>
  <c r="B144" i="12"/>
  <c r="A145" i="12"/>
  <c r="C145" i="12"/>
  <c r="F145" i="12" l="1"/>
  <c r="D145" i="12"/>
  <c r="E145" i="12"/>
  <c r="B145" i="12"/>
  <c r="A146" i="12"/>
  <c r="C146" i="12"/>
  <c r="F146" i="12" l="1"/>
  <c r="D146" i="12"/>
  <c r="E146" i="12"/>
  <c r="B146" i="12"/>
  <c r="A147" i="12"/>
  <c r="C147" i="12"/>
  <c r="F147" i="12" l="1"/>
  <c r="D147" i="12"/>
  <c r="E147" i="12"/>
  <c r="B147" i="12"/>
  <c r="A148" i="12"/>
  <c r="C148" i="12"/>
  <c r="F148" i="12" l="1"/>
  <c r="D148" i="12"/>
  <c r="E148" i="12"/>
  <c r="B148" i="12"/>
  <c r="A149" i="12"/>
  <c r="C149" i="12"/>
  <c r="F149" i="12" l="1"/>
  <c r="D149" i="12"/>
  <c r="E149" i="12"/>
  <c r="B149" i="12"/>
  <c r="A150" i="12"/>
  <c r="C150" i="12"/>
  <c r="F150" i="12" l="1"/>
  <c r="D150" i="12"/>
  <c r="E150" i="12"/>
  <c r="B150" i="12"/>
  <c r="A151" i="12"/>
  <c r="C151" i="12"/>
  <c r="F151" i="12" l="1"/>
  <c r="D151" i="12"/>
  <c r="E151" i="12"/>
  <c r="B151" i="12"/>
  <c r="A152" i="12"/>
  <c r="C152" i="12"/>
  <c r="F152" i="12" l="1"/>
  <c r="D152" i="12"/>
  <c r="E152" i="12"/>
  <c r="B152" i="12"/>
  <c r="A153" i="12"/>
  <c r="C153" i="12"/>
  <c r="F153" i="12" l="1"/>
  <c r="D153" i="12"/>
  <c r="E153" i="12"/>
  <c r="B153" i="12"/>
  <c r="A154" i="12"/>
  <c r="C154" i="12"/>
  <c r="F154" i="12" l="1"/>
  <c r="D154" i="12"/>
  <c r="E154" i="12"/>
  <c r="B154" i="12"/>
  <c r="A155" i="12"/>
  <c r="C155" i="12"/>
  <c r="F155" i="12" l="1"/>
  <c r="D155" i="12"/>
  <c r="E155" i="12"/>
  <c r="B155" i="12"/>
  <c r="A156" i="12"/>
  <c r="C156" i="12"/>
  <c r="F156" i="12" l="1"/>
  <c r="D156" i="12"/>
  <c r="E156" i="12"/>
  <c r="B156" i="12"/>
  <c r="A157" i="12"/>
  <c r="C157" i="12"/>
  <c r="E157" i="12" l="1"/>
  <c r="F157" i="12"/>
  <c r="D157" i="12"/>
  <c r="B157" i="12"/>
  <c r="A158" i="12"/>
  <c r="C158" i="12"/>
  <c r="F158" i="12" l="1"/>
  <c r="D158" i="12"/>
  <c r="E158" i="12"/>
  <c r="B158" i="12"/>
  <c r="A159" i="12"/>
  <c r="C159" i="12"/>
  <c r="F159" i="12" l="1"/>
  <c r="D159" i="12"/>
  <c r="E159" i="12"/>
  <c r="B159" i="12"/>
  <c r="A160" i="12"/>
  <c r="C160" i="12"/>
  <c r="F160" i="12" l="1"/>
  <c r="D160" i="12"/>
  <c r="E160" i="12"/>
  <c r="B160" i="12"/>
  <c r="A161" i="12"/>
  <c r="C161" i="12"/>
  <c r="F161" i="12" l="1"/>
  <c r="D161" i="12"/>
  <c r="E161" i="12"/>
  <c r="B161" i="12"/>
  <c r="A162" i="12"/>
  <c r="C162" i="12"/>
  <c r="F162" i="12" l="1"/>
  <c r="D162" i="12"/>
  <c r="E162" i="12"/>
  <c r="B162" i="12"/>
  <c r="A163" i="12"/>
  <c r="C163" i="12"/>
  <c r="F163" i="12" l="1"/>
  <c r="D163" i="12"/>
  <c r="E163" i="12"/>
  <c r="B163" i="12"/>
  <c r="A164" i="12"/>
  <c r="C164" i="12"/>
  <c r="F164" i="12" l="1"/>
  <c r="D164" i="12"/>
  <c r="E164" i="12"/>
  <c r="B164" i="12"/>
  <c r="A165" i="12"/>
  <c r="C165" i="12"/>
  <c r="F165" i="12" l="1"/>
  <c r="D165" i="12"/>
  <c r="E165" i="12"/>
  <c r="B165" i="12"/>
  <c r="A166" i="12"/>
  <c r="C166" i="12"/>
  <c r="F166" i="12" l="1"/>
  <c r="D166" i="12"/>
  <c r="E166" i="12"/>
  <c r="B166" i="12"/>
  <c r="A167" i="12"/>
  <c r="C167" i="12"/>
  <c r="F167" i="12" l="1"/>
  <c r="D167" i="12"/>
  <c r="E167" i="12"/>
  <c r="B167" i="12"/>
  <c r="A168" i="12"/>
  <c r="C168" i="12"/>
  <c r="F168" i="12" l="1"/>
  <c r="D168" i="12"/>
  <c r="E168" i="12"/>
  <c r="B168" i="12"/>
  <c r="A169" i="12"/>
  <c r="C169" i="12"/>
  <c r="F169" i="12" l="1"/>
  <c r="D169" i="12"/>
  <c r="E169" i="12"/>
  <c r="B169" i="12"/>
  <c r="A170" i="12"/>
  <c r="C170" i="12"/>
  <c r="F170" i="12" l="1"/>
  <c r="D170" i="12"/>
  <c r="E170" i="12"/>
  <c r="B170" i="12"/>
  <c r="A171" i="12"/>
  <c r="C171" i="12"/>
  <c r="F171" i="12" l="1"/>
  <c r="D171" i="12"/>
  <c r="E171" i="12"/>
  <c r="B171" i="12"/>
  <c r="A172" i="12"/>
  <c r="C172" i="12"/>
  <c r="F172" i="12" l="1"/>
  <c r="D172" i="12"/>
  <c r="E172" i="12"/>
  <c r="B172" i="12"/>
  <c r="A173" i="12"/>
  <c r="C173" i="12"/>
  <c r="F173" i="12" l="1"/>
  <c r="D173" i="12"/>
  <c r="E173" i="12"/>
  <c r="B173" i="12"/>
  <c r="A174" i="12"/>
  <c r="C174" i="12"/>
  <c r="F174" i="12" l="1"/>
  <c r="D174" i="12"/>
  <c r="E174" i="12"/>
  <c r="B174" i="12"/>
  <c r="A175" i="12"/>
  <c r="C175" i="12"/>
  <c r="F175" i="12" l="1"/>
  <c r="D175" i="12"/>
  <c r="E175" i="12"/>
  <c r="B175" i="12"/>
  <c r="A176" i="12"/>
  <c r="C176" i="12"/>
  <c r="F176" i="12" l="1"/>
  <c r="D176" i="12"/>
  <c r="E176" i="12"/>
  <c r="B176" i="12"/>
  <c r="A177" i="12"/>
  <c r="C177" i="12"/>
  <c r="F177" i="12" l="1"/>
  <c r="D177" i="12"/>
  <c r="E177" i="12"/>
  <c r="B177" i="12"/>
  <c r="A178" i="12"/>
  <c r="C178" i="12"/>
  <c r="F178" i="12" l="1"/>
  <c r="D178" i="12"/>
  <c r="E178" i="12"/>
  <c r="B178" i="12"/>
  <c r="A179" i="12"/>
  <c r="C179" i="12"/>
  <c r="F179" i="12" l="1"/>
  <c r="D179" i="12"/>
  <c r="E179" i="12"/>
  <c r="B179" i="12"/>
  <c r="A180" i="12"/>
  <c r="C180" i="12"/>
  <c r="F180" i="12" l="1"/>
  <c r="D180" i="12"/>
  <c r="E180" i="12"/>
  <c r="B180" i="12"/>
  <c r="A181" i="12"/>
  <c r="C181" i="12"/>
  <c r="F181" i="12" l="1"/>
  <c r="D181" i="12"/>
  <c r="E181" i="12"/>
  <c r="B181" i="12"/>
  <c r="A182" i="12"/>
  <c r="C182" i="12"/>
  <c r="F182" i="12" l="1"/>
  <c r="D182" i="12"/>
  <c r="E182" i="12"/>
  <c r="B182" i="12"/>
  <c r="A183" i="12"/>
  <c r="C183" i="12"/>
  <c r="F183" i="12" l="1"/>
  <c r="D183" i="12"/>
  <c r="E183" i="12"/>
  <c r="B183" i="12"/>
  <c r="A184" i="12"/>
  <c r="C184" i="12"/>
  <c r="F184" i="12" l="1"/>
  <c r="D184" i="12"/>
  <c r="E184" i="12"/>
  <c r="B184" i="12"/>
  <c r="A185" i="12"/>
  <c r="C185" i="12"/>
  <c r="F185" i="12" l="1"/>
  <c r="D185" i="12"/>
  <c r="E185" i="12"/>
  <c r="B185" i="12"/>
  <c r="A186" i="12"/>
  <c r="C186" i="12"/>
  <c r="F186" i="12" l="1"/>
  <c r="D186" i="12"/>
  <c r="E186" i="12"/>
  <c r="B186" i="12"/>
  <c r="A187" i="12"/>
  <c r="C187" i="12"/>
  <c r="F187" i="12" l="1"/>
  <c r="D187" i="12"/>
  <c r="E187" i="12"/>
  <c r="B187" i="12"/>
  <c r="A188" i="12"/>
  <c r="C188" i="12"/>
  <c r="F188" i="12" l="1"/>
  <c r="D188" i="12"/>
  <c r="E188" i="12"/>
  <c r="B188" i="12"/>
  <c r="A189" i="12"/>
  <c r="C189" i="12"/>
  <c r="F189" i="12" l="1"/>
  <c r="D189" i="12"/>
  <c r="E189" i="12"/>
  <c r="B189" i="12"/>
  <c r="A190" i="12"/>
  <c r="C190" i="12"/>
  <c r="F190" i="12" l="1"/>
  <c r="D190" i="12"/>
  <c r="E190" i="12"/>
  <c r="B190" i="12"/>
  <c r="A191" i="12"/>
  <c r="C191" i="12"/>
  <c r="F191" i="12" l="1"/>
  <c r="D191" i="12"/>
  <c r="E191" i="12"/>
  <c r="B191" i="12"/>
  <c r="A192" i="12"/>
  <c r="C192" i="12"/>
  <c r="F192" i="12" l="1"/>
  <c r="D192" i="12"/>
  <c r="E192" i="12"/>
  <c r="B192" i="12"/>
  <c r="A193" i="12"/>
  <c r="C193" i="12"/>
  <c r="F193" i="12" l="1"/>
  <c r="D193" i="12"/>
  <c r="E193" i="12"/>
  <c r="B193" i="12"/>
  <c r="A194" i="12"/>
  <c r="C194" i="12"/>
  <c r="F194" i="12" l="1"/>
  <c r="D194" i="12"/>
  <c r="E194" i="12"/>
  <c r="B194" i="12"/>
  <c r="A195" i="12"/>
  <c r="C195" i="12"/>
  <c r="F195" i="12" l="1"/>
  <c r="D195" i="12"/>
  <c r="E195" i="12"/>
  <c r="B195" i="12"/>
  <c r="A196" i="12"/>
  <c r="C196" i="12"/>
  <c r="F196" i="12" l="1"/>
  <c r="D196" i="12"/>
  <c r="E196" i="12"/>
  <c r="B196" i="12"/>
  <c r="A197" i="12"/>
  <c r="C197" i="12"/>
  <c r="F197" i="12" l="1"/>
  <c r="D197" i="12"/>
  <c r="E197" i="12"/>
  <c r="B197" i="12"/>
  <c r="A198" i="12"/>
  <c r="C198" i="12"/>
  <c r="F198" i="12" l="1"/>
  <c r="D198" i="12"/>
  <c r="E198" i="12"/>
  <c r="B198" i="12"/>
  <c r="A199" i="12"/>
  <c r="C199" i="12"/>
  <c r="F199" i="12" l="1"/>
  <c r="D199" i="12"/>
  <c r="E199" i="12"/>
  <c r="A40" i="14"/>
  <c r="D40" i="14" s="1"/>
  <c r="B199" i="12"/>
  <c r="A200" i="12"/>
  <c r="B40" i="14"/>
  <c r="C40" i="14"/>
  <c r="C200" i="12"/>
  <c r="F200" i="12" l="1"/>
  <c r="D200" i="12"/>
  <c r="E200" i="12"/>
  <c r="F40" i="14"/>
  <c r="E40" i="14"/>
  <c r="B6" i="2"/>
  <c r="B200" i="12"/>
  <c r="A41" i="14"/>
  <c r="B41" i="14" s="1"/>
  <c r="F41" i="14" l="1"/>
  <c r="D41" i="14"/>
  <c r="E41" i="14"/>
  <c r="B7" i="2"/>
  <c r="B8" i="2" s="1"/>
  <c r="B9" i="2" s="1"/>
  <c r="C41" i="14"/>
  <c r="A42" i="14"/>
  <c r="B42" i="14" s="1"/>
  <c r="F42" i="14" l="1"/>
  <c r="D42" i="14"/>
  <c r="E42" i="14"/>
  <c r="B10" i="2"/>
  <c r="C42" i="14"/>
  <c r="A43" i="14"/>
  <c r="B43" i="14" s="1"/>
  <c r="F43" i="14" l="1"/>
  <c r="D43" i="14"/>
  <c r="E43" i="14"/>
  <c r="B11" i="2"/>
  <c r="C43" i="14"/>
  <c r="A44" i="14"/>
  <c r="B44" i="14" s="1"/>
  <c r="E44" i="14" l="1"/>
  <c r="F44" i="14"/>
  <c r="D44" i="14"/>
  <c r="B12" i="2"/>
  <c r="B13" i="2" s="1"/>
  <c r="C44" i="14"/>
  <c r="A45" i="14"/>
  <c r="B45" i="14" s="1"/>
  <c r="E45" i="14" l="1"/>
  <c r="F45" i="14"/>
  <c r="B14" i="2"/>
  <c r="B15" i="2" s="1"/>
  <c r="C45" i="14"/>
  <c r="A46" i="14"/>
  <c r="B46" i="14" s="1"/>
  <c r="F46" i="14" l="1"/>
  <c r="D46" i="14"/>
  <c r="E46" i="14"/>
  <c r="B16" i="2"/>
  <c r="C46" i="14"/>
  <c r="A47" i="14"/>
  <c r="B47" i="14" s="1"/>
  <c r="F47" i="14" l="1"/>
  <c r="E47" i="14"/>
  <c r="D47" i="14"/>
  <c r="B17" i="2"/>
  <c r="C47" i="14"/>
  <c r="A48" i="14"/>
  <c r="B48" i="14" s="1"/>
  <c r="F48" i="14" l="1"/>
  <c r="D48" i="14"/>
  <c r="E48" i="14"/>
  <c r="B18" i="2"/>
  <c r="C48" i="14"/>
  <c r="A49" i="14"/>
  <c r="B49" i="14" s="1"/>
  <c r="F49" i="14" l="1"/>
  <c r="E49" i="14"/>
  <c r="D49" i="14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49" i="14"/>
  <c r="A50" i="14"/>
  <c r="B50" i="14" s="1"/>
  <c r="E50" i="14" l="1"/>
  <c r="D50" i="14"/>
  <c r="F50" i="14"/>
  <c r="B923" i="2"/>
  <c r="C50" i="14"/>
  <c r="A51" i="14"/>
  <c r="B51" i="14" s="1"/>
  <c r="D51" i="14" l="1"/>
  <c r="E51" i="14"/>
  <c r="F51" i="14"/>
  <c r="B924" i="2"/>
  <c r="C51" i="14"/>
  <c r="A52" i="14"/>
  <c r="B52" i="14" s="1"/>
  <c r="D52" i="14" l="1"/>
  <c r="F52" i="14"/>
  <c r="E52" i="14"/>
  <c r="B925" i="2"/>
  <c r="C52" i="14"/>
  <c r="A53" i="14"/>
  <c r="B53" i="14" s="1"/>
  <c r="E53" i="14" l="1"/>
  <c r="F53" i="14"/>
  <c r="D53" i="14"/>
  <c r="B926" i="2"/>
  <c r="B927" i="2" s="1"/>
  <c r="B928" i="2" s="1"/>
  <c r="C53" i="14"/>
  <c r="A54" i="14"/>
  <c r="B54" i="14" s="1"/>
  <c r="D54" i="14" l="1"/>
  <c r="E54" i="14"/>
  <c r="F54" i="14"/>
  <c r="B929" i="2"/>
  <c r="B930" i="2" s="1"/>
  <c r="B931" i="2" s="1"/>
  <c r="B932" i="2" s="1"/>
  <c r="C54" i="14"/>
  <c r="A55" i="14"/>
  <c r="B55" i="14" s="1"/>
  <c r="F55" i="14" l="1"/>
  <c r="E55" i="14"/>
  <c r="D55" i="14"/>
  <c r="B933" i="2"/>
  <c r="C55" i="14"/>
  <c r="A56" i="14"/>
  <c r="B56" i="14" s="1"/>
  <c r="F56" i="14" l="1"/>
  <c r="D56" i="14"/>
  <c r="E56" i="14"/>
  <c r="B934" i="2"/>
  <c r="B935" i="2" s="1"/>
  <c r="B936" i="2" s="1"/>
  <c r="B937" i="2" s="1"/>
  <c r="C56" i="14"/>
  <c r="A57" i="14"/>
  <c r="B57" i="14" s="1"/>
  <c r="E57" i="14" l="1"/>
  <c r="F57" i="14"/>
  <c r="D57" i="14"/>
  <c r="B938" i="2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C57" i="14"/>
  <c r="A58" i="14"/>
  <c r="B58" i="14" s="1"/>
  <c r="D58" i="14" l="1"/>
  <c r="E58" i="14"/>
  <c r="F58" i="14"/>
  <c r="B1356" i="2"/>
  <c r="B1355" i="2"/>
  <c r="C58" i="14"/>
  <c r="A59" i="14"/>
  <c r="B59" i="14"/>
  <c r="D59" i="14" l="1"/>
  <c r="E59" i="14"/>
  <c r="F59" i="14"/>
  <c r="B1357" i="2"/>
  <c r="B1358" i="2" s="1"/>
  <c r="A60" i="14"/>
  <c r="B60" i="14"/>
  <c r="C59" i="14"/>
  <c r="F60" i="14" l="1"/>
  <c r="D60" i="14"/>
  <c r="E60" i="14"/>
  <c r="B1359" i="2"/>
  <c r="B1360" i="2"/>
  <c r="B1361" i="2"/>
  <c r="A61" i="14"/>
  <c r="B61" i="14"/>
  <c r="C60" i="14"/>
  <c r="F61" i="14" l="1"/>
  <c r="D61" i="14"/>
  <c r="E61" i="14"/>
  <c r="B1362" i="2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C61" i="14"/>
  <c r="A62" i="14"/>
  <c r="B62" i="14" s="1"/>
  <c r="F62" i="14" l="1"/>
  <c r="D62" i="14"/>
  <c r="E62" i="14"/>
  <c r="B1" i="2"/>
  <c r="E2" i="15"/>
  <c r="A63" i="14"/>
  <c r="C62" i="14"/>
  <c r="B63" i="14"/>
  <c r="D63" i="14" l="1"/>
  <c r="E63" i="14"/>
  <c r="F63" i="14"/>
  <c r="C63" i="14"/>
  <c r="A64" i="14"/>
  <c r="B64" i="14" s="1"/>
  <c r="E64" i="14" l="1"/>
  <c r="D64" i="14"/>
  <c r="F64" i="14"/>
  <c r="A65" i="14"/>
  <c r="C64" i="14"/>
  <c r="B65" i="14"/>
  <c r="E65" i="14" l="1"/>
  <c r="D65" i="14"/>
  <c r="F65" i="14"/>
  <c r="A66" i="14"/>
  <c r="C65" i="14"/>
  <c r="B66" i="14"/>
  <c r="F66" i="14" l="1"/>
  <c r="E66" i="14"/>
  <c r="D66" i="14"/>
  <c r="C66" i="14"/>
  <c r="B3" i="8" l="1"/>
  <c r="B4" i="8" l="1"/>
  <c r="B5" i="8" l="1"/>
  <c r="B6" i="8" l="1"/>
  <c r="B7" i="8" l="1"/>
  <c r="B8" i="8" s="1"/>
  <c r="B9" i="8" l="1"/>
  <c r="B10" i="8" l="1"/>
  <c r="B11" i="8" s="1"/>
  <c r="B12" i="8" s="1"/>
  <c r="B13" i="8" s="1"/>
  <c r="B14" i="8" l="1"/>
  <c r="B15" i="8"/>
  <c r="B16" i="8" l="1"/>
  <c r="B17" i="8" s="1"/>
  <c r="B18" i="8" l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E2" i="13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.xlsx!Table1" type="102" refreshedVersion="5" minRefreshableVersion="5">
    <extLst>
      <ext xmlns:x15="http://schemas.microsoft.com/office/spreadsheetml/2010/11/main" uri="{DE250136-89BD-433C-8126-D09CA5730AF9}">
        <x15:connection id="Table1-0a44f3d2-511e-40b9-b7ee-fdbc5af7da65" autoDelete="1">
          <x15:rangePr sourceName="_xlcn.WorksheetConnection_Book1.xlsxTable11"/>
        </x15:connection>
      </ext>
    </extLst>
  </connection>
  <connection id="3" name="WorksheetConnection_Book1.xlsx!Table2" type="102" refreshedVersion="5" minRefreshableVersion="5">
    <extLst>
      <ext xmlns:x15="http://schemas.microsoft.com/office/spreadsheetml/2010/11/main" uri="{DE250136-89BD-433C-8126-D09CA5730AF9}">
        <x15:connection id="Table2-2fff19b8-ef15-4fe5-921c-9eef7f21d600">
          <x15:rangePr sourceName="_xlcn.WorksheetConnection_Book1.xlsxTable21"/>
        </x15:connection>
      </ext>
    </extLst>
  </connection>
  <connection id="4" name="WorksheetConnection_LOG. MEI - Copy.xlsx!K17_21_1" type="102" refreshedVersion="5" minRefreshableVersion="5">
    <extLst>
      <ext xmlns:x15="http://schemas.microsoft.com/office/spreadsheetml/2010/11/main" uri="{DE250136-89BD-433C-8126-D09CA5730AF9}">
        <x15:connection id="K17_21_1-f68eb2ab-d5b9-403f-bbd5-b007e96ed437">
          <x15:rangePr sourceName="_xlcn.WorksheetConnection_LOG.MEICopy.xlsxK17_21_11"/>
        </x15:connection>
      </ext>
    </extLst>
  </connection>
  <connection id="5" name="WorksheetConnection_LOG. MEI - Copy.xlsx!M17_21_1" type="102" refreshedVersion="5" minRefreshableVersion="5">
    <extLst>
      <ext xmlns:x15="http://schemas.microsoft.com/office/spreadsheetml/2010/11/main" uri="{DE250136-89BD-433C-8126-D09CA5730AF9}">
        <x15:connection id="M17_21_1-74c2e161-454c-43ab-a55a-4b11399126a5">
          <x15:rangePr sourceName="_xlcn.WorksheetConnection_LOG.MEICopy.xlsxM17_21_11"/>
        </x15:connection>
      </ext>
    </extLst>
  </connection>
</connections>
</file>

<file path=xl/sharedStrings.xml><?xml version="1.0" encoding="utf-8"?>
<sst xmlns="http://schemas.openxmlformats.org/spreadsheetml/2006/main" count="5360" uniqueCount="3101">
  <si>
    <t>//</t>
  </si>
  <si>
    <t>NAMA</t>
  </si>
  <si>
    <t>AWAL</t>
  </si>
  <si>
    <t>KET</t>
  </si>
  <si>
    <t>TT</t>
  </si>
  <si>
    <t>Asahan Kenko F4 FT</t>
  </si>
  <si>
    <t>B clip 105 JK</t>
  </si>
  <si>
    <t>60 gr</t>
  </si>
  <si>
    <t>B clip 107 JK</t>
  </si>
  <si>
    <t>50 gr</t>
  </si>
  <si>
    <t>B clip 111 JK</t>
  </si>
  <si>
    <t>30 gr</t>
  </si>
  <si>
    <t>B clip 200 JK</t>
  </si>
  <si>
    <t>10 gr</t>
  </si>
  <si>
    <t>BN A5 Fancy JK</t>
  </si>
  <si>
    <t>72 pc</t>
  </si>
  <si>
    <t>BN A5 Kenko CC 83 Campus</t>
  </si>
  <si>
    <t>BN B5 Campus JK</t>
  </si>
  <si>
    <t>144 ls</t>
  </si>
  <si>
    <t>Bp Kenko KC 6 Nano tip</t>
  </si>
  <si>
    <t xml:space="preserve">Bp Kenko KI spider B </t>
  </si>
  <si>
    <t xml:space="preserve">Bp Kenko KI spider M </t>
  </si>
  <si>
    <t>Bp Kenko KR 6 NaNoRay</t>
  </si>
  <si>
    <t>120 ls</t>
  </si>
  <si>
    <t xml:space="preserve">Bp Kenko KR 6 NaNoTip </t>
  </si>
  <si>
    <t>Bp Kenko MD 2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</si>
  <si>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</si>
  <si>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</si>
  <si>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</si>
  <si>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</si>
  <si>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</si>
  <si>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</si>
  <si>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60 pc</t>
  </si>
  <si>
    <t>BT 3224 batik</t>
  </si>
  <si>
    <t>BT 3224-01 kembang</t>
  </si>
  <si>
    <t>Bussines file F PP320 A4 Kenko</t>
  </si>
  <si>
    <t>40 ls</t>
  </si>
  <si>
    <t>Call JK PKC 0711 HC</t>
  </si>
  <si>
    <t>160 pc</t>
  </si>
  <si>
    <t>Clear Holder solid CH 840 A4 Kenko</t>
  </si>
  <si>
    <t>108 pc</t>
  </si>
  <si>
    <t>Crayon Kenko 12w mini putar Classic (PVC Bag)</t>
  </si>
  <si>
    <t>12 ls</t>
  </si>
  <si>
    <t>96 pc</t>
  </si>
  <si>
    <t>Crayon putar 24 AGE EiEi Kenko</t>
  </si>
  <si>
    <t>Crayon putar 24 Snoopy EiEi Kenko</t>
  </si>
  <si>
    <t>Crayon TiTi 24w putar pendek</t>
  </si>
  <si>
    <t>20 ls</t>
  </si>
  <si>
    <t>Cutter Kenko 918c</t>
  </si>
  <si>
    <t>24 pc</t>
  </si>
  <si>
    <t>Dispenser JK TD 25</t>
  </si>
  <si>
    <t>100 pc</t>
  </si>
  <si>
    <t xml:space="preserve">Expanding fille JK 2638 </t>
  </si>
  <si>
    <t>40 pc</t>
  </si>
  <si>
    <t>Garisan 30cm Kenko F4 (1 box=120)</t>
  </si>
  <si>
    <t>20 box</t>
  </si>
  <si>
    <t>Garisan besi 60 cm Kenko</t>
  </si>
  <si>
    <t>10 ls</t>
  </si>
  <si>
    <t>Gunting Kenko SC 838</t>
  </si>
  <si>
    <t>800 pc</t>
  </si>
  <si>
    <t>Jangka JK MS 402</t>
  </si>
  <si>
    <t>360 pc</t>
  </si>
  <si>
    <t>Jangka JK MS 406</t>
  </si>
  <si>
    <t>120 pc</t>
  </si>
  <si>
    <t>L Leaf B5 100 JK</t>
  </si>
  <si>
    <t>80 pc</t>
  </si>
  <si>
    <t>L Leaf JA A5 50</t>
  </si>
  <si>
    <t>L Leaf JA B5 50</t>
  </si>
  <si>
    <t>192 pc</t>
  </si>
  <si>
    <t>Label LB 1LY (1brs) JK (titip) K</t>
  </si>
  <si>
    <t>Lem Kenko GT 406</t>
  </si>
  <si>
    <t>24 ls</t>
  </si>
  <si>
    <t>36 box</t>
  </si>
  <si>
    <t>Lem stick JK GS 15gr</t>
  </si>
  <si>
    <t>54 box</t>
  </si>
  <si>
    <t>Lem super glue SG 03 Kenko</t>
  </si>
  <si>
    <t>50 card</t>
  </si>
  <si>
    <t>OP Titi 48W</t>
  </si>
  <si>
    <t>OP Titi 55W JK</t>
  </si>
  <si>
    <t>PC 0717-5-30 A/D Kenko</t>
  </si>
  <si>
    <t>PC Kenko 2160p AGE</t>
  </si>
  <si>
    <t>PC Kenko 2180 MG</t>
  </si>
  <si>
    <t>Pocket note Kenko 404</t>
  </si>
  <si>
    <t>6 ls</t>
  </si>
  <si>
    <t>Pushpin Kenko PN 30</t>
  </si>
  <si>
    <t>48 ls</t>
  </si>
  <si>
    <t>PW JK Cp 102 pendek</t>
  </si>
  <si>
    <t>Spidol Color marker Kenko Hj(2)</t>
  </si>
  <si>
    <t>Spidol Kenko H lighter or(3)/ Hj(1)</t>
  </si>
  <si>
    <t>72 ls</t>
  </si>
  <si>
    <t>Spidol Kenko H lighter win liner K</t>
  </si>
  <si>
    <t>Spidol Kenko Marker M lepasan</t>
  </si>
  <si>
    <t>Spidol Kenko Marker PM 700 M</t>
  </si>
  <si>
    <t>60 ls</t>
  </si>
  <si>
    <t>Spidol Kenko Marker WM 700 B/ M Whiteboard</t>
  </si>
  <si>
    <t>Stabillo Kenko High Winner kuning</t>
  </si>
  <si>
    <t>864 pc</t>
  </si>
  <si>
    <t>Stampad JK no 2</t>
  </si>
  <si>
    <t>144 pc</t>
  </si>
  <si>
    <t>Stip JK Pen MER-01</t>
  </si>
  <si>
    <t>Stip Kenko 20 ht</t>
  </si>
  <si>
    <t>50 pk</t>
  </si>
  <si>
    <t>Stip Kenko ER 36 Batik</t>
  </si>
  <si>
    <t>40 box</t>
  </si>
  <si>
    <t>Tas 3234 paradise JK</t>
  </si>
  <si>
    <t>Tas Kenko FSB 2930</t>
  </si>
  <si>
    <t>36 ls</t>
  </si>
  <si>
    <t>Tipe-ex Kenko 306</t>
  </si>
  <si>
    <t>Tipe-ex Kenko 902 P</t>
  </si>
  <si>
    <t>Tipe-ex Kenko KE-01</t>
  </si>
  <si>
    <t>Abjad "D &amp; R" 260 Kcl</t>
  </si>
  <si>
    <t>Abjad Magnit K B 8125</t>
  </si>
  <si>
    <t>Acrylic 15 x 21</t>
  </si>
  <si>
    <t>Acrylic 7 x 10</t>
  </si>
  <si>
    <t>288 pc</t>
  </si>
  <si>
    <t>Acrylic 8 x 20</t>
  </si>
  <si>
    <t>Acrylic 8 x 25</t>
  </si>
  <si>
    <t>Acrylic 8 x 30</t>
  </si>
  <si>
    <t>Acrylic Marries 812/ 12w Biasa</t>
  </si>
  <si>
    <t>Acrylic Marries 818/ 18w</t>
  </si>
  <si>
    <t>3 ls</t>
  </si>
  <si>
    <t>Acrylic NT 21X30</t>
  </si>
  <si>
    <t>Acrylic NT 7X20</t>
  </si>
  <si>
    <t>Acrylic NT 7X25</t>
  </si>
  <si>
    <t>Acrylic NT 7X30</t>
  </si>
  <si>
    <t>Acrylic TF 001</t>
  </si>
  <si>
    <t>Acrylic TF 002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</si>
  <si>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</si>
  <si>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</si>
  <si>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</si>
  <si>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</si>
  <si>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</si>
  <si>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</si>
  <si>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</si>
  <si>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</si>
  <si>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</si>
  <si>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</si>
  <si>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</si>
  <si>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</si>
  <si>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</si>
  <si>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</si>
  <si>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</si>
  <si>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</si>
  <si>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</si>
  <si>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</si>
  <si>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</si>
  <si>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</si>
  <si>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</si>
  <si>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</si>
  <si>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</si>
  <si>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</si>
  <si>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</si>
  <si>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</si>
  <si>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</si>
  <si>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</si>
  <si>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</si>
  <si>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</si>
  <si>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</si>
  <si>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</si>
  <si>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</si>
  <si>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</si>
  <si>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</si>
  <si>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</si>
  <si>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</si>
  <si>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</si>
  <si>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</si>
  <si>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</si>
  <si>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</si>
  <si>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</si>
  <si>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</si>
  <si>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</si>
  <si>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</si>
  <si>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Batik</t>
  </si>
  <si>
    <t>Agenda CK polos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</si>
  <si>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</si>
  <si>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</si>
  <si>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</si>
  <si>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</si>
  <si>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</si>
  <si>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</si>
  <si>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</si>
  <si>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</si>
  <si>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</si>
  <si>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</si>
  <si>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</si>
  <si>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</si>
  <si>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</si>
  <si>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</si>
  <si>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</si>
  <si>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</si>
  <si>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</si>
  <si>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</si>
  <si>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</si>
  <si>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</si>
  <si>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</si>
  <si>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</si>
  <si>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</si>
  <si>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</si>
  <si>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</si>
  <si>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</si>
  <si>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</si>
  <si>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</si>
  <si>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</si>
  <si>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</si>
  <si>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</si>
  <si>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</si>
  <si>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</si>
  <si>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</si>
  <si>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</si>
  <si>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</si>
  <si>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</si>
  <si>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</si>
  <si>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</si>
  <si>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</si>
  <si>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</si>
  <si>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</si>
  <si>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</si>
  <si>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</si>
  <si>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18107</t>
  </si>
  <si>
    <t>Asahan 20160 (42)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</si>
  <si>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</si>
  <si>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</si>
  <si>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</si>
  <si>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</si>
  <si>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</si>
  <si>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</si>
  <si>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</si>
  <si>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</si>
  <si>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</si>
  <si>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</si>
  <si>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</si>
  <si>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</si>
  <si>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</si>
  <si>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</si>
  <si>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</si>
  <si>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</si>
  <si>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</si>
  <si>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</si>
  <si>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</si>
  <si>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</si>
  <si>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</si>
  <si>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</si>
  <si>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</si>
  <si>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</si>
  <si>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</si>
  <si>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</si>
  <si>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</si>
  <si>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</si>
  <si>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</si>
  <si>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</si>
  <si>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</si>
  <si>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</si>
  <si>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</si>
  <si>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</si>
  <si>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</si>
  <si>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</si>
  <si>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</si>
  <si>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</si>
  <si>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</si>
  <si>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</si>
  <si>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</si>
  <si>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</si>
  <si>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</si>
  <si>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</si>
  <si>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</si>
  <si>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</si>
  <si>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</si>
  <si>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</si>
  <si>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</si>
  <si>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</si>
  <si>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</si>
  <si>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</si>
  <si>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</si>
  <si>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</si>
  <si>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</si>
  <si>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</si>
  <si>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Asahan GZ.469</t>
  </si>
  <si>
    <t>48 pc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</si>
  <si>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</si>
  <si>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</si>
  <si>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</si>
  <si>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</si>
  <si>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</si>
  <si>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</si>
  <si>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</si>
  <si>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</si>
  <si>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</si>
  <si>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</si>
  <si>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</si>
  <si>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</si>
  <si>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</si>
  <si>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</si>
  <si>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</si>
  <si>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</si>
  <si>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</si>
  <si>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</si>
  <si>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</si>
  <si>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</si>
  <si>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</si>
  <si>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</si>
  <si>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</si>
  <si>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</si>
  <si>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</si>
  <si>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</si>
  <si>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</si>
  <si>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</si>
  <si>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</si>
  <si>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</si>
  <si>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</si>
  <si>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</si>
  <si>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</si>
  <si>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</si>
  <si>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</si>
  <si>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</si>
  <si>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</si>
  <si>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</si>
  <si>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</si>
  <si>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</si>
  <si>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</si>
  <si>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</si>
  <si>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</si>
  <si>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</si>
  <si>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</si>
  <si>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</si>
  <si>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</si>
  <si>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</si>
  <si>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</si>
  <si>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</si>
  <si>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</si>
  <si>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S233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</si>
  <si>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</si>
  <si>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</si>
  <si>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</si>
  <si>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</si>
  <si>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</si>
  <si>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</si>
  <si>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</si>
  <si>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</si>
  <si>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</si>
  <si>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</si>
  <si>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</si>
  <si>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</si>
  <si>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Asahan pot 8022 (24)</t>
  </si>
  <si>
    <t xml:space="preserve">Asahan pot R 3009 (54) </t>
  </si>
  <si>
    <t>40 pot</t>
  </si>
  <si>
    <t>Asahan Pswt XZG-8808 (96)</t>
  </si>
  <si>
    <t>Asahan putar 0544 Doll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</si>
  <si>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</si>
  <si>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</si>
  <si>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</si>
  <si>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</si>
  <si>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</si>
  <si>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</si>
  <si>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</si>
  <si>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</si>
  <si>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</si>
  <si>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</si>
  <si>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</si>
  <si>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</si>
  <si>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</si>
  <si>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</si>
  <si>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</si>
  <si>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</si>
  <si>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</si>
  <si>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</si>
  <si>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</si>
  <si>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</si>
  <si>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</si>
  <si>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</si>
  <si>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</si>
  <si>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</si>
  <si>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</si>
  <si>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</si>
  <si>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</si>
  <si>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</si>
  <si>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</si>
  <si>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</si>
  <si>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</si>
  <si>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</si>
  <si>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</si>
  <si>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</si>
  <si>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</si>
  <si>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</si>
  <si>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</si>
  <si>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</si>
  <si>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Asahan Topi LY-804 (36)</t>
  </si>
  <si>
    <t>Asahan Toples (50)</t>
  </si>
  <si>
    <t>2400 pc</t>
  </si>
  <si>
    <t>Asahan Toples golden (24)</t>
  </si>
  <si>
    <t>144 box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</si>
  <si>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</si>
  <si>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</si>
  <si>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</si>
  <si>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</si>
  <si>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</si>
  <si>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</si>
  <si>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</si>
  <si>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</si>
  <si>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</si>
  <si>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</si>
  <si>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Asahan Y 8189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</si>
  <si>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</si>
  <si>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</si>
  <si>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</si>
  <si>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</si>
  <si>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</si>
  <si>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</si>
  <si>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</si>
  <si>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</si>
  <si>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</si>
  <si>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</si>
  <si>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</si>
  <si>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</si>
  <si>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</si>
  <si>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</si>
  <si>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</si>
  <si>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</si>
  <si>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</si>
  <si>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</si>
  <si>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</si>
  <si>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</si>
  <si>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</si>
  <si>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</si>
  <si>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</si>
  <si>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</si>
  <si>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</si>
  <si>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</si>
  <si>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</si>
  <si>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Mickey LKF 3200 M3</t>
  </si>
  <si>
    <t>Balon FS polkadot Lkf 3200 PW</t>
  </si>
  <si>
    <t>Balon LKF 3200 M4</t>
  </si>
  <si>
    <t>Balon LMP 2200</t>
  </si>
  <si>
    <t>Balon metalik HB LMS 2800 HB</t>
  </si>
  <si>
    <t>Balon metalik LKM 2800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</si>
  <si>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</si>
  <si>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</si>
  <si>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</si>
  <si>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</si>
  <si>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</si>
  <si>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</si>
  <si>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</si>
  <si>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</si>
  <si>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</si>
  <si>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</si>
  <si>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</si>
  <si>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</si>
  <si>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</si>
  <si>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</si>
  <si>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</si>
  <si>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</si>
  <si>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2C BTS 128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</si>
  <si>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</si>
  <si>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</si>
  <si>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</si>
  <si>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</si>
  <si>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</si>
  <si>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</si>
  <si>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</si>
  <si>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</si>
  <si>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</si>
  <si>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</si>
  <si>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</si>
  <si>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</si>
  <si>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</si>
  <si>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</si>
  <si>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</si>
  <si>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</si>
  <si>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</si>
  <si>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</si>
  <si>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</si>
  <si>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</si>
  <si>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</si>
  <si>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</si>
  <si>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</si>
  <si>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</si>
  <si>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Binder note/ memo batik T(76)</t>
  </si>
  <si>
    <t>384 pc</t>
  </si>
  <si>
    <t>Bk ASB Kwarto</t>
  </si>
  <si>
    <t>Bk Bank Folio</t>
  </si>
  <si>
    <t>Bk Bank Kwarto</t>
  </si>
  <si>
    <t>Bk BPB Kwarto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</si>
  <si>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</si>
  <si>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</si>
  <si>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</si>
  <si>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</si>
  <si>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</si>
  <si>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</si>
  <si>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</si>
  <si>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</si>
  <si>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900 pc</t>
  </si>
  <si>
    <t>Bk mewarnai BT 21</t>
  </si>
  <si>
    <t>Bk mewarnai HTL 600-650</t>
  </si>
  <si>
    <t>160 ls</t>
  </si>
  <si>
    <t>Bk mewarnai jumbo 4 seri IF</t>
  </si>
  <si>
    <t>Bk mewarnai jumbo kode 8A4-1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</si>
  <si>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</si>
  <si>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</si>
  <si>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</si>
  <si>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</si>
  <si>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</si>
  <si>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</si>
  <si>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</si>
  <si>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</si>
  <si>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</si>
  <si>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</si>
  <si>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</si>
  <si>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</si>
  <si>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 Enter spiral 403</t>
  </si>
  <si>
    <t>Block note Enter spiral 404</t>
  </si>
  <si>
    <t>Block Note XD B5-4D/ 1015(1)/ 1019(1)/ 1013(1)</t>
  </si>
  <si>
    <t>Block Note/ NB A4</t>
  </si>
  <si>
    <t>BN 7102 A5-20</t>
  </si>
  <si>
    <t>BN A5 Bo.164</t>
  </si>
  <si>
    <t>BN A5 Diyuan DW.A5-03</t>
  </si>
  <si>
    <t>BN A5 ETJ</t>
  </si>
  <si>
    <t>BN A5 Fancy 0913 (Minion)</t>
  </si>
  <si>
    <t>BN A5 Rabbit/ koala</t>
  </si>
  <si>
    <t>66 pc</t>
  </si>
  <si>
    <t>BN B5 warna koala</t>
  </si>
  <si>
    <t>BN Gasta A5 NP 200SP</t>
  </si>
  <si>
    <t>BN S 032k - S002 PR</t>
  </si>
  <si>
    <t>296 pc</t>
  </si>
  <si>
    <t>BN Slip A5 Sika Campus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</si>
  <si>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</si>
  <si>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</si>
  <si>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</si>
  <si>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</si>
  <si>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</si>
  <si>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</si>
  <si>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</si>
  <si>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</si>
  <si>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</si>
  <si>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</si>
  <si>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</si>
  <si>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Box file enter kcg Ht(1)/ B(1)</t>
  </si>
  <si>
    <t>Box file Microtop A.618/ 3 susun</t>
  </si>
  <si>
    <t>Box file Microtop A.648/ 4 susun</t>
  </si>
  <si>
    <t>Box file tylo C 306 Bmuda(9), M(6)</t>
  </si>
  <si>
    <t>Box file tylo C 306 ht(11), Btua(7)</t>
  </si>
  <si>
    <t>Box file tylo C 306 Orange(6), Hj(6)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</si>
  <si>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</si>
  <si>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</si>
  <si>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</si>
  <si>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</si>
  <si>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</si>
  <si>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</si>
  <si>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</si>
  <si>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</si>
  <si>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</si>
  <si>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</si>
  <si>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</si>
  <si>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</si>
  <si>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</si>
  <si>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</si>
  <si>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</si>
  <si>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</si>
  <si>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</si>
  <si>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</si>
  <si>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</si>
  <si>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</si>
  <si>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</si>
  <si>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</si>
  <si>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</si>
  <si>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</si>
  <si>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</si>
  <si>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</si>
  <si>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</si>
  <si>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</si>
  <si>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</si>
  <si>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</si>
  <si>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</si>
  <si>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</si>
  <si>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</si>
  <si>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</si>
  <si>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</si>
  <si>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</si>
  <si>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</si>
  <si>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</si>
  <si>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</si>
  <si>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</si>
  <si>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</si>
  <si>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7035</t>
  </si>
  <si>
    <t>192 ls</t>
  </si>
  <si>
    <t>Bp 7053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</si>
  <si>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</si>
  <si>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</si>
  <si>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</si>
  <si>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</si>
  <si>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</si>
  <si>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</si>
  <si>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</si>
  <si>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</si>
  <si>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</si>
  <si>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</si>
  <si>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</si>
  <si>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</si>
  <si>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</si>
  <si>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</si>
  <si>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</si>
  <si>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</si>
  <si>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</si>
  <si>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</si>
  <si>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</si>
  <si>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</si>
  <si>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</si>
  <si>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</si>
  <si>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</si>
  <si>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</si>
  <si>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</si>
  <si>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</si>
  <si>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</si>
  <si>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</si>
  <si>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</si>
  <si>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</si>
  <si>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</si>
  <si>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</si>
  <si>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</si>
  <si>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</si>
  <si>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</si>
  <si>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</si>
  <si>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</si>
  <si>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</si>
  <si>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</si>
  <si>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</si>
  <si>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 Tian 1015 (6)/ 108 (11)</t>
  </si>
  <si>
    <t>Bp DB 530</t>
  </si>
  <si>
    <t>Bp Dbs GG 99</t>
  </si>
  <si>
    <t>Bp Deboss 550 + Refill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</si>
  <si>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</si>
  <si>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</si>
  <si>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</si>
  <si>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</si>
  <si>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</si>
  <si>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</si>
  <si>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</si>
  <si>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</si>
  <si>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</si>
  <si>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</si>
  <si>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 Debozz 0,7 530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</si>
  <si>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</si>
  <si>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</si>
  <si>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</si>
  <si>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</si>
  <si>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</si>
  <si>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</si>
  <si>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</si>
  <si>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</si>
  <si>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</si>
  <si>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</si>
  <si>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7013</t>
  </si>
  <si>
    <t>Bp Gell 7018</t>
  </si>
  <si>
    <t>Bp Gell 7019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</si>
  <si>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</si>
  <si>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</si>
  <si>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</si>
  <si>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</si>
  <si>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</si>
  <si>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</si>
  <si>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</si>
  <si>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</si>
  <si>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</si>
  <si>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</si>
  <si>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</si>
  <si>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</si>
  <si>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</si>
  <si>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</si>
  <si>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</si>
  <si>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</si>
  <si>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</si>
  <si>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</si>
  <si>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</si>
  <si>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</si>
  <si>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</si>
  <si>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</si>
  <si>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</si>
  <si>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</si>
  <si>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</si>
  <si>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</si>
  <si>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</si>
  <si>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</si>
  <si>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</si>
  <si>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</si>
  <si>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</si>
  <si>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</si>
  <si>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</si>
  <si>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</si>
  <si>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</si>
  <si>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</si>
  <si>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</si>
  <si>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</si>
  <si>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</si>
  <si>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</si>
  <si>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</si>
  <si>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</si>
  <si>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</si>
  <si>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</si>
  <si>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</si>
  <si>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</si>
  <si>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</si>
  <si>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</si>
  <si>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</si>
  <si>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</si>
  <si>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</si>
  <si>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</si>
  <si>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</si>
  <si>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</si>
  <si>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</si>
  <si>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</si>
  <si>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</si>
  <si>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</si>
  <si>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</si>
  <si>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</si>
  <si>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</si>
  <si>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</si>
  <si>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</si>
  <si>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</si>
  <si>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</si>
  <si>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</si>
  <si>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</si>
  <si>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</si>
  <si>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</si>
  <si>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</si>
  <si>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</si>
  <si>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</si>
  <si>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</si>
  <si>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</si>
  <si>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</si>
  <si>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</si>
  <si>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</si>
  <si>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</si>
  <si>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</si>
  <si>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</si>
  <si>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</si>
  <si>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</si>
  <si>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M1 Xdata</t>
  </si>
  <si>
    <t>20 gr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</si>
  <si>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</si>
  <si>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</si>
  <si>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</si>
  <si>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</si>
  <si>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</si>
  <si>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</si>
  <si>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</si>
  <si>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</si>
  <si>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</si>
  <si>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</si>
  <si>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</si>
  <si>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</si>
  <si>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</si>
  <si>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</si>
  <si>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</si>
  <si>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</si>
  <si>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</si>
  <si>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</si>
  <si>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</si>
  <si>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</si>
  <si>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</si>
  <si>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</si>
  <si>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</si>
  <si>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</si>
  <si>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</si>
  <si>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</si>
  <si>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</si>
  <si>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</si>
  <si>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</si>
  <si>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</si>
  <si>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</si>
  <si>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</si>
  <si>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</si>
  <si>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</si>
  <si>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</si>
  <si>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</si>
  <si>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</si>
  <si>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</si>
  <si>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</si>
  <si>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</si>
  <si>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1190 B</t>
  </si>
  <si>
    <t>Bp TF 1190 ht</t>
  </si>
  <si>
    <t>Bp TF 1191 ht</t>
  </si>
  <si>
    <t>Bp TF 228</t>
  </si>
  <si>
    <t>Bp TF 3115</t>
  </si>
  <si>
    <t>Bp TF 3135 batik blk</t>
  </si>
  <si>
    <t>Bp TF 344 batik</t>
  </si>
  <si>
    <t>Bp TF 719</t>
  </si>
  <si>
    <t>Bp TF 729</t>
  </si>
  <si>
    <t>Bp TG 340 biru</t>
  </si>
  <si>
    <t>Bp TG SG 09</t>
  </si>
  <si>
    <t>Bp Tizo 30802 D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</si>
  <si>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</si>
  <si>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</si>
  <si>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</si>
  <si>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</si>
  <si>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</si>
  <si>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</si>
  <si>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</si>
  <si>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1500 metallik</t>
  </si>
  <si>
    <t>Bp VC 529 A 200 Vanco</t>
  </si>
  <si>
    <t>Bp VC 600 SegiEmpat batik</t>
  </si>
  <si>
    <t>Bp Vtro 213 BT 21</t>
  </si>
  <si>
    <t>Bp Vtro 220 BTS</t>
  </si>
  <si>
    <t>Bp Vtro 223 BTS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</si>
  <si>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</si>
  <si>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</si>
  <si>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</si>
  <si>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</si>
  <si>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</si>
  <si>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</si>
  <si>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860</t>
  </si>
  <si>
    <t>Bp XDM Fancy 3124(1)/ 3125(1)</t>
  </si>
  <si>
    <t>Bp XDM Fancy 3126</t>
  </si>
  <si>
    <t>Bp XDM Gp 3012(1)</t>
  </si>
  <si>
    <t>Bp XDM GP.851</t>
  </si>
  <si>
    <t>Bp XDM P213</t>
  </si>
  <si>
    <t>Bp Y L1000 HK panjang 1x48</t>
  </si>
  <si>
    <t>Bp Zhixin 2963</t>
  </si>
  <si>
    <t>Bp Zhixin 3056/ 3053</t>
  </si>
  <si>
    <t>Bp Zhixin 3066/3088</t>
  </si>
  <si>
    <t>Bp Zhixin 3090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</si>
  <si>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</si>
  <si>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</si>
  <si>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</si>
  <si>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</si>
  <si>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</si>
  <si>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</si>
  <si>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</si>
  <si>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</si>
  <si>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</si>
  <si>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</si>
  <si>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</si>
  <si>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</si>
  <si>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</si>
  <si>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</si>
  <si>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</si>
  <si>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</si>
  <si>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</si>
  <si>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</si>
  <si>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</si>
  <si>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</si>
  <si>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</si>
  <si>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</si>
  <si>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</si>
  <si>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Buku Tamu Batik</t>
  </si>
  <si>
    <t>7 ls</t>
  </si>
  <si>
    <t>Buku Tamu ECO love</t>
  </si>
  <si>
    <t>Buldog Clip 3 Dingli/ V Tech (24) 0024</t>
  </si>
  <si>
    <t>Buldog Clip 4 V tech (18) 0023</t>
  </si>
  <si>
    <t>Bulldog clip joss BC 0023 (4) ETJ</t>
  </si>
  <si>
    <t>Business file D file P</t>
  </si>
  <si>
    <t>Business file Sika Hj(2)/ K(19)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</si>
  <si>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</si>
  <si>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</si>
  <si>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</si>
  <si>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</si>
  <si>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</si>
  <si>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</si>
  <si>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</si>
  <si>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</si>
  <si>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Hj</t>
  </si>
  <si>
    <t>Carry file Topla 8820 M(6)/ K(7)</t>
  </si>
  <si>
    <t>Carry file Topla 8820 putih</t>
  </si>
  <si>
    <t>Carry file Topla 8830 B</t>
  </si>
  <si>
    <t>Carry file Topla 8830 putih</t>
  </si>
  <si>
    <t>30 pc</t>
  </si>
  <si>
    <t>Cat air 120 Polar</t>
  </si>
  <si>
    <t>18 ls</t>
  </si>
  <si>
    <t>Catur magnit TNT AO32</t>
  </si>
  <si>
    <t>CD 3680 besar</t>
  </si>
  <si>
    <t>CD Bag bola TNT 274</t>
  </si>
  <si>
    <t>CD Bag Disney TNT 277</t>
  </si>
  <si>
    <t>Celengan Bulat 3103</t>
  </si>
  <si>
    <t>Celengan L</t>
  </si>
  <si>
    <t>Celengan L 8 House</t>
  </si>
  <si>
    <t>120 bh</t>
  </si>
  <si>
    <t>Celengan P 32 House</t>
  </si>
  <si>
    <t>Clear Holder 20 lb GM hijau</t>
  </si>
  <si>
    <t>Clear Holder 20 lb GM kuning</t>
  </si>
  <si>
    <t>Clear Holder 20 lb GM merah</t>
  </si>
  <si>
    <t>Clear holder 40 enter mix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</si>
  <si>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</si>
  <si>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</si>
  <si>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</si>
  <si>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</si>
  <si>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</si>
  <si>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</si>
  <si>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</si>
  <si>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</si>
  <si>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</si>
  <si>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</si>
  <si>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</si>
  <si>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</si>
  <si>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</si>
  <si>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</si>
  <si>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</si>
  <si>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</si>
  <si>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</si>
  <si>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</si>
  <si>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</si>
  <si>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</si>
  <si>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</si>
  <si>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</si>
  <si>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</si>
  <si>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</si>
  <si>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</si>
  <si>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</si>
  <si>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</si>
  <si>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</si>
  <si>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</si>
  <si>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</si>
  <si>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</si>
  <si>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</si>
  <si>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</si>
  <si>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</si>
  <si>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</si>
  <si>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</si>
  <si>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F4 530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</si>
  <si>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</si>
  <si>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</si>
  <si>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</si>
  <si>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</si>
  <si>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</si>
  <si>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</si>
  <si>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Coin bank bulat BTS</t>
  </si>
  <si>
    <t>Coinbank 6447 (8)/ 8090 (3)</t>
  </si>
  <si>
    <t>CoinBank 8811-8815 | music AB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</si>
  <si>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</si>
  <si>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</si>
  <si>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</si>
  <si>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</si>
  <si>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</si>
  <si>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</si>
  <si>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</si>
  <si>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</si>
  <si>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</si>
  <si>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</si>
  <si>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12W Squeezy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</si>
  <si>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</si>
  <si>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</si>
  <si>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</si>
  <si>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</si>
  <si>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</si>
  <si>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</si>
  <si>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</si>
  <si>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</si>
  <si>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</si>
  <si>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</si>
  <si>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</si>
  <si>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</si>
  <si>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</si>
  <si>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</si>
  <si>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</si>
  <si>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</si>
  <si>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</si>
  <si>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</si>
  <si>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B</t>
  </si>
  <si>
    <t>Cutter Taco Kcl 78 TR Premium Transparan(4)</t>
  </si>
  <si>
    <t>Cutter Transp golden GC 888</t>
  </si>
  <si>
    <t>Desk Organiser 838</t>
  </si>
  <si>
    <t>Desk Set bulat 802 Ht</t>
  </si>
  <si>
    <t>Desk Set Deluxe 5098 bening</t>
  </si>
  <si>
    <t>Desk set Gasta 8312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</si>
  <si>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</si>
  <si>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</si>
  <si>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</si>
  <si>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</si>
  <si>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</si>
  <si>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</si>
  <si>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</si>
  <si>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</si>
  <si>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</si>
  <si>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</si>
  <si>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</si>
  <si>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</si>
  <si>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</si>
  <si>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</si>
  <si>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</si>
  <si>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</si>
  <si>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</si>
  <si>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</si>
  <si>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</si>
  <si>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</si>
  <si>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</si>
  <si>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</si>
  <si>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</si>
  <si>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</si>
  <si>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</si>
  <si>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</si>
  <si>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</si>
  <si>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</si>
  <si>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</si>
  <si>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</si>
  <si>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</si>
  <si>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</si>
  <si>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</si>
  <si>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</si>
  <si>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</si>
  <si>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</si>
  <si>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</si>
  <si>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</si>
  <si>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</si>
  <si>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</si>
  <si>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microtop 700</t>
  </si>
  <si>
    <t>Dispenser Mini+Refill 20st</t>
  </si>
  <si>
    <t>400 set</t>
  </si>
  <si>
    <t>Dispenser plakband besi a 806 moshi"</t>
  </si>
  <si>
    <t>Dispenser plakband plastik A 805 moshi"</t>
  </si>
  <si>
    <t>Dispenser polar MN 305 (F)</t>
  </si>
  <si>
    <t>Dispenser SRM 2066 (faktur)</t>
  </si>
  <si>
    <t>Dispenser SY 9013 (97013) Harry potter</t>
  </si>
  <si>
    <t>Dispenser Tape TZ 52048</t>
  </si>
  <si>
    <t>Dispenser TF 100</t>
  </si>
  <si>
    <t>Dispenser Topla 805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</si>
  <si>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</si>
  <si>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</si>
  <si>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</si>
  <si>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</si>
  <si>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</si>
  <si>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</si>
  <si>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5 ls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</si>
  <si>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</si>
  <si>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</si>
  <si>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</si>
  <si>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</si>
  <si>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</si>
  <si>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</si>
  <si>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</si>
  <si>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</si>
  <si>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B TS 216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</si>
  <si>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</si>
  <si>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</si>
  <si>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</si>
  <si>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</si>
  <si>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</si>
  <si>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</si>
  <si>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Elevated tray microtop 603</t>
  </si>
  <si>
    <t>8 pc</t>
  </si>
  <si>
    <t>Expanding file 5304</t>
  </si>
  <si>
    <t>Expanding file 8402</t>
  </si>
  <si>
    <t>Expanding file cute bear</t>
  </si>
  <si>
    <t>Expanding file TZ 2012</t>
  </si>
  <si>
    <t>Expanding file TZ 2016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</si>
  <si>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</si>
  <si>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</si>
  <si>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</si>
  <si>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</si>
  <si>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</si>
  <si>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</si>
  <si>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</si>
  <si>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</si>
  <si>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</si>
  <si>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</si>
  <si>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</si>
  <si>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</si>
  <si>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</si>
  <si>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</si>
  <si>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</si>
  <si>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</si>
  <si>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</si>
  <si>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</si>
  <si>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</si>
  <si>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</si>
  <si>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</si>
  <si>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</si>
  <si>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</si>
  <si>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</si>
  <si>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</si>
  <si>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</si>
  <si>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</si>
  <si>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</si>
  <si>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</si>
  <si>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</si>
  <si>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</si>
  <si>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</si>
  <si>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</si>
  <si>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</si>
  <si>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</si>
  <si>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</si>
  <si>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</si>
  <si>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</si>
  <si>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</si>
  <si>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</si>
  <si>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</si>
  <si>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</si>
  <si>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</si>
  <si>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</si>
  <si>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</si>
  <si>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</si>
  <si>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</si>
  <si>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</si>
  <si>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</si>
  <si>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</si>
  <si>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1105 BT 21</t>
  </si>
  <si>
    <t>Garisan 30cm 1105 Disney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</si>
  <si>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</si>
  <si>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</si>
  <si>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</si>
  <si>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</si>
  <si>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</si>
  <si>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</si>
  <si>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</si>
  <si>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</si>
  <si>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</si>
  <si>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</si>
  <si>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</si>
  <si>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</si>
  <si>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</si>
  <si>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</si>
  <si>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</si>
  <si>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</si>
  <si>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</si>
  <si>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</si>
  <si>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</si>
  <si>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</si>
  <si>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</si>
  <si>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</si>
  <si>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</si>
  <si>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</si>
  <si>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</si>
  <si>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</si>
  <si>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</si>
  <si>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</si>
  <si>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</si>
  <si>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</si>
  <si>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</si>
  <si>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</si>
  <si>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</si>
  <si>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</si>
  <si>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</si>
  <si>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</si>
  <si>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</si>
  <si>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</si>
  <si>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</si>
  <si>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</si>
  <si>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</si>
  <si>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</si>
  <si>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</si>
  <si>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BT no 15 Δ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</si>
  <si>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</si>
  <si>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</si>
  <si>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</si>
  <si>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</si>
  <si>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</si>
  <si>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</si>
  <si>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</si>
  <si>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</si>
  <si>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</si>
  <si>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</si>
  <si>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</si>
  <si>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</si>
  <si>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</si>
  <si>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</si>
  <si>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</si>
  <si>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</si>
  <si>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290</t>
  </si>
  <si>
    <t>Garisan sablon 430</t>
  </si>
  <si>
    <t>20 s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</si>
  <si>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</si>
  <si>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</si>
  <si>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</si>
  <si>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</si>
  <si>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</si>
  <si>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</si>
  <si>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</si>
  <si>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</si>
  <si>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</si>
  <si>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</si>
  <si>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</si>
  <si>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</si>
  <si>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</si>
  <si>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</si>
  <si>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</si>
  <si>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</si>
  <si>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</si>
  <si>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</si>
  <si>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</si>
  <si>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</si>
  <si>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</si>
  <si>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</si>
  <si>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</si>
  <si>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</si>
  <si>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</si>
  <si>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</si>
  <si>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</si>
  <si>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</si>
  <si>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</si>
  <si>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</si>
  <si>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</si>
  <si>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</si>
  <si>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</si>
  <si>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</si>
  <si>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</si>
  <si>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</si>
  <si>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</si>
  <si>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</si>
  <si>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</si>
  <si>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</si>
  <si>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</si>
  <si>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</si>
  <si>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</si>
  <si>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</si>
  <si>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</si>
  <si>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</si>
  <si>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</si>
  <si>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</si>
  <si>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</si>
  <si>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</si>
  <si>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</si>
  <si>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</si>
  <si>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</si>
  <si>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</si>
  <si>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</si>
  <si>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</si>
  <si>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</si>
  <si>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</si>
  <si>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</si>
  <si>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</si>
  <si>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</si>
  <si>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</si>
  <si>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</si>
  <si>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</si>
  <si>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</si>
  <si>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</si>
  <si>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</si>
  <si>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</si>
  <si>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</si>
  <si>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</si>
  <si>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Junior 100</t>
  </si>
  <si>
    <t>Gunting Junior J 400</t>
  </si>
  <si>
    <t>Gunting Junior J100</t>
  </si>
  <si>
    <t>Gunting Junior J200</t>
  </si>
  <si>
    <t>Gunting Junior J300</t>
  </si>
  <si>
    <t>Gunting Junior J500</t>
  </si>
  <si>
    <t>Gunting Kaibo</t>
  </si>
  <si>
    <t>Gunting KS-C 401 BC (4 pc)</t>
  </si>
  <si>
    <t>12 box</t>
  </si>
  <si>
    <t>Gunting kuku 777 H 211 B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</si>
  <si>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</si>
  <si>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</si>
  <si>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</si>
  <si>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</si>
  <si>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</si>
  <si>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</si>
  <si>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</si>
  <si>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</si>
  <si>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</si>
  <si>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</si>
  <si>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</si>
  <si>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</si>
  <si>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</si>
  <si>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</si>
  <si>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</si>
  <si>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</si>
  <si>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</si>
  <si>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</si>
  <si>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</si>
  <si>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</si>
  <si>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</si>
  <si>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</si>
  <si>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</si>
  <si>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</si>
  <si>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</si>
  <si>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</si>
  <si>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</si>
  <si>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</si>
  <si>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</si>
  <si>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</si>
  <si>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</si>
  <si>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</si>
  <si>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</si>
  <si>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</si>
  <si>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</si>
  <si>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</si>
  <si>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</si>
  <si>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</si>
  <si>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</si>
  <si>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</si>
  <si>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</si>
  <si>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JBS 107 biru</t>
  </si>
  <si>
    <t>ID card JBS 107 transparan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</si>
  <si>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</si>
  <si>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</si>
  <si>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</si>
  <si>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</si>
  <si>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</si>
  <si>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</si>
  <si>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</si>
  <si>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</si>
  <si>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 1.0 TC 308 hitam</t>
  </si>
  <si>
    <t>80 pak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</si>
  <si>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</si>
  <si>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</si>
  <si>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</si>
  <si>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</si>
  <si>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</si>
  <si>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</si>
  <si>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</si>
  <si>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</si>
  <si>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</si>
  <si>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</si>
  <si>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</si>
  <si>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</si>
  <si>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</si>
  <si>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</si>
  <si>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</si>
  <si>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</si>
  <si>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</si>
  <si>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</si>
  <si>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</si>
  <si>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</si>
  <si>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</si>
  <si>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</si>
  <si>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</si>
  <si>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</si>
  <si>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</si>
  <si>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</si>
  <si>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</si>
  <si>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</si>
  <si>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</si>
  <si>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</si>
  <si>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</si>
  <si>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</si>
  <si>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</si>
  <si>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</si>
  <si>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</si>
  <si>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</si>
  <si>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</si>
  <si>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</si>
  <si>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</si>
  <si>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</si>
  <si>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</si>
  <si>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</si>
  <si>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</si>
  <si>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</si>
  <si>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</si>
  <si>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</si>
  <si>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</si>
  <si>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</si>
  <si>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</si>
  <si>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</si>
  <si>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</si>
  <si>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hijab GP 50 (24)</t>
  </si>
  <si>
    <t>Jarum jahit 902</t>
  </si>
  <si>
    <t>Jarum monte besar</t>
  </si>
  <si>
    <t>Jarum pentol JJ 40</t>
  </si>
  <si>
    <t>Jas Hujan poncho B 201</t>
  </si>
  <si>
    <t>Jepitan Enter Jep 107 (ETJ)</t>
  </si>
  <si>
    <t>Jepitan Saja</t>
  </si>
  <si>
    <t>10.000 pc</t>
  </si>
  <si>
    <t>K lipat Fluorescent 12x12</t>
  </si>
  <si>
    <t>K lipat Fluorescent 14x14</t>
  </si>
  <si>
    <t>K lipat Fluorescent 16x16</t>
  </si>
  <si>
    <t>K lipat Fluorescent 20x20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</si>
  <si>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</si>
  <si>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</si>
  <si>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</si>
  <si>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</si>
  <si>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</si>
  <si>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</si>
  <si>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</si>
  <si>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</si>
  <si>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</si>
  <si>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</si>
  <si>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</si>
  <si>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</si>
  <si>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</si>
  <si>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</si>
  <si>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</si>
  <si>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</si>
  <si>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</si>
  <si>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Karet B Bebek Sawah</t>
  </si>
  <si>
    <t>125 pak</t>
  </si>
  <si>
    <t>Karet pentil K</t>
  </si>
  <si>
    <t>500 pak</t>
  </si>
  <si>
    <t>20 pk</t>
  </si>
  <si>
    <t>Kartu Stock Folio Hj</t>
  </si>
  <si>
    <t>Kartu Stock Folio M(18)/ P(12)</t>
  </si>
  <si>
    <t>Kartu Ucapan Anjing(84)</t>
  </si>
  <si>
    <t>22 Disp</t>
  </si>
  <si>
    <t>Kartu Undangan anak alpindo</t>
  </si>
  <si>
    <t>4000 pc</t>
  </si>
  <si>
    <t>Kartu undangan anak B</t>
  </si>
  <si>
    <t>Kartu Undangan anak Deluxe</t>
  </si>
  <si>
    <t>2000 pk</t>
  </si>
  <si>
    <t>Kartu undangan anak. Kecil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</si>
  <si>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</si>
  <si>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</si>
  <si>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</si>
  <si>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</si>
  <si>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</si>
  <si>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</si>
  <si>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</si>
  <si>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</si>
  <si>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</si>
  <si>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</si>
  <si>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</si>
  <si>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</si>
  <si>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</si>
  <si>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</si>
  <si>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</si>
  <si>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</si>
  <si>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</si>
  <si>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 koala</t>
  </si>
  <si>
    <t>Kertas lipat origami 16x16 (7307 Korea) Princess/ WTP / Snow White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</si>
  <si>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</si>
  <si>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</si>
  <si>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</si>
  <si>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</si>
  <si>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</si>
  <si>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</si>
  <si>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</si>
  <si>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</si>
  <si>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</si>
  <si>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</si>
  <si>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</si>
  <si>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</si>
  <si>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</si>
  <si>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</si>
  <si>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</si>
  <si>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</si>
  <si>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</si>
  <si>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</si>
  <si>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</si>
  <si>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</si>
  <si>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</si>
  <si>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</si>
  <si>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</si>
  <si>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</si>
  <si>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</si>
  <si>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</si>
  <si>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</si>
  <si>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</si>
  <si>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</si>
  <si>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</si>
  <si>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</si>
  <si>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</si>
  <si>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(2)/ CB 03 Besar (1)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</si>
  <si>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</si>
  <si>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</si>
  <si>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</si>
  <si>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</si>
  <si>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</si>
  <si>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</si>
  <si>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</si>
  <si>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</si>
  <si>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</si>
  <si>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</si>
  <si>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</si>
  <si>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</si>
  <si>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</si>
  <si>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</si>
  <si>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</si>
  <si>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</si>
  <si>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</si>
  <si>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</si>
  <si>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</si>
  <si>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</si>
  <si>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</si>
  <si>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</si>
  <si>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</si>
  <si>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</si>
  <si>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</si>
  <si>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MTK Kotak B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</si>
  <si>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</si>
  <si>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</si>
  <si>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</si>
  <si>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</si>
  <si>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</si>
  <si>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</si>
  <si>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</si>
  <si>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MTK kotak b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</si>
  <si>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</si>
  <si>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</si>
  <si>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</si>
  <si>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</si>
  <si>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</si>
  <si>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</si>
  <si>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</si>
  <si>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</si>
  <si>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</si>
  <si>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</si>
  <si>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</si>
  <si>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</si>
  <si>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</si>
  <si>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</si>
  <si>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</si>
  <si>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</si>
  <si>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</si>
  <si>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</si>
  <si>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</si>
  <si>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</si>
  <si>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</si>
  <si>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</si>
  <si>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</si>
  <si>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</si>
  <si>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</si>
  <si>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</si>
  <si>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</si>
  <si>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</si>
  <si>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</si>
  <si>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harga 103 Kojiko</t>
  </si>
  <si>
    <t>Label Mesin JA MX-3300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</si>
  <si>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</si>
  <si>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</si>
  <si>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</si>
  <si>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</si>
  <si>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</si>
  <si>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</si>
  <si>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</si>
  <si>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</si>
  <si>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</si>
  <si>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</si>
  <si>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</si>
  <si>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</si>
  <si>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</si>
  <si>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</si>
  <si>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</si>
  <si>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</si>
  <si>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</si>
  <si>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</si>
  <si>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</si>
  <si>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</si>
  <si>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</si>
  <si>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</si>
  <si>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 (25 gr)</t>
  </si>
  <si>
    <t>Lem pasta T premium (80 gr)</t>
  </si>
  <si>
    <t>Lem tembak k putih MS</t>
  </si>
  <si>
    <t>Lem tembak Vanco k putih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</si>
  <si>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</si>
  <si>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</si>
  <si>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</si>
  <si>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</si>
  <si>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</si>
  <si>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</si>
  <si>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besi microtop MT 118/ 2003/ 3 susun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</si>
  <si>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</si>
  <si>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</si>
  <si>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</si>
  <si>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</si>
  <si>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</si>
  <si>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</si>
  <si>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</si>
  <si>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</si>
  <si>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</si>
  <si>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</si>
  <si>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</t>
  </si>
  <si>
    <t>Magic Board 2002</t>
  </si>
  <si>
    <t>Magic Board 20196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</si>
  <si>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</si>
  <si>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</si>
  <si>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</si>
  <si>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</si>
  <si>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</si>
  <si>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</si>
  <si>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</si>
  <si>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</si>
  <si>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</si>
  <si>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</si>
  <si>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</si>
  <si>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</si>
  <si>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</si>
  <si>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</si>
  <si>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</si>
  <si>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</si>
  <si>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</si>
  <si>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</si>
  <si>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</si>
  <si>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</si>
  <si>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</si>
  <si>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</si>
  <si>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</si>
  <si>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</si>
  <si>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</si>
  <si>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</si>
  <si>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</si>
  <si>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</si>
  <si>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</si>
  <si>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</si>
  <si>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</si>
  <si>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</si>
  <si>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</si>
  <si>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</si>
  <si>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</si>
  <si>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</si>
  <si>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</si>
  <si>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</si>
  <si>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</si>
  <si>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</si>
  <si>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</si>
  <si>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</si>
  <si>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</si>
  <si>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</si>
  <si>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</si>
  <si>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</si>
  <si>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</si>
  <si>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</si>
  <si>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</si>
  <si>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</si>
  <si>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</si>
  <si>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</si>
  <si>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</si>
  <si>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</si>
  <si>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</si>
  <si>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</si>
  <si>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</si>
  <si>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</si>
  <si>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</si>
  <si>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</si>
  <si>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</si>
  <si>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</si>
  <si>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</si>
  <si>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</si>
  <si>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</si>
  <si>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</si>
  <si>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</si>
  <si>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</si>
  <si>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</si>
  <si>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</si>
  <si>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</si>
  <si>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</si>
  <si>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</si>
  <si>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</si>
  <si>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</si>
  <si>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</si>
  <si>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</si>
  <si>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</si>
  <si>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</si>
  <si>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</si>
  <si>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</si>
  <si>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</si>
  <si>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</si>
  <si>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sika K</t>
  </si>
  <si>
    <t>Map kcg Zipper warna ungu</t>
  </si>
  <si>
    <t>Map L Merah Vtro</t>
  </si>
  <si>
    <t>Map L Sika 105 K</t>
  </si>
  <si>
    <t>Map L Sika Hijau</t>
  </si>
  <si>
    <t>Map L Sika merah</t>
  </si>
  <si>
    <t>Map L sika putih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</si>
  <si>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</si>
  <si>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</si>
  <si>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</si>
  <si>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</si>
  <si>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</si>
  <si>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</si>
  <si>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</si>
  <si>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</si>
  <si>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</si>
  <si>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Tenteng ZF 821 Lx</t>
  </si>
  <si>
    <t>Map Tenteng ZF 830</t>
  </si>
  <si>
    <t>Map Topla 1928 orange</t>
  </si>
  <si>
    <t>Map Topla 3080 orange (3)/ M (4)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</si>
  <si>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</si>
  <si>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</si>
  <si>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</si>
  <si>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</si>
  <si>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</si>
  <si>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mix(9) kcg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</si>
  <si>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</si>
  <si>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</si>
  <si>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</si>
  <si>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</si>
  <si>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</si>
  <si>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</si>
  <si>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</si>
  <si>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</si>
  <si>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</si>
  <si>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</si>
  <si>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</si>
  <si>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</si>
  <si>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</si>
  <si>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</si>
  <si>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</si>
  <si>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</si>
  <si>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</si>
  <si>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</si>
  <si>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</si>
  <si>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</si>
  <si>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</si>
  <si>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</si>
  <si>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</si>
  <si>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</si>
  <si>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</si>
  <si>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</si>
  <si>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</si>
  <si>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</si>
  <si>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</si>
  <si>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</si>
  <si>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</si>
  <si>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</si>
  <si>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</si>
  <si>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</si>
  <si>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</si>
  <si>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</si>
  <si>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</si>
  <si>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</si>
  <si>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</si>
  <si>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</si>
  <si>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</si>
  <si>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</si>
  <si>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</si>
  <si>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</si>
  <si>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</si>
  <si>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</si>
  <si>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</si>
  <si>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</si>
  <si>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</si>
  <si>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912(1)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</si>
  <si>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</si>
  <si>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</si>
  <si>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</si>
  <si>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</si>
  <si>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</si>
  <si>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Ring Eva MN-002 W. Land</t>
  </si>
  <si>
    <t>Memo Tebal dos</t>
  </si>
  <si>
    <t>Memo WTP cmp</t>
  </si>
  <si>
    <t>Memo X161(11)/ 204(4)</t>
  </si>
  <si>
    <t>Mesin tembak 188 Jumbo</t>
  </si>
  <si>
    <t>Mesin tembak 189/ 60W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</si>
  <si>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</si>
  <si>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</si>
  <si>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</si>
  <si>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</si>
  <si>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</si>
  <si>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</si>
  <si>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</si>
  <si>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10,5x16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</si>
  <si>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</si>
  <si>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</si>
  <si>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</si>
  <si>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</si>
  <si>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</si>
  <si>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</si>
  <si>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</si>
  <si>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</si>
  <si>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</si>
  <si>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</si>
  <si>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</si>
  <si>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</si>
  <si>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</si>
  <si>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</si>
  <si>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</si>
  <si>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</si>
  <si>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</si>
  <si>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</si>
  <si>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</si>
  <si>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</si>
  <si>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</si>
  <si>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</si>
  <si>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</si>
  <si>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</si>
  <si>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</si>
  <si>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</si>
  <si>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batik 501 jos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</si>
  <si>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</si>
  <si>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</si>
  <si>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</si>
  <si>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</si>
  <si>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</si>
  <si>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12W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</si>
  <si>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</si>
  <si>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</si>
  <si>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</si>
  <si>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</si>
  <si>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</si>
  <si>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</si>
  <si>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</si>
  <si>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</si>
  <si>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</si>
  <si>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</si>
  <si>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</si>
  <si>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</si>
  <si>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</si>
  <si>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</si>
  <si>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</si>
  <si>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</si>
  <si>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</si>
  <si>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</si>
  <si>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</si>
  <si>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12W</t>
  </si>
  <si>
    <t>OP DB 18W</t>
  </si>
  <si>
    <t>OP DB 24W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</si>
  <si>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</si>
  <si>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</si>
  <si>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</si>
  <si>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</si>
  <si>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</si>
  <si>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</si>
  <si>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2C8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</si>
  <si>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</si>
  <si>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</si>
  <si>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</si>
  <si>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</si>
  <si>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</si>
  <si>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KM 3115</t>
  </si>
  <si>
    <t>P Case KRT 2203 2 susun metallik</t>
  </si>
  <si>
    <t>P case magnit 35128</t>
  </si>
  <si>
    <t>P case magnit 35128 L</t>
  </si>
  <si>
    <t>P case magnit 35139</t>
  </si>
  <si>
    <t>P case magnit 3514-17</t>
  </si>
  <si>
    <t>P case magnit 3549-18</t>
  </si>
  <si>
    <t>P case magnit 3569-19</t>
  </si>
  <si>
    <t>P Case Magnit MC 8090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</si>
  <si>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</si>
  <si>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</si>
  <si>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</si>
  <si>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</si>
  <si>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</si>
  <si>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</si>
  <si>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</si>
  <si>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</si>
  <si>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</si>
  <si>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</si>
  <si>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</si>
  <si>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</si>
  <si>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</si>
  <si>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</si>
  <si>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</si>
  <si>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</si>
  <si>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</si>
  <si>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</si>
  <si>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</si>
  <si>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</si>
  <si>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</si>
  <si>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</si>
  <si>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</si>
  <si>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</si>
  <si>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</si>
  <si>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</si>
  <si>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</si>
  <si>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</si>
  <si>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</si>
  <si>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</si>
  <si>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</si>
  <si>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</si>
  <si>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</si>
  <si>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</si>
  <si>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</si>
  <si>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</si>
  <si>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A 2-20 PC 50-80</t>
  </si>
  <si>
    <t>PC A 6855</t>
  </si>
  <si>
    <t>PC A2-27 PC 8110 KT</t>
  </si>
  <si>
    <t>PC A2-3 PC 3311</t>
  </si>
  <si>
    <t>PC AD 006</t>
  </si>
  <si>
    <t>Pc AD 030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</si>
  <si>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</si>
  <si>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</si>
  <si>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</si>
  <si>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</si>
  <si>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</si>
  <si>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</si>
  <si>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</si>
  <si>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</si>
  <si>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</si>
  <si>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</si>
  <si>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</si>
  <si>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</si>
  <si>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</si>
  <si>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</si>
  <si>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</si>
  <si>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</si>
  <si>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GP 9315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</si>
  <si>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</si>
  <si>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</si>
  <si>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</si>
  <si>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</si>
  <si>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</si>
  <si>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</si>
  <si>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</si>
  <si>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</si>
  <si>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</si>
  <si>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</si>
  <si>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</si>
  <si>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</si>
  <si>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</si>
  <si>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</si>
  <si>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</si>
  <si>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Klg 19-15</t>
  </si>
  <si>
    <t>Pc klg 3339 TSUM</t>
  </si>
  <si>
    <t>PC Klg 9888 mobil 3SS</t>
  </si>
  <si>
    <t>PC klg AD 118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</si>
  <si>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</si>
  <si>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</si>
  <si>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</si>
  <si>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</si>
  <si>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</si>
  <si>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</si>
  <si>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</si>
  <si>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</si>
  <si>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</si>
  <si>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</si>
  <si>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</si>
  <si>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</si>
  <si>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F 39 mobil 3 susun</t>
  </si>
  <si>
    <t>PC Klg H1113 Sheep (C12.014)</t>
  </si>
  <si>
    <t>PC Klg K 367</t>
  </si>
  <si>
    <t>PC Klg karakter SN 7109</t>
  </si>
  <si>
    <t>PC Klg KT 6612 + STD set</t>
  </si>
  <si>
    <t>Pc klg LPY 99-2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</si>
  <si>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</si>
  <si>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</si>
  <si>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</si>
  <si>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</si>
  <si>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</si>
  <si>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</si>
  <si>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</si>
  <si>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</si>
  <si>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</si>
  <si>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</si>
  <si>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</si>
  <si>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</si>
  <si>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</si>
  <si>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</si>
  <si>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KRT lampu 3320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</si>
  <si>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</si>
  <si>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</si>
  <si>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</si>
  <si>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</si>
  <si>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</si>
  <si>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</si>
  <si>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</si>
  <si>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</si>
  <si>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</si>
  <si>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</si>
  <si>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</si>
  <si>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</si>
  <si>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</si>
  <si>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 65009 KB</t>
  </si>
  <si>
    <t>Pc Magnet A 1190</t>
  </si>
  <si>
    <t>PC magnet KT 208</t>
  </si>
  <si>
    <t>PC magnet KT 77</t>
  </si>
  <si>
    <t>PC Magnit 0110 disney/ 0110 apple bear</t>
  </si>
  <si>
    <t>PC Magnit 051 MM blk</t>
  </si>
  <si>
    <t>PC Magnit 1151</t>
  </si>
  <si>
    <t>PC Magnit 3515-02</t>
  </si>
  <si>
    <t>PC Magnit 3578-20</t>
  </si>
  <si>
    <t>PC Magnit 3D KT 8158</t>
  </si>
  <si>
    <t>PC Magnit 5501 Besar</t>
  </si>
  <si>
    <t>PC Magnit 65005 (Baru)</t>
  </si>
  <si>
    <t>PC Magnit 65005 FR</t>
  </si>
  <si>
    <t>PC Magnit 65005 XQ Big Hero</t>
  </si>
  <si>
    <t>PC Magnit 811 kungfu panda</t>
  </si>
  <si>
    <t>PC Magnit 8123 jam</t>
  </si>
  <si>
    <t>Pc magnit 9342</t>
  </si>
  <si>
    <t>Pc magnit 9354</t>
  </si>
  <si>
    <t>Pc magnit 9356</t>
  </si>
  <si>
    <t>Pc Magnit 9357</t>
  </si>
  <si>
    <t>PC magnit 9696</t>
  </si>
  <si>
    <t>PC Magnit A 1172</t>
  </si>
  <si>
    <t>PC Magnit A1159+Kal</t>
  </si>
  <si>
    <t>PC Magnit A6857/ 3 kal</t>
  </si>
  <si>
    <t>PC Magnit A-787 PU+CB</t>
  </si>
  <si>
    <t>PC Magnit A853</t>
  </si>
  <si>
    <t>PC Magnit A863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</si>
  <si>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</si>
  <si>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</si>
  <si>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</si>
  <si>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</si>
  <si>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</si>
  <si>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</si>
  <si>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</si>
  <si>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</si>
  <si>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</si>
  <si>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</si>
  <si>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</si>
  <si>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</si>
  <si>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</si>
  <si>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</si>
  <si>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</si>
  <si>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</si>
  <si>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</si>
  <si>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</si>
  <si>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</si>
  <si>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</si>
  <si>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</si>
  <si>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</si>
  <si>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</si>
  <si>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</si>
  <si>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</si>
  <si>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</si>
  <si>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</si>
  <si>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</si>
  <si>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</si>
  <si>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</si>
  <si>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</si>
  <si>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</si>
  <si>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</si>
  <si>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</si>
  <si>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</si>
  <si>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</si>
  <si>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</si>
  <si>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</si>
  <si>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</si>
  <si>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</si>
  <si>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</si>
  <si>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</si>
  <si>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</si>
  <si>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</si>
  <si>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</si>
  <si>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</si>
  <si>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</si>
  <si>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</si>
  <si>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</si>
  <si>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</si>
  <si>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</si>
  <si>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</si>
  <si>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</si>
  <si>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QY1 Kalkulator Blk</t>
  </si>
  <si>
    <t>PC Magnit S-8088+WB Princess/ MM/ WTP</t>
  </si>
  <si>
    <t>PC magnit TC 1056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</si>
  <si>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</si>
  <si>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</si>
  <si>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</si>
  <si>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</si>
  <si>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</si>
  <si>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</si>
  <si>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</si>
  <si>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</si>
  <si>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</si>
  <si>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</si>
  <si>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</si>
  <si>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</si>
  <si>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</si>
  <si>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</si>
  <si>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</si>
  <si>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</si>
  <si>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</si>
  <si>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</si>
  <si>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</si>
  <si>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</si>
  <si>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</si>
  <si>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</si>
  <si>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</si>
  <si>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</si>
  <si>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</si>
  <si>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</si>
  <si>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</si>
  <si>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</si>
  <si>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</si>
  <si>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</si>
  <si>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</si>
  <si>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</si>
  <si>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PS 002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</si>
  <si>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</si>
  <si>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</si>
  <si>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</si>
  <si>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</si>
  <si>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</si>
  <si>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</si>
  <si>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</si>
  <si>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</si>
  <si>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</si>
  <si>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</si>
  <si>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</si>
  <si>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</si>
  <si>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</si>
  <si>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</si>
  <si>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</si>
  <si>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</si>
  <si>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</si>
  <si>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</si>
  <si>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</si>
  <si>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</si>
  <si>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</si>
  <si>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</si>
  <si>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</si>
  <si>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</si>
  <si>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</si>
  <si>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</si>
  <si>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</si>
  <si>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</si>
  <si>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</si>
  <si>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</si>
  <si>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</si>
  <si>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</si>
  <si>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</si>
  <si>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</si>
  <si>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</si>
  <si>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</si>
  <si>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</si>
  <si>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</si>
  <si>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</si>
  <si>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385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</si>
  <si>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</si>
  <si>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</si>
  <si>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</si>
  <si>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</si>
  <si>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</si>
  <si>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</si>
  <si>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</si>
  <si>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</si>
  <si>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</si>
  <si>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1196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</si>
  <si>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</si>
  <si>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</si>
  <si>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</si>
  <si>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</si>
  <si>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</si>
  <si>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</si>
  <si>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</si>
  <si>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</si>
  <si>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</si>
  <si>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</si>
  <si>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</si>
  <si>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</si>
  <si>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</si>
  <si>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</si>
  <si>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</si>
  <si>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</si>
  <si>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</si>
  <si>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</si>
  <si>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</si>
  <si>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</si>
  <si>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</si>
  <si>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</si>
  <si>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</si>
  <si>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</si>
  <si>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</si>
  <si>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</si>
  <si>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</si>
  <si>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</si>
  <si>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</si>
  <si>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</si>
  <si>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</si>
  <si>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</si>
  <si>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</si>
  <si>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</si>
  <si>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</si>
  <si>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</si>
  <si>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</si>
  <si>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</si>
  <si>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</si>
  <si>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</si>
  <si>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</si>
  <si>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 B enter 802 K</t>
  </si>
  <si>
    <t>Penghapus W/B 803 B Enter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</si>
  <si>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</si>
  <si>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</si>
  <si>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</si>
  <si>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</si>
  <si>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</si>
  <si>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</si>
  <si>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</si>
  <si>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</si>
  <si>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</si>
  <si>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</si>
  <si>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</si>
  <si>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</si>
  <si>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</si>
  <si>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</si>
  <si>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</si>
  <si>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</si>
  <si>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</si>
  <si>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</si>
  <si>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</si>
  <si>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</si>
  <si>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</si>
  <si>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</si>
  <si>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</si>
  <si>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</si>
  <si>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</si>
  <si>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</si>
  <si>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</si>
  <si>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</si>
  <si>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</si>
  <si>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</si>
  <si>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</si>
  <si>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</si>
  <si>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</si>
  <si>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</si>
  <si>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</si>
  <si>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</si>
  <si>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</si>
  <si>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</si>
  <si>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</si>
  <si>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</si>
  <si>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</si>
  <si>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288 set</t>
  </si>
  <si>
    <t>Pensil HB RT 6 (makro)</t>
  </si>
  <si>
    <t>40 dos</t>
  </si>
  <si>
    <t>Pensil HP-200 Hk (1x72)</t>
  </si>
  <si>
    <t>Pensil Jumbo + asahan (458)</t>
  </si>
  <si>
    <t>Pensil Jumbo biasa (1058)</t>
  </si>
  <si>
    <t>Pensil Kayagi 3040/ 3063</t>
  </si>
  <si>
    <t>Pensil Kayagi 3059/ 3062</t>
  </si>
  <si>
    <t>Pensil Kayagi 3061/ 2028</t>
  </si>
  <si>
    <t>Pensil Kayagi 3065/ 3052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</si>
  <si>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</si>
  <si>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</si>
  <si>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</si>
  <si>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</si>
  <si>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</si>
  <si>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</si>
  <si>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</si>
  <si>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</si>
  <si>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</si>
  <si>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</si>
  <si>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</si>
  <si>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</si>
  <si>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</si>
  <si>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</si>
  <si>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Pensil Zhong hwa M/B kecil 120</t>
  </si>
  <si>
    <t>Pianika altos kain B</t>
  </si>
  <si>
    <t>Pianika marvel koper Biru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</si>
  <si>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</si>
  <si>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</si>
  <si>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</si>
  <si>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</si>
  <si>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</si>
  <si>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</si>
  <si>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</si>
  <si>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</si>
  <si>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</si>
  <si>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</si>
  <si>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</si>
  <si>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</si>
  <si>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Pita jepang motif</t>
  </si>
  <si>
    <t>Pita jepang polos B</t>
  </si>
  <si>
    <t>Pita kado LS 30-1</t>
  </si>
  <si>
    <t>Pita tarik 18 renda motif</t>
  </si>
  <si>
    <t>Pita tarik 23 list gold</t>
  </si>
  <si>
    <t>Pita tarik 23 motif polos</t>
  </si>
  <si>
    <t>Pita tarik 30 list emas</t>
  </si>
  <si>
    <t>Pita tarik 30 renda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</si>
  <si>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</si>
  <si>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</si>
  <si>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</si>
  <si>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</si>
  <si>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</si>
  <si>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</si>
  <si>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</si>
  <si>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</si>
  <si>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</si>
  <si>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</si>
  <si>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</si>
  <si>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</si>
  <si>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</si>
  <si>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</si>
  <si>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</si>
  <si>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</si>
  <si>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</si>
  <si>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</si>
  <si>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</si>
  <si>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</si>
  <si>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</si>
  <si>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</si>
  <si>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</si>
  <si>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</si>
  <si>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</si>
  <si>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</si>
  <si>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</si>
  <si>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</si>
  <si>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</si>
  <si>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</si>
  <si>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</si>
  <si>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</si>
  <si>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</si>
  <si>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</si>
  <si>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</si>
  <si>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</si>
  <si>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</si>
  <si>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</si>
  <si>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</si>
  <si>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</si>
  <si>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</si>
  <si>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</si>
  <si>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</si>
  <si>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</si>
  <si>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</si>
  <si>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</si>
  <si>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</si>
  <si>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</si>
  <si>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alexander boxy</t>
  </si>
  <si>
    <t>Sampul OPP jersy Folio TBL 50 micron</t>
  </si>
  <si>
    <t>200 roll</t>
  </si>
  <si>
    <t>Sampul Roll Dust 454</t>
  </si>
  <si>
    <t>Sampul Samson Boxy batik</t>
  </si>
  <si>
    <t>Selongsong pentel Enter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</si>
  <si>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</si>
  <si>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</si>
  <si>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</si>
  <si>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</si>
  <si>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</si>
  <si>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</si>
  <si>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</si>
  <si>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</si>
  <si>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</si>
  <si>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</si>
  <si>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</si>
  <si>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</si>
  <si>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</si>
  <si>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</si>
  <si>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</si>
  <si>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</si>
  <si>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</si>
  <si>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</si>
  <si>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</si>
  <si>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</si>
  <si>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</si>
  <si>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</si>
  <si>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</si>
  <si>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</si>
  <si>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</si>
  <si>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</si>
  <si>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</si>
  <si>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</si>
  <si>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</si>
  <si>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</si>
  <si>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</si>
  <si>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</si>
  <si>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12W DB SP 701</t>
  </si>
  <si>
    <t>56 set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</si>
  <si>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</si>
  <si>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</si>
  <si>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</si>
  <si>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</si>
  <si>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</si>
  <si>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</si>
  <si>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</si>
  <si>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</si>
  <si>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HL 510 (faktur)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</si>
  <si>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</si>
  <si>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</si>
  <si>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</si>
  <si>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</si>
  <si>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</si>
  <si>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</si>
  <si>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</si>
  <si>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</si>
  <si>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</si>
  <si>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</si>
  <si>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</si>
  <si>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</si>
  <si>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</si>
  <si>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Stampad KS DB HD 2</t>
  </si>
  <si>
    <t>Stampal Fancy 25090</t>
  </si>
  <si>
    <t>Standart Bk V tech 6.5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</si>
  <si>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</si>
  <si>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</si>
  <si>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</si>
  <si>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</si>
  <si>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</si>
  <si>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</si>
  <si>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</si>
  <si>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</si>
  <si>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</si>
  <si>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</si>
  <si>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</si>
  <si>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</si>
  <si>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</si>
  <si>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</si>
  <si>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</si>
  <si>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</si>
  <si>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</si>
  <si>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</si>
  <si>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</si>
  <si>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</si>
  <si>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Stick note TF 0244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</si>
  <si>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</si>
  <si>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</si>
  <si>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</si>
  <si>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</si>
  <si>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</si>
  <si>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</si>
  <si>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</si>
  <si>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</si>
  <si>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</si>
  <si>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</si>
  <si>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</si>
  <si>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</si>
  <si>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</si>
  <si>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</si>
  <si>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</si>
  <si>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</si>
  <si>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</si>
  <si>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</si>
  <si>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</si>
  <si>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</si>
  <si>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</si>
  <si>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</si>
  <si>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</si>
  <si>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</si>
  <si>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</si>
  <si>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</si>
  <si>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</si>
  <si>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</si>
  <si>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</si>
  <si>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</si>
  <si>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</si>
  <si>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</si>
  <si>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</si>
  <si>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</si>
  <si>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</si>
  <si>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</si>
  <si>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</si>
  <si>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</si>
  <si>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</si>
  <si>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</si>
  <si>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</si>
  <si>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</si>
  <si>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</si>
  <si>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</si>
  <si>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</si>
  <si>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</si>
  <si>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</si>
  <si>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</si>
  <si>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</si>
  <si>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</si>
  <si>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</si>
  <si>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</si>
  <si>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</si>
  <si>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</si>
  <si>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</si>
  <si>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</si>
  <si>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</si>
  <si>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</si>
  <si>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</si>
  <si>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</si>
  <si>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</si>
  <si>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</si>
  <si>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</si>
  <si>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</si>
  <si>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</si>
  <si>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</si>
  <si>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</si>
  <si>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</si>
  <si>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</si>
  <si>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</si>
  <si>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</si>
  <si>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</si>
  <si>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</si>
  <si>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</si>
  <si>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</si>
  <si>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</si>
  <si>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</si>
  <si>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</si>
  <si>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</si>
  <si>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</si>
  <si>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</si>
  <si>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</si>
  <si>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</si>
  <si>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</si>
  <si>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</si>
  <si>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</si>
  <si>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</si>
  <si>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</si>
  <si>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</si>
  <si>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</si>
  <si>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</si>
  <si>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</si>
  <si>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</si>
  <si>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</si>
  <si>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</si>
  <si>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</si>
  <si>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</si>
  <si>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</si>
  <si>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</si>
  <si>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</si>
  <si>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</si>
  <si>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</si>
  <si>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</si>
  <si>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K</t>
  </si>
  <si>
    <t>Tali Cantol plastik M</t>
  </si>
  <si>
    <t>Tali jepit ht biasa gading</t>
  </si>
  <si>
    <t>Tali Jepit kilap Biru/ ID Card gading biru</t>
  </si>
  <si>
    <t>Tali Jepit metalik K 806 M</t>
  </si>
  <si>
    <t>Tali Jepit nylon K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</si>
  <si>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</si>
  <si>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</si>
  <si>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</si>
  <si>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</si>
  <si>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</si>
  <si>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Ht(2)/ B(3)/ M(1)/ K(1)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</si>
  <si>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</si>
  <si>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</si>
  <si>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</si>
  <si>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</si>
  <si>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</si>
  <si>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</si>
  <si>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</si>
  <si>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</si>
  <si>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</si>
  <si>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</si>
  <si>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Tas batik B (BS)</t>
  </si>
  <si>
    <t>Tas batik B mas</t>
  </si>
  <si>
    <t>Tas batik k (BS)</t>
  </si>
  <si>
    <t>Tas batik mas Buku kecil</t>
  </si>
  <si>
    <t>Tas batik mas panjang</t>
  </si>
  <si>
    <t>Tas batik Mj 1 kecil</t>
  </si>
  <si>
    <t>Tas batik MJ 2 (T)</t>
  </si>
  <si>
    <t>Tas batik Mj1</t>
  </si>
  <si>
    <t>Tas batik panjang/ sarung (Baru)</t>
  </si>
  <si>
    <t>Tas batik Topline K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</si>
  <si>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</si>
  <si>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</si>
  <si>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</si>
  <si>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</si>
  <si>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</si>
  <si>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</si>
  <si>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</si>
  <si>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</si>
  <si>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</si>
  <si>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</si>
  <si>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</si>
  <si>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</si>
  <si>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</si>
  <si>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</si>
  <si>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</si>
  <si>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</si>
  <si>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</si>
  <si>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</si>
  <si>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9093/ 750</t>
  </si>
  <si>
    <t>Tas GG 02 HZD mix</t>
  </si>
  <si>
    <t>Tas GG 03 2063/ 2064/ 2065</t>
  </si>
  <si>
    <t>Tas GG 03 6012</t>
  </si>
  <si>
    <t>Tas GG 03 721(2)/ 929(4)</t>
  </si>
  <si>
    <t>Tas GG 03 9039 gliter</t>
  </si>
  <si>
    <t>Tas GG 03 9111(3)/ 9060(7)</t>
  </si>
  <si>
    <t>Tas HB T01 Tali Kur batik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</si>
  <si>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</si>
  <si>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</si>
  <si>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</si>
  <si>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</si>
  <si>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</si>
  <si>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</si>
  <si>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</si>
  <si>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Idul Fitri K</t>
  </si>
  <si>
    <t>Tas J 0053</t>
  </si>
  <si>
    <t>Tas J 1706</t>
  </si>
  <si>
    <t>Tas J 2729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</si>
  <si>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</si>
  <si>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</si>
  <si>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</si>
  <si>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</si>
  <si>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</si>
  <si>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</si>
  <si>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</si>
  <si>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</si>
  <si>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</si>
  <si>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</si>
  <si>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</si>
  <si>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BG 21 004J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</si>
  <si>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</si>
  <si>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</si>
  <si>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</si>
  <si>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</si>
  <si>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</si>
  <si>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</si>
  <si>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</si>
  <si>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</si>
  <si>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</si>
  <si>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</si>
  <si>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</si>
  <si>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B(4)/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</si>
  <si>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</si>
  <si>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</si>
  <si>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</si>
  <si>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</si>
  <si>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</si>
  <si>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</si>
  <si>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</si>
  <si>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</si>
  <si>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</si>
  <si>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</si>
  <si>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</si>
  <si>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</si>
  <si>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</si>
  <si>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</si>
  <si>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</si>
  <si>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</si>
  <si>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</si>
  <si>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</si>
  <si>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</si>
  <si>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</si>
  <si>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</si>
  <si>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</si>
  <si>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</si>
  <si>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</si>
  <si>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</si>
  <si>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</si>
  <si>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</si>
  <si>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</si>
  <si>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</si>
  <si>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Tas plastik Besar C1</t>
  </si>
  <si>
    <t>Tas Plastik kecil A1</t>
  </si>
  <si>
    <t>Tas plastik kecil A1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</si>
  <si>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</si>
  <si>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</si>
  <si>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</si>
  <si>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</si>
  <si>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</si>
  <si>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</si>
  <si>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</si>
  <si>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</si>
  <si>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</si>
  <si>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</si>
  <si>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</si>
  <si>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</si>
  <si>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</si>
  <si>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</si>
  <si>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</si>
  <si>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</si>
  <si>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</si>
  <si>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</si>
  <si>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</si>
  <si>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</si>
  <si>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</si>
  <si>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</si>
  <si>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</si>
  <si>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</si>
  <si>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</si>
  <si>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</si>
  <si>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</si>
  <si>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</si>
  <si>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</si>
  <si>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</si>
  <si>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</si>
  <si>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</si>
  <si>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</si>
  <si>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</si>
  <si>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</si>
  <si>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</si>
  <si>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38x45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</si>
  <si>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</si>
  <si>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</si>
  <si>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</si>
  <si>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</si>
  <si>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</si>
  <si>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</si>
  <si>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</si>
  <si>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</si>
  <si>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</si>
  <si>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</si>
  <si>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</si>
  <si>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</si>
  <si>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</si>
  <si>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</si>
  <si>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</si>
  <si>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</si>
  <si>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</si>
  <si>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</si>
  <si>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</si>
  <si>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</si>
  <si>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</si>
  <si>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</si>
  <si>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</si>
  <si>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</si>
  <si>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</si>
  <si>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</si>
  <si>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</si>
  <si>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</si>
  <si>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</si>
  <si>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</si>
  <si>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</si>
  <si>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</si>
  <si>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</si>
  <si>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</si>
  <si>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</si>
  <si>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</si>
  <si>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</si>
  <si>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</si>
  <si>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</si>
  <si>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</si>
  <si>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</si>
  <si>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</si>
  <si>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</si>
  <si>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</si>
  <si>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</si>
  <si>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</si>
  <si>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</si>
  <si>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</si>
  <si>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</si>
  <si>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</si>
  <si>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</si>
  <si>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</si>
  <si>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</si>
  <si>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</si>
  <si>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</si>
  <si>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</si>
  <si>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</si>
  <si>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</si>
  <si>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</si>
  <si>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</si>
  <si>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</si>
  <si>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</si>
  <si>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</si>
  <si>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</si>
  <si>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</si>
  <si>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2201(53)/ 241(35)</t>
  </si>
  <si>
    <t>64 ls</t>
  </si>
  <si>
    <t>Tipe ex 2264 (24 pc)</t>
  </si>
  <si>
    <t>Tipe ex 242(14)/ 968(2)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</si>
  <si>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</si>
  <si>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</si>
  <si>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</si>
  <si>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</si>
  <si>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</si>
  <si>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</si>
  <si>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</si>
  <si>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</si>
  <si>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</si>
  <si>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</si>
  <si>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</si>
  <si>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</si>
  <si>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</si>
  <si>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</si>
  <si>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</si>
  <si>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</si>
  <si>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</si>
  <si>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</si>
  <si>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</si>
  <si>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</si>
  <si>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</si>
  <si>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</si>
  <si>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890(11)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</si>
  <si>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</si>
  <si>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</si>
  <si>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</si>
  <si>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</si>
  <si>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</si>
  <si>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</si>
  <si>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</si>
  <si>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</si>
  <si>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</si>
  <si>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</si>
  <si>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</si>
  <si>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</si>
  <si>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</si>
  <si>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</si>
  <si>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</si>
  <si>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</si>
  <si>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</si>
  <si>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</si>
  <si>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</si>
  <si>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</si>
  <si>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</si>
  <si>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</si>
  <si>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</si>
  <si>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</si>
  <si>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</si>
  <si>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</si>
  <si>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</si>
  <si>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</si>
  <si>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</si>
  <si>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</si>
  <si>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</si>
  <si>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</si>
  <si>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</si>
  <si>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</si>
  <si>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</si>
  <si>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</si>
  <si>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</si>
  <si>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</si>
  <si>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</si>
  <si>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</si>
  <si>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</si>
  <si>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</si>
  <si>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</si>
  <si>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</si>
  <si>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</si>
  <si>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</si>
  <si>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Tipe-ex 9189</t>
  </si>
  <si>
    <t>Tipe-ex 9187</t>
  </si>
  <si>
    <t>Tipe-ex Deboss 013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</si>
  <si>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</si>
  <si>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</si>
  <si>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</si>
  <si>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</si>
  <si>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</si>
  <si>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</si>
  <si>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</si>
  <si>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</si>
  <si>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</si>
  <si>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</si>
  <si>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</si>
  <si>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</si>
  <si>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</si>
  <si>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</si>
  <si>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</si>
  <si>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</si>
  <si>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Cutter Kenko K-200</t>
  </si>
  <si>
    <t>Bp gell Kenko Fun Ht B</t>
  </si>
  <si>
    <t>Bp TG 340 ht</t>
  </si>
  <si>
    <t>Bp TG 340 ht (F)</t>
  </si>
  <si>
    <t>Bp TG 340 b (F)</t>
  </si>
  <si>
    <t>Bp TG 340 b</t>
  </si>
  <si>
    <t>Cat air Opini 110</t>
  </si>
  <si>
    <t>Cat air Opini 120</t>
  </si>
  <si>
    <t>Karbon S/B double B (F)</t>
  </si>
  <si>
    <t>Karbon S/B double B</t>
  </si>
  <si>
    <t>Map Dokumen Keeper 40lb TNT 021</t>
  </si>
  <si>
    <t>NB A5 BTS 80 biasa 25110-65</t>
  </si>
  <si>
    <t>NB A5 BTS 80 biasa 28825-19</t>
  </si>
  <si>
    <t>NB A5 BTS 80 biasa 28825-62</t>
  </si>
  <si>
    <t>NB A6 BTS 80 biasa 28850-51</t>
  </si>
  <si>
    <t>NB A6 BTS 80 biasa 28850-64</t>
  </si>
  <si>
    <t>Tali cantol ht</t>
  </si>
  <si>
    <t>Balon metalik LMP 2800</t>
  </si>
  <si>
    <t>BN B5 No.164</t>
  </si>
  <si>
    <t>Double Foam polar Sp 015 (4)/ F(2)</t>
  </si>
  <si>
    <t>Double Foam polar Sp 016 (2)/ F(4)</t>
  </si>
  <si>
    <t>Isi GW no 369</t>
  </si>
  <si>
    <t>L leaf A5 100 LBR Koala MTK Strimin</t>
  </si>
  <si>
    <t>Map Jala Rest Trans jos K(20)/ M(12) warna</t>
  </si>
  <si>
    <t>Map Jala Rest Trans jos B(19)/ Hj(20) warna</t>
  </si>
  <si>
    <t>Tali Transparant Yoyo montana Ht(9)/ M(24)</t>
  </si>
  <si>
    <t>Tali Transparant Yoyo montana Hj(23)/ B(14)</t>
  </si>
  <si>
    <t>L leaf A5 50 koala MTK kotak</t>
  </si>
  <si>
    <t>L leaf A5 50 koala MTK kotak k</t>
  </si>
  <si>
    <t>Abjad &amp; angka ABC123 DR</t>
  </si>
  <si>
    <t>BN A5 20H-3</t>
  </si>
  <si>
    <t>BN B5 8102</t>
  </si>
  <si>
    <t>BTS spiral 25100-56 (import)</t>
  </si>
  <si>
    <t>BTS WZ A6 80/ 50100-68w</t>
  </si>
  <si>
    <t>BTS WZ A6 80/ tali 5110-15w</t>
  </si>
  <si>
    <t>Dispenser Topla 801</t>
  </si>
  <si>
    <t>Garisan BT 840</t>
  </si>
  <si>
    <t>Isi gel 1.0 TC 308 ht</t>
  </si>
  <si>
    <t>Isi gel TZ 501 (faktur)</t>
  </si>
  <si>
    <t>Isi gel TZ 501 (biasa)</t>
  </si>
  <si>
    <t>Jangka besi DBC 4001</t>
  </si>
  <si>
    <t>Sampul Kwarto Fancy</t>
  </si>
  <si>
    <t>Sampul Boxy Fancy</t>
  </si>
  <si>
    <t>Stick note 654-8c</t>
  </si>
  <si>
    <t>Loose leaf B550 rainbow garis</t>
  </si>
  <si>
    <t>PC klg 583 mobil anak</t>
  </si>
  <si>
    <t>PC klg B597 mobil set</t>
  </si>
  <si>
    <t>PC klg B715 mobil 2 susun</t>
  </si>
  <si>
    <t>PC klg 17-33</t>
  </si>
  <si>
    <t>Tas BG 15-025 (35x40x20)</t>
  </si>
  <si>
    <t>Tas BG 15-026 (40x45x20)</t>
  </si>
  <si>
    <t>Tas BG 15-027 (45x50x20)</t>
  </si>
  <si>
    <t>Tas BG 15-028 (50x55x25)</t>
  </si>
  <si>
    <t>Tas BG 15-029 (60x70x25)</t>
  </si>
  <si>
    <t>Tas BG 15-030 (70x70x30)</t>
  </si>
  <si>
    <t>Tipe-ex Microtop 737</t>
  </si>
  <si>
    <t>Carry file Topla 8830 K(2)/ M(1)/ Hj(2)</t>
  </si>
  <si>
    <t>Key ring Debozz DBKC 003. 96pc (5), 93box (1)</t>
  </si>
  <si>
    <t>Map Jala A5 enter kcg 355-2 B(6)/ M(2)</t>
  </si>
  <si>
    <t>Map Jala A5 enter kcg 355-2 Hj(3)/ K(2)</t>
  </si>
  <si>
    <t>Map tali sika kuning (1)/ hijau (5)</t>
  </si>
  <si>
    <t>Map tali sika merah (1)/ putih (11)</t>
  </si>
  <si>
    <t>Stip gostar (24)</t>
  </si>
  <si>
    <t>Tas batik B alpindo</t>
  </si>
  <si>
    <t>Op Titi 48W JK</t>
  </si>
  <si>
    <t>Stapler Kenko 12N/ 13</t>
  </si>
  <si>
    <t>6 pc</t>
  </si>
  <si>
    <t>Stapler Kenko 12L/ 24</t>
  </si>
  <si>
    <t>Asahan meja 9233</t>
  </si>
  <si>
    <t>Bp gel deboz G 05</t>
  </si>
  <si>
    <t>Drawing board BT 21 no.216</t>
  </si>
  <si>
    <t>Garisan BT no.8</t>
  </si>
  <si>
    <t>Garisan BT no.10</t>
  </si>
  <si>
    <t>Tas BG 13-021 (55x65)</t>
  </si>
  <si>
    <t>Tas BG 16-033B (45x60x20)</t>
  </si>
  <si>
    <t>Agenda kulit ular k</t>
  </si>
  <si>
    <t>BN A5 Sika B(4)/ or(3) ring 20</t>
  </si>
  <si>
    <t>BN A5 Sika K(5)/ M(1) ring 20</t>
  </si>
  <si>
    <t>Bp Zhixin G 3033/ 3035</t>
  </si>
  <si>
    <t>Bp Zhixin G 3027/ 3031</t>
  </si>
  <si>
    <t>Bp Zhixin G 3036 (2)/ 3037</t>
  </si>
  <si>
    <t>Bp Zhixin G 3060 (2)/ 3062 (2)</t>
  </si>
  <si>
    <t>Bp Zhixin G 3068 (2)/ 3078 (2)</t>
  </si>
  <si>
    <t>Bp Zhixin G 3086 (2)/ 3087 (2)</t>
  </si>
  <si>
    <t>Lem Stick 10 gram (24) Vtro</t>
  </si>
  <si>
    <t>Map Topla 3080 Ht (2)/ B (5)</t>
  </si>
  <si>
    <t>Map Topla 3080 ungu (3)/ K (1)/ B (1)</t>
  </si>
  <si>
    <t>NB A5 BTS 80 biasa 25100-36</t>
  </si>
  <si>
    <t>PC Ret Ky 1186(4)/ 1203(4)</t>
  </si>
  <si>
    <t>PC Ret Ky 6203(6)/ 6214(2)</t>
  </si>
  <si>
    <t>PC Ret Ky 1202(5)/ 6158(1)</t>
  </si>
  <si>
    <t>PC Ret Ky A 2029(5)/ 6201(4)</t>
  </si>
  <si>
    <t>Stick note holo plastik 9083</t>
  </si>
  <si>
    <t>L Leaf JK A5 tanpa Cover Mix Mogu/ Minim/ Mola(4)</t>
  </si>
  <si>
    <t>Isi stapler Kenko no.10</t>
  </si>
  <si>
    <t>Label Kenko 6001-2R 1brs</t>
  </si>
  <si>
    <t>Bk ASB Folio</t>
  </si>
  <si>
    <t>Bp Zhixin 3039/ 3050/ 3053</t>
  </si>
  <si>
    <t>Bp Zhixin 3092 (1)/ 3035 (3)</t>
  </si>
  <si>
    <t>Bp Zhixin 3087 (2)/ 3038 (1)</t>
  </si>
  <si>
    <t>Dok keeper Optima biru</t>
  </si>
  <si>
    <t>240 dos</t>
  </si>
  <si>
    <t>Isi gel Fancy Vtro isi 20 dos 4 seri</t>
  </si>
  <si>
    <t>Letter tray besi 3 susun (2003)</t>
  </si>
  <si>
    <t>Pc karton kk 1299-3D</t>
  </si>
  <si>
    <t>Tali cantol plastik B</t>
  </si>
  <si>
    <t>Tas batik MJ-1 coklat (Baru)</t>
  </si>
  <si>
    <t>Isi gel Aodemi 20 dos lol</t>
  </si>
  <si>
    <t>Map UTN Dove 2w K(2)/ Hj(10)</t>
  </si>
  <si>
    <t>PC 9002 (4)/ 9008(1)</t>
  </si>
  <si>
    <t>Tas GG 02 HZD 793(4)/ 955</t>
  </si>
  <si>
    <t>Gunting JK 848</t>
  </si>
  <si>
    <t>PW JK 12W CP-12PB panjang</t>
  </si>
  <si>
    <t>144 PCS</t>
  </si>
  <si>
    <t>60 LSN</t>
  </si>
  <si>
    <t>Pensil JK P 88 2B</t>
  </si>
  <si>
    <t>30 GRS</t>
  </si>
  <si>
    <t>Stip Kenko 40 hitam</t>
  </si>
  <si>
    <t>Stip Kenko 40 putih</t>
  </si>
  <si>
    <t>Stapler Kenko HD-10 D</t>
  </si>
  <si>
    <t>20 LSN</t>
  </si>
  <si>
    <t>36 LSN</t>
  </si>
  <si>
    <t>Tipe-ex Kenko KE-108</t>
  </si>
  <si>
    <t>PW 12W PB JK</t>
  </si>
  <si>
    <t>Stapler Kenko HD 50 OJ</t>
  </si>
  <si>
    <t>NAMA BARANG</t>
  </si>
  <si>
    <t>Garisan 30 cm Enter</t>
  </si>
  <si>
    <t>Isi gel 20 dos anjing 4117</t>
  </si>
  <si>
    <t>Kartu Stock Folio K(16)/ B(10)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</si>
  <si>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</si>
  <si>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</si>
  <si>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</si>
  <si>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</si>
  <si>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</si>
  <si>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</si>
  <si>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</si>
  <si>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P case klg XDA 3339 Doraemon  /TSUM</t>
  </si>
  <si>
    <t>P case magnit 1628 kalkulaor</t>
  </si>
  <si>
    <t>P case magnit 6807</t>
  </si>
  <si>
    <t>Palet Apel (3)/ Anggur (1)</t>
  </si>
  <si>
    <t>Sampul Roll 34T Kenjoy</t>
  </si>
  <si>
    <t>Sampul Roll 45B Kenjoy</t>
  </si>
  <si>
    <t>Tipe-ex 737</t>
  </si>
  <si>
    <t>Tipe-ex kertas JK CT-522</t>
  </si>
  <si>
    <t>Marker permanen Kenko PM-100 hitam</t>
  </si>
  <si>
    <t>Marker WB Kenko WM-100 hitam</t>
  </si>
  <si>
    <t>Cutter Kenko A-300</t>
  </si>
  <si>
    <t>30 LSN</t>
  </si>
  <si>
    <t>Gunting Kenko SC-848  N</t>
  </si>
  <si>
    <t>10 LSN</t>
  </si>
  <si>
    <t>Gel pen Kenko K-1 hitam</t>
  </si>
  <si>
    <t>12 GRS</t>
  </si>
  <si>
    <t>Gel pen Kenko K-1 biru</t>
  </si>
  <si>
    <t>Gel pen Kenko KE-100 hitam</t>
  </si>
  <si>
    <t>Jangka set JK MS-55</t>
  </si>
  <si>
    <t>24 LSN</t>
  </si>
  <si>
    <t>Jangka set JK MS-75</t>
  </si>
  <si>
    <t>C</t>
  </si>
  <si>
    <t>concat</t>
  </si>
  <si>
    <t>STATUS</t>
  </si>
  <si>
    <t>M17_21_2</t>
  </si>
  <si>
    <t>K17_21_2</t>
  </si>
  <si>
    <t>Isi GW no.10</t>
  </si>
  <si>
    <t>100 PAK</t>
  </si>
  <si>
    <t>96 PCS</t>
  </si>
  <si>
    <t>Asahan Meja 9233</t>
  </si>
  <si>
    <t>Asahan Meja A-33</t>
  </si>
  <si>
    <t>Buku mewarnai ART A4 besar</t>
  </si>
  <si>
    <t>900 PCS</t>
  </si>
  <si>
    <t>Garisan Segitiga BT no.12</t>
  </si>
  <si>
    <t>240 PCS</t>
  </si>
  <si>
    <t>Gunting HB 75 Gunindo</t>
  </si>
  <si>
    <t>Gunting OMM Gunindo</t>
  </si>
  <si>
    <t>Gunting OLL Gunindo</t>
  </si>
  <si>
    <t>Gunting HB 85 Gunindo</t>
  </si>
  <si>
    <t>Gunting FM coklat Gunindo</t>
  </si>
  <si>
    <t>Gunting FL coklat Gunindo</t>
  </si>
  <si>
    <t>Gunting HB 65 Gunindo</t>
  </si>
  <si>
    <t>18 BOX</t>
  </si>
  <si>
    <t>Buku mewarnai ART A4 Besar</t>
  </si>
  <si>
    <t>Gunting OSS Gunindo</t>
  </si>
  <si>
    <t>Penghapus W/B 803 Gunindo</t>
  </si>
  <si>
    <t>\\</t>
  </si>
  <si>
    <t>Asahan 9910(13)/ 9916(9) BLK</t>
  </si>
  <si>
    <t>Bensia 908 (1)/ 909 (13)</t>
  </si>
  <si>
    <t>Bk bank folio</t>
  </si>
  <si>
    <t>Bk BNPP FOLIO (pajak)</t>
  </si>
  <si>
    <t>Bk BNPP Kwarto (pajak)</t>
  </si>
  <si>
    <t>Bp AODM 011 (7)/ 010 (8) Faktur</t>
  </si>
  <si>
    <t>Bp Gp 9112(1)/ 9006(10)</t>
  </si>
  <si>
    <t>Bp Zhixin 3027</t>
  </si>
  <si>
    <t>Bp Zhixin 3033 (3)/ 3037 (2)</t>
  </si>
  <si>
    <t>Bp Zhixin 3036 (1)/ 3078 (3)</t>
  </si>
  <si>
    <t>Bp Zhixin 3060 (2)/ 3062 (3)</t>
  </si>
  <si>
    <t>Bp Zhixin 3068 (2)/ 3086 (4)</t>
  </si>
  <si>
    <t>Clipboard kayu Candy (kotak) 28(atas) 5(bawah)</t>
  </si>
  <si>
    <t>Lem tembak k Adtek FAKTUR(29)/ BIASA(1)</t>
  </si>
  <si>
    <t>Map kcg sika M (23), B (3)</t>
  </si>
  <si>
    <t>Map kcg sika P (11), HJ(15)</t>
  </si>
  <si>
    <t>Pianika brother P</t>
  </si>
  <si>
    <t>Stapler 414 Yuan Chong 414 Faktur (1), biasa (4)</t>
  </si>
  <si>
    <t>200 LSN</t>
  </si>
  <si>
    <t>120 PCS</t>
  </si>
  <si>
    <t>12 LSN</t>
  </si>
  <si>
    <t>48 LSN</t>
  </si>
  <si>
    <t>1152 PCS</t>
  </si>
  <si>
    <t>P Case Magnit call MC 7121 ATAS (1)/ BLK (40)</t>
  </si>
  <si>
    <t>5 LSN</t>
  </si>
  <si>
    <t>Pc klg 1609</t>
  </si>
  <si>
    <t>25kg</t>
  </si>
  <si>
    <t>Map Topla 3090 W ungu</t>
  </si>
  <si>
    <t>CTN</t>
  </si>
  <si>
    <t>Kartu absen Kojiko</t>
  </si>
  <si>
    <t>144 LSN</t>
  </si>
  <si>
    <t>Silet renteng F 2018</t>
  </si>
  <si>
    <t>20 GRS</t>
  </si>
  <si>
    <t>Map Topla 3090 W Biru</t>
  </si>
  <si>
    <t>Map Topla 3090 W Orange</t>
  </si>
  <si>
    <t>Map Topla 3090 W Hitam</t>
  </si>
  <si>
    <t>Map Topla 3090 W kuning</t>
  </si>
  <si>
    <t>Map Topla 3090 W Merah</t>
  </si>
  <si>
    <t>S17_21_1</t>
  </si>
  <si>
    <t>MASUK</t>
  </si>
  <si>
    <t>KELUAR</t>
  </si>
  <si>
    <t>AKHIR</t>
  </si>
  <si>
    <t>S17_21_2</t>
  </si>
  <si>
    <t>STOCK AWAL</t>
  </si>
  <si>
    <t>STOCK AKHIR</t>
  </si>
  <si>
    <t>17-21</t>
  </si>
  <si>
    <t>23-28</t>
  </si>
  <si>
    <t>Paper cutter JK PC-2638 (F4)</t>
  </si>
  <si>
    <t>Tipe-ex kertas JK CT-507</t>
  </si>
  <si>
    <t>PW JK 24W CP-101</t>
  </si>
  <si>
    <t>Lem JK GL-R35</t>
  </si>
  <si>
    <t>Punch JK no.85</t>
  </si>
  <si>
    <t>Stip JK 526-B40 P</t>
  </si>
  <si>
    <t>Stip JK 526-B20</t>
  </si>
  <si>
    <t>Tipe-ex JK-101</t>
  </si>
  <si>
    <t>O pastel JK 12W OP-12 S</t>
  </si>
  <si>
    <t>Binder clip JK 280</t>
  </si>
  <si>
    <t>Stapler Kenko HD-10</t>
  </si>
  <si>
    <t>L Leaf Kenko A5-LL 100-2070</t>
  </si>
  <si>
    <t>L Leaf Kenko B5-LL 100-2670</t>
  </si>
  <si>
    <t>Clip warna Kenko 3100</t>
  </si>
  <si>
    <t>Tipe-ex Kenko KE-826 M</t>
  </si>
  <si>
    <t>Lem stick Kenko 8gr kecil</t>
  </si>
  <si>
    <t>Lem cair Kenko LG-50</t>
  </si>
  <si>
    <t>Punch Kenko no.30 XL</t>
  </si>
  <si>
    <t>Mika laminating Kenko LF100-2234</t>
  </si>
  <si>
    <t>PW Kenko 12W CP-12HALF classic</t>
  </si>
  <si>
    <t>PW Kenko 12W CP-12 F classic panjang</t>
  </si>
  <si>
    <t>PW Kenko 24W CP-24 F classic panjang</t>
  </si>
  <si>
    <t>PW Kenko 12W CP-12 F Tin case classic</t>
  </si>
  <si>
    <t>Gunting Kenko SC-828</t>
  </si>
  <si>
    <t>Gel pen Kenko KE-303 T-gel biru</t>
  </si>
  <si>
    <t>PW bicolor Kenko 12W CP-12 FBC classic</t>
  </si>
  <si>
    <t>Plakban kain Kenko 48mm plst biru</t>
  </si>
  <si>
    <t>Isi cutter Kenko A-100 kecil</t>
  </si>
  <si>
    <t>Isi cutter Kenko L-150 besar</t>
  </si>
  <si>
    <t>Pensil JK P-88 2B</t>
  </si>
  <si>
    <t>Pensil JK P-93 2B</t>
  </si>
  <si>
    <t>M23_28_1</t>
  </si>
  <si>
    <t>Isi cutter Kenko L-150 Besar</t>
  </si>
  <si>
    <t>3 GRS</t>
  </si>
  <si>
    <t>25 LSN</t>
  </si>
  <si>
    <t>120 LSN</t>
  </si>
  <si>
    <t>80 PCS</t>
  </si>
  <si>
    <t>5 PCS</t>
  </si>
  <si>
    <t>60 ROL</t>
  </si>
  <si>
    <t>24 PCS</t>
  </si>
  <si>
    <t>72 SET</t>
  </si>
  <si>
    <t>50 BOX</t>
  </si>
  <si>
    <t>36 BOX</t>
  </si>
  <si>
    <t>10 BOX</t>
  </si>
  <si>
    <t>K23_28_1</t>
  </si>
  <si>
    <t>S23_28_1</t>
  </si>
  <si>
    <t>Acrylic 12W V-tec VT-612/ 6ml</t>
  </si>
  <si>
    <t>Clipboard + WB holo 2 muka SQ-CLPHL</t>
  </si>
  <si>
    <t>P case magnit+call CC-7806</t>
  </si>
  <si>
    <t>P case klg GP-009-3/ 10x21/ set</t>
  </si>
  <si>
    <t>Dispenser Kenjoy no.50</t>
  </si>
  <si>
    <t>B note FPHY 002-A5-60</t>
  </si>
  <si>
    <t>Pita gold 1cm-19/ gold gliter</t>
  </si>
  <si>
    <t>Pita gold 2cm-20/ gold gliter</t>
  </si>
  <si>
    <t>Sampul Samson Boxy Fancy</t>
  </si>
  <si>
    <t>Sampul Samson Kwarto Fancy</t>
  </si>
  <si>
    <t>B note FPHY 001-B5-60</t>
  </si>
  <si>
    <t>Pita gold 1cm-19/ silver gliter</t>
  </si>
  <si>
    <t>Pita gold 2cm-20/ silver glitter</t>
  </si>
  <si>
    <t>B note A5-20H-1</t>
  </si>
  <si>
    <t>B note FPHY 002-B5-60</t>
  </si>
  <si>
    <t>Tipe-ex kertas MT 855/ 5x20</t>
  </si>
  <si>
    <t>Tipe-ex kertas MT-737 A/ 5x16/ +refill</t>
  </si>
  <si>
    <t>Tipe-ex kertas MT-747 A/ 5x8mm</t>
  </si>
  <si>
    <t>Tipe-ex kertas MT-757/ 5x12/ +ref</t>
  </si>
  <si>
    <t>Tipe-ex kertas MT-826/ 5x45/ JUMBO</t>
  </si>
  <si>
    <t>Tipe-ex kertas MT-919/ 5x30</t>
  </si>
  <si>
    <t>M23_28_2</t>
  </si>
  <si>
    <t>K23_28_2</t>
  </si>
  <si>
    <t>216 PCS</t>
  </si>
  <si>
    <t>40 PCS</t>
  </si>
  <si>
    <t>192 SET</t>
  </si>
  <si>
    <t>60 PCS</t>
  </si>
  <si>
    <t>32 PCS</t>
  </si>
  <si>
    <t>48 PCS</t>
  </si>
  <si>
    <t>72 PCS</t>
  </si>
  <si>
    <t>48 BOX (24 PCS)</t>
  </si>
  <si>
    <t>18 LSN</t>
  </si>
  <si>
    <t>24 BOX (24 PCS)</t>
  </si>
  <si>
    <t>ket</t>
  </si>
  <si>
    <t>Crayon putar 12W 1012-12 panjang</t>
  </si>
  <si>
    <t>Tipe-ex kertas-MT 855/ 5x20</t>
  </si>
  <si>
    <t>S23_28_2</t>
  </si>
  <si>
    <t>Lem stick WOMY 7x29</t>
  </si>
  <si>
    <t>Pita tarik 30 motif polos</t>
  </si>
  <si>
    <t>Gel pen TIZO TG 31060</t>
  </si>
  <si>
    <t>25 PCS</t>
  </si>
  <si>
    <t>1200 PCS</t>
  </si>
  <si>
    <t>40 PC</t>
  </si>
  <si>
    <t>Isi label 2 line JK</t>
  </si>
  <si>
    <t>120 PC</t>
  </si>
  <si>
    <t>144 LS</t>
  </si>
  <si>
    <t>M 30-04</t>
  </si>
  <si>
    <t>K 30-4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</si>
</sst>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0" applyFont="1" applyFill="1"/>
    <xf numFmtId="0" fontId="6" fillId="0" borderId="0" xfId="0" applyFont="1"/>
    <xf numFmtId="0" fontId="0" fillId="0" borderId="0" xfId="0" applyNumberFormat="1" applyFont="1" applyFill="1"/>
    <xf numFmtId="0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7" xfId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0" xfId="0" applyNumberFormat="1" applyFont="1" applyBorder="1"/>
    <xf numFmtId="0" fontId="1" fillId="0" borderId="1" xfId="0" applyNumberFormat="1" applyFont="1" applyBorder="1"/>
    <xf numFmtId="0" fontId="1" fillId="0" borderId="1" xfId="0" applyFont="1" applyBorder="1"/>
    <xf numFmtId="0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9" fillId="0" borderId="0" xfId="1" applyFont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0" borderId="5" xfId="0" applyNumberFormat="1" applyFont="1" applyBorder="1" applyAlignment="1">
      <alignment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Arial"/>
        <scheme val="none"/>
      </font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theme="1"/>
        <name val="Arial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</dxf>
    <dxf>
      <font>
        <color theme="0"/>
      </font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name val="Arial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</font>
      <fill>
        <patternFill patternType="none">
          <fgColor indexed="64"/>
          <bgColor auto="1"/>
        </patternFill>
      </fill>
    </dxf>
    <dxf>
      <font>
        <b val="0"/>
        <i val="0"/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rgb="FFFFFF00"/>
          <bgColor rgb="FF00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0" name="M17_21_1" displayName="M17_21_1" ref="A2:D13" totalsRowShown="0">
  <autoFilter ref="A2:D13"/>
  <sortState ref="A3:D13">
    <sortCondition ref="A2:A13"/>
  </sortState>
  <tableColumns count="4">
    <tableColumn id="2" name="NAMA BARANG"/>
    <tableColumn id="5" name="C" dataDxfId="100"/>
    <tableColumn id="6" name="concat" dataDxfId="99">
      <calculatedColumnFormula>SUBSTITUTE(SUBSTITUTE(CONCATENATE(M17_21_1[[#This Row],[NAMA BARANG]]),"-","")," ","")</calculatedColumnFormula>
    </tableColumn>
    <tableColumn id="7" name="STATUS" dataDxfId="98">
      <calculatedColumnFormula>IF(M17_21_1[[#This Row],[NAMA BARANG]]="","",IF(MATCH(M17_21_1[[#This Row],[concat]],Table1[concat],0)&gt;0,"ADA",0))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" name="Table2" displayName="Table2" ref="A2:L2619" totalsRowShown="0" headerRowDxfId="58" dataDxfId="57">
  <autoFilter ref="A2:L2619"/>
  <sortState ref="A3:L2619">
    <sortCondition ref="B2:B2619"/>
  </sortState>
  <tableColumns count="12">
    <tableColumn id="10" name="concat" dataDxfId="56">
      <calculatedColumnFormula>SUBSTITUTE(SUBSTITUTE(Table2[[#This Row],[NAMA BARANG]],"-","")," ","")</calculatedColumnFormula>
    </tableColumn>
    <tableColumn id="1" name="//" dataDxfId="55">
      <calculatedColumnFormula>IF(Table2[[#This Row],[TT]]&lt;1,"",COUNT(B$2:B2)+1)</calculatedColumnFormula>
    </tableColumn>
    <tableColumn id="2" name="NAMA BARANG" dataDxfId="54"/>
    <tableColumn id="3" name="AWAL" dataDxfId="53"/>
    <tableColumn id="4" name="KET" dataDxfId="52"/>
    <tableColumn id="5" name="TT" dataDxfId="51">
      <calculatedColumnFormula>SUM(Table2[[#This Row],[AWAL]],Table2[[#This Row],[M17_21_2]],Table2[[#This Row],[K17_21_2]],Table2[[#This Row],[M23_28_2]],Table2[[#This Row],[K23_28_2]])</calculatedColumnFormula>
    </tableColumn>
    <tableColumn id="6" name="M17_21_2" dataDxfId="50">
      <calculatedColumnFormula>SUMIF(INDIRECT(Table2[[#Headers],[M17_21_2]]&amp;"[concat]"),Table2[concat],INDIRECT(Table2[[#Headers],[M17_21_2]]&amp;"[c]"))</calculatedColumnFormula>
    </tableColumn>
    <tableColumn id="7" name="K17_21_2" dataDxfId="49">
      <calculatedColumnFormula>SUMIF(INDIRECT(Table2[[#Headers],[K17_21_2]]&amp;"[concat]"),Table2[concat],INDIRECT(Table2[[#Headers],[K17_21_2]]&amp;"[c]"))*-1</calculatedColumnFormula>
    </tableColumn>
    <tableColumn id="8" name="S17_21_2" dataDxfId="48">
      <calculatedColumnFormula>IF(OR(Table2[[#This Row],[M17_21_2]]&gt;0,Table2[[#This Row],[K17_21_2]]&lt;0),"+-","")</calculatedColumnFormula>
    </tableColumn>
    <tableColumn id="9" name="M23_28_2" dataDxfId="47">
      <calculatedColumnFormula>SUMIF(INDIRECT(Table2[[#Headers],[M23_28_2]]&amp;"[concat]"),Table2[concat],INDIRECT(Table2[[#Headers],[M23_28_2]]&amp;"[c]"))</calculatedColumnFormula>
    </tableColumn>
    <tableColumn id="11" name="K23_28_2" dataDxfId="46"/>
    <tableColumn id="12" name="S23_28_2" dataDxfId="45">
      <calculatedColumnFormula>IF(OR(Table2[[#This Row],[M23_28_2]]&gt;0,Table2[[#This Row],[K23_28_2]]&lt;0),"+-","")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PRINT1" displayName="PRINT1" ref="A2:C119" totalsRowShown="0">
  <autoFilter ref="A2:C119"/>
  <tableColumns count="3">
    <tableColumn id="1" name="NAMA" dataDxfId="44">
      <calculatedColumnFormula>INDEX(Table1[NAMA BARANG],ROW()-2)</calculatedColumnFormula>
    </tableColumn>
    <tableColumn id="2" name="CTN" dataDxfId="43">
      <calculatedColumnFormula>INDEX(Table1[TT],ROW()-2)</calculatedColumnFormula>
    </tableColumn>
    <tableColumn id="3" name="KET" dataDxfId="42">
      <calculatedColumnFormula>INDEX(Table1[KET],ROW()-2)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1" name="PRINT2" displayName="PRINT2" ref="A2:C2432" totalsRowShown="0">
  <autoFilter ref="A2:C2432"/>
  <tableColumns count="3">
    <tableColumn id="1" name="NAMA" dataDxfId="41">
      <calculatedColumnFormula>INDEX(Table2[NAMA BARANG],ROW()-2)</calculatedColumnFormula>
    </tableColumn>
    <tableColumn id="2" name="CTN" dataDxfId="40">
      <calculatedColumnFormula>INDEX(Table2[TT],ROW()-2)</calculatedColumnFormula>
    </tableColumn>
    <tableColumn id="3" name="KET" dataDxfId="39">
      <calculatedColumnFormula>INDEX(Table2[KET],ROW()-2)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5" name="p17_21_1" displayName="p17_21_1" ref="A3:F31" totalsRowShown="0" headerRowDxfId="37" dataDxfId="36">
  <autoFilter ref="A3:F31"/>
  <sortState ref="A4:F32">
    <sortCondition ref="B3:B32"/>
  </sortState>
  <tableColumns count="6">
    <tableColumn id="1" name="\\" dataDxfId="35">
      <calculatedColumnFormula>IF(A3="\\",MATCH("+-",Table1[S17_21_1],0),MATCH("+-",INDIRECT("1!"&amp;ADDRESS(A3+3,COLUMN(Table1[[#Headers],[S17_21_1]]))&amp;":"&amp;ADDRESS(COUNTA(Table1[NAMA BARANG])+2,COLUMN(Table1[[#Headers],[S17_21_1]]))),0)+A3)</calculatedColumnFormula>
    </tableColumn>
    <tableColumn id="2" name="NAMA BARANG" dataDxfId="34">
      <calculatedColumnFormula>INDEX(INDIRECT("Table1["&amp;p17_21_1[[#Headers],[NAMA BARANG]]&amp;"]"),p17_21_1[[#This Row],[\\]])</calculatedColumnFormula>
    </tableColumn>
    <tableColumn id="3" name="AWAL" dataDxfId="33">
      <calculatedColumnFormula>INDEX(INDIRECT("Table1["&amp;p17_21_1[[#Headers],[AWAL]]&amp;"]"),p17_21_1[[#This Row],[\\]])</calculatedColumnFormula>
    </tableColumn>
    <tableColumn id="4" name="MASUK" dataDxfId="32">
      <calculatedColumnFormula>INDEX(Table1[M 30-04],p17_21_1[[#This Row],[\\]])</calculatedColumnFormula>
    </tableColumn>
    <tableColumn id="5" name="KELUAR" dataDxfId="31">
      <calculatedColumnFormula>INDEX(Table1[K 30-4],p17_21_1[[#This Row],[\\]])</calculatedColumnFormula>
    </tableColumn>
    <tableColumn id="6" name="AKHIR" dataDxfId="30">
      <calculatedColumnFormula>INDEX(Table1[TT],p17_21_1[[#This Row],[\\]])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6" name="p_17_21_1" displayName="p_17_21_1" ref="A33:F200" totalsRowShown="0" headerRowDxfId="29" dataDxfId="28">
  <autoFilter ref="A33:F200"/>
  <sortState ref="A35:F201">
    <sortCondition ref="B34:B201"/>
  </sortState>
  <tableColumns count="6">
    <tableColumn id="1" name="\\" dataDxfId="27">
      <calculatedColumnFormula>IF(A33="\\",MATCH("+-",Table2[S17_21_2],0),MATCH("+-",INDIRECT("2!"&amp;ADDRESS(A33+3,COLUMN(Table2[[#Headers],[S17_21_2]]))&amp;":"&amp;ADDRESS(COUNTA(Table2[NAMA BARANG])+2,COLUMN(Table2[[#Headers],[S17_21_2]]))),0)+A33)</calculatedColumnFormula>
    </tableColumn>
    <tableColumn id="2" name="NAMA BARANG" dataDxfId="26">
      <calculatedColumnFormula>INDEX(INDIRECT("Table2["&amp;p_17_21_1[[#Headers],[NAMA BARANG]]&amp;"]"),p_17_21_1[[#This Row],[\\]])</calculatedColumnFormula>
    </tableColumn>
    <tableColumn id="3" name="AWAL" dataDxfId="25">
      <calculatedColumnFormula>INDEX(INDIRECT("Table2["&amp;p_17_21_1[[#Headers],[AWAL]]&amp;"]"),p_17_21_1[[#This Row],[\\]])</calculatedColumnFormula>
    </tableColumn>
    <tableColumn id="4" name="MASUK" dataDxfId="24">
      <calculatedColumnFormula>INDEX(Table2[M17_21_2],p_17_21_1[[#This Row],[\\]])</calculatedColumnFormula>
    </tableColumn>
    <tableColumn id="5" name="KELUAR" dataDxfId="23">
      <calculatedColumnFormula>INDEX(Table2[K17_21_2],p_17_21_1[[#This Row],[\\]])</calculatedColumnFormula>
    </tableColumn>
    <tableColumn id="6" name="AKHIR" dataDxfId="22">
      <calculatedColumnFormula>INDEX(Table2[TT],p_17_21_1[[#This Row],[\\]])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9" name="p23_28_1" displayName="p23_28_1" ref="A3:F37" totalsRowShown="0" headerRowDxfId="19" dataDxfId="17" headerRowBorderDxfId="18" tableBorderDxfId="16" totalsRowBorderDxfId="15">
  <autoFilter ref="A3:F37"/>
  <sortState ref="A4:F37">
    <sortCondition ref="B3:B37"/>
  </sortState>
  <tableColumns count="6">
    <tableColumn id="6" name="\\" dataDxfId="14">
      <calculatedColumnFormula>IF(A3="\\",MATCH("+-",Table1[S23_28_1],0),MATCH("+-",INDIRECT("1!"&amp;ADDRESS(A3+3,COLUMN(Table1[[#Headers],[S23_28_1]]))&amp;":"&amp;ADDRESS(COUNTA(Table1[NAMA BARANG])+2,COLUMN(Table1[[#Headers],[S23_28_1]]))),0)+A3)</calculatedColumnFormula>
    </tableColumn>
    <tableColumn id="1" name="NAMA BARANG" dataDxfId="13">
      <calculatedColumnFormula>INDEX(INDIRECT("Table1["&amp;p17_21_1[[#Headers],[NAMA BARANG]]&amp;"]"),p23_28_1[[#This Row],[\\]])</calculatedColumnFormula>
    </tableColumn>
    <tableColumn id="2" name="AWAL" dataDxfId="12">
      <calculatedColumnFormula>INDEX(INDIRECT("Table1["&amp;p23_28_1[[#Headers],[AWAL]]&amp;"]"),p23_28_1[[#This Row],[\\]])</calculatedColumnFormula>
    </tableColumn>
    <tableColumn id="3" name="MASUK" dataDxfId="11">
      <calculatedColumnFormula>INDEX(Table1[M23_28_1],p23_28_1[[#This Row],[\\]])</calculatedColumnFormula>
    </tableColumn>
    <tableColumn id="4" name="KELUAR" dataDxfId="10">
      <calculatedColumnFormula>INDEX(Table1[K23_28_1],p23_28_1[[#This Row],[\\]])</calculatedColumnFormula>
    </tableColumn>
    <tableColumn id="5" name="AKHIR" dataDxfId="9">
      <calculatedColumnFormula>INDEX(Table1[TT],p23_28_1[[#This Row],[\\]])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0" name="p23_28_2" displayName="p23_28_2" ref="A39:F66" totalsRowShown="0" headerRowDxfId="8" dataDxfId="6" headerRowBorderDxfId="7">
  <autoFilter ref="A39:F66"/>
  <sortState ref="A40:F63">
    <sortCondition ref="B39:B63"/>
  </sortState>
  <tableColumns count="6">
    <tableColumn id="1" name="\\" dataDxfId="5">
      <calculatedColumnFormula>IF(A39="\\",MATCH("+-",Table2[S23_28_2],0),MATCH("+-",INDIRECT("2!"&amp;ADDRESS(A39+3,COLUMN(Table2[[#Headers],[S23_28_2]]))&amp;":"&amp;ADDRESS(COUNTA(Table2[NAMA BARANG])+2,COLUMN(Table2[[#Headers],[S23_28_2]]))),0)+A39)</calculatedColumnFormula>
    </tableColumn>
    <tableColumn id="2" name="NAMA BARANG" dataDxfId="4">
      <calculatedColumnFormula>INDEX(INDIRECT("Table2["&amp;p23_28_2[[#Headers],[NAMA BARANG]]&amp;"]"),p23_28_2[[#This Row],[\\]])</calculatedColumnFormula>
    </tableColumn>
    <tableColumn id="3" name="AWAL" dataDxfId="3">
      <calculatedColumnFormula>INDEX(INDIRECT("Table2["&amp;p23_28_2[[#Headers],[AWAL]]&amp;"]"),p23_28_2[[#This Row],[\\]])+SUM(INDEX(Table2[M17_21_2],p23_28_2[\\]),INDEX(Table2[K17_21_2],p23_28_2[\\]))</calculatedColumnFormula>
    </tableColumn>
    <tableColumn id="4" name="MASUK" dataDxfId="2">
      <calculatedColumnFormula>INDEX(Table2[M23_28_2],p23_28_2[[#This Row],[\\]])</calculatedColumnFormula>
    </tableColumn>
    <tableColumn id="5" name="KELUAR" dataDxfId="1">
      <calculatedColumnFormula>INDEX(Table2[K23_28_2],p23_28_2[[#This Row],[\\]])</calculatedColumnFormula>
    </tableColumn>
    <tableColumn id="6" name="AKHIR" dataDxfId="0">
      <calculatedColumnFormula>INDEX(Table2[TT],p23_28_2[[#This Row],[\\]])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M17_21_2" displayName="M17_21_2" ref="F2:I25" totalsRowShown="0">
  <autoFilter ref="F2:I25"/>
  <sortState ref="F3:J25">
    <sortCondition ref="F2:F25"/>
  </sortState>
  <tableColumns count="4">
    <tableColumn id="2" name="NAMA BARANG"/>
    <tableColumn id="5" name="C" dataDxfId="97"/>
    <tableColumn id="6" name="concat" dataDxfId="96">
      <calculatedColumnFormula>SUBSTITUTE(SUBSTITUTE(M17_21_2[[#This Row],[NAMA BARANG]],"-","")," ","")</calculatedColumnFormula>
    </tableColumn>
    <tableColumn id="7" name="STATUS" dataDxfId="95">
      <calculatedColumnFormula>IF(M17_21_2[[#This Row],[NAMA BARANG]]="","",IF(MATCH(M17_21_2[[#This Row],[concat]],Table2[concat],0)&gt;0,"ADA",0))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7" name="M23_28_1" displayName="M23_28_1" ref="A16:D49" totalsRowShown="0">
  <autoFilter ref="A16:D49"/>
  <sortState ref="A17:D49">
    <sortCondition ref="A16:A49"/>
  </sortState>
  <tableColumns count="4">
    <tableColumn id="1" name="NAMA BARANG"/>
    <tableColumn id="2" name="C" dataDxfId="94"/>
    <tableColumn id="3" name="concat" dataDxfId="93">
      <calculatedColumnFormula>SUBSTITUTE(SUBSTITUTE(CONCATENATE(M23_28_1[[#This Row],[NAMA BARANG]]),"-","")," ","")</calculatedColumnFormula>
    </tableColumn>
    <tableColumn id="4" name="STATUS" dataDxfId="92">
      <calculatedColumnFormula>IF(M23_28_1[[#This Row],[NAMA BARANG]]="","",IF(MATCH(M23_28_1[[#This Row],[concat]],Table1[concat],0)&gt;0,"ADA",0))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8" name="M23_28_2" displayName="M23_28_2" ref="F28:J55" totalsRowShown="0">
  <autoFilter ref="F28:J55"/>
  <sortState ref="F29:J52">
    <sortCondition ref="I28:I56"/>
  </sortState>
  <tableColumns count="5">
    <tableColumn id="1" name="NAMA BARANG"/>
    <tableColumn id="2" name="C"/>
    <tableColumn id="3" name="concat" dataDxfId="91">
      <calculatedColumnFormula>SUBSTITUTE(SUBSTITUTE(M23_28_2[[#This Row],[NAMA BARANG]],"-","")," ","")</calculatedColumnFormula>
    </tableColumn>
    <tableColumn id="4" name="STATUS" dataDxfId="90">
      <calculatedColumnFormula>IF(M23_28_2[[#This Row],[NAMA BARANG]]="","",IF(MATCH(M23_28_2[[#This Row],[concat]],Table2[concat],0)&gt;0,"ADA",0))</calculatedColumnFormula>
    </tableColumn>
    <tableColumn id="5" name="ke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1" name="K17_21_1" displayName="K17_21_1" ref="A2:D23" totalsRowShown="0">
  <autoFilter ref="A2:D23"/>
  <tableColumns count="4">
    <tableColumn id="2" name="NAMA BARANG"/>
    <tableColumn id="5" name="C" dataDxfId="89"/>
    <tableColumn id="6" name="concat" dataDxfId="88">
      <calculatedColumnFormula>SUBSTITUTE(SUBSTITUTE(CONCATENATE(K17_21_1[[#This Row],[NAMA BARANG]]),"-","")," ","")</calculatedColumnFormula>
    </tableColumn>
    <tableColumn id="7" name="STATUS" dataDxfId="87">
      <calculatedColumnFormula>IF(K17_21_1[[#This Row],[NAMA BARANG]]="","",IF(MATCH(K17_21_1[[#This Row],[concat]],Table1[concat],0)&gt;0,"ADA",0))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" name="K17_21_2" displayName="K17_21_2" ref="F2:J146" totalsRowShown="0">
  <autoFilter ref="F2:J146"/>
  <sortState ref="F2:K148">
    <sortCondition ref="F1:F148"/>
  </sortState>
  <tableColumns count="5">
    <tableColumn id="2" name="NAMA BARANG"/>
    <tableColumn id="4" name="KET"/>
    <tableColumn id="5" name="C" dataDxfId="86"/>
    <tableColumn id="6" name="concat" dataDxfId="85">
      <calculatedColumnFormula>SUBSTITUTE(SUBSTITUTE(K17_21_2[[#This Row],[NAMA BARANG]],"-","")," ","")</calculatedColumnFormula>
    </tableColumn>
    <tableColumn id="7" name="STATUS" dataDxfId="84">
      <calculatedColumnFormula>IF(K17_21_2[[#This Row],[NAMA BARANG]]="","",IF(MATCH(K17_21_2[[#This Row],[concat]],Table2[concat],0)&gt;0,"ADA",0))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2" name="k23_28_1" displayName="k23_28_1" ref="A26:D28" totalsRowShown="0">
  <autoFilter ref="A26:D28"/>
  <tableColumns count="4">
    <tableColumn id="1" name="NAMA BARANG"/>
    <tableColumn id="2" name="C" dataDxfId="83"/>
    <tableColumn id="3" name="concat" dataDxfId="82">
      <calculatedColumnFormula>SUBSTITUTE(SUBSTITUTE(CONCATENATE(k23_28_1[[#This Row],[NAMA BARANG]]),"-","")," ","")</calculatedColumnFormula>
    </tableColumn>
    <tableColumn id="4" name="STATUS" dataDxfId="81">
      <calculatedColumnFormula>IF(k23_28_1[[#This Row],[NAMA BARANG]]="","",IF(MATCH(k23_28_1[[#This Row],[concat]],Table1[concat],0)&gt;0,"ADA",0))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13" name="K23_28_2Table13" displayName="K23_28_2Table13" ref="F150:J152" totalsRowShown="0">
  <autoFilter ref="F150:J152"/>
  <tableColumns count="5">
    <tableColumn id="1" name="NAMA BARANG"/>
    <tableColumn id="2" name="KET"/>
    <tableColumn id="3" name="C"/>
    <tableColumn id="4" name="concat" dataDxfId="80">
      <calculatedColumnFormula>-SUBSTITUTE(SUBSTITUTE(K23_28_2Table13[[#This Row],[NAMA BARANG]],"-","")," ","")</calculatedColumnFormula>
    </tableColumn>
    <tableColumn id="5" name="STATU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38" name="Table1" displayName="Table1" ref="A2:L134" totalsRowShown="0">
  <autoFilter ref="A2:L134"/>
  <sortState ref="A3:L134">
    <sortCondition sortBy="cellColor" ref="C2:C134" dxfId="74"/>
  </sortState>
  <tableColumns count="12">
    <tableColumn id="8" name="concat" dataDxfId="73">
      <calculatedColumnFormula>SUBSTITUTE(SUBSTITUTE(CONCATENATE(Table1[[#This Row],[NAMA BARANG]]),"-","")," ","")</calculatedColumnFormula>
    </tableColumn>
    <tableColumn id="7" name="//" dataDxfId="72">
      <calculatedColumnFormula>IF(Table1[[#This Row],[NAMA BARANG]]="","",IF(Table1[[#This Row],[TT]]&lt;1,"",COUNT(B$2:B2)+1))</calculatedColumnFormula>
    </tableColumn>
    <tableColumn id="1" name="NAMA BARANG" dataDxfId="71"/>
    <tableColumn id="2" name="AWAL" dataDxfId="70"/>
    <tableColumn id="3" name="KET" dataDxfId="69"/>
    <tableColumn id="4" name="TT" dataDxfId="68">
      <calculatedColumnFormula>SUM(Table1[[#This Row],[AWAL]],Table1[[#This Row],[M 30-04]],Table1[[#This Row],[K 30-4]],Table1[[#This Row],[M23_28_1]])</calculatedColumnFormula>
    </tableColumn>
    <tableColumn id="5" name="M 30-04" dataDxfId="67">
      <calculatedColumnFormula>SUMIF(INDIRECT(Table1[[#Headers],[M 30-04]]&amp;"[concat]"),Table1[concat],INDIRECT(Table1[[#Headers],[M 30-04]]&amp;"[c]"))</calculatedColumnFormula>
    </tableColumn>
    <tableColumn id="6" name="K 30-4" dataDxfId="66">
      <calculatedColumnFormula>SUMIF(INDIRECT(Table1[[#Headers],[K 30-4]]&amp;"[concat]"),Table1[concat],INDIRECT(Table1[[#Headers],[K 30-4]]&amp;"[c]"))*-1</calculatedColumnFormula>
    </tableColumn>
    <tableColumn id="10" name="S17_21_1" dataDxfId="65">
      <calculatedColumnFormula>IF(OR(Table1[[#This Row],[M 30-04]]&gt;0,Table1[[#This Row],[K 30-4]]&lt;0),"+-","")</calculatedColumnFormula>
    </tableColumn>
    <tableColumn id="9" name="M23_28_1" dataDxfId="64">
      <calculatedColumnFormula>SUMIF(INDIRECT(Table1[[#Headers],[M23_28_1]]&amp;"[concat]"),Table1[concat],INDIRECT(Table1[[#Headers],[M23_28_1]]&amp;"[c]"))</calculatedColumnFormula>
    </tableColumn>
    <tableColumn id="11" name="K23_28_1"/>
    <tableColumn id="12" name="S23_28_1" dataDxfId="63">
      <calculatedColumnFormula>IF(OR(Table1[[#This Row],[M23_28_1]]&gt;0,Table1[[#This Row],[K23_28_1]]&lt;0),"+-","")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tabSelected="1" topLeftCell="A16" zoomScale="85" zoomScaleNormal="85" workbookViewId="0">
      <selection activeCell="A38" sqref="A38"/>
    </sheetView>
  </sheetViews>
  <sheetFormatPr defaultRowHeight="15" outlineLevelCol="1" x14ac:dyDescent="0.25"/>
  <cols>
    <col min="1" max="1" width="37.28515625" bestFit="1" customWidth="1"/>
    <col min="2" max="2" width="7.5703125" style="12" bestFit="1" customWidth="1"/>
    <col min="3" max="3" width="40" hidden="1" customWidth="1" outlineLevel="1"/>
    <col min="4" max="4" width="10.42578125" bestFit="1" customWidth="1" collapsed="1"/>
    <col min="6" max="6" width="39.140625" customWidth="1"/>
    <col min="7" max="7" width="7.5703125" bestFit="1" customWidth="1"/>
    <col min="8" max="8" width="26.7109375" hidden="1" customWidth="1" outlineLevel="1"/>
    <col min="9" max="9" width="10.42578125" style="14" bestFit="1" customWidth="1" collapsed="1"/>
    <col min="11" max="11" width="9.140625" style="3" customWidth="1"/>
  </cols>
  <sheetData>
    <row r="1" spans="1:12" x14ac:dyDescent="0.25">
      <c r="A1" t="s">
        <v>3005</v>
      </c>
      <c r="B1" s="15"/>
      <c r="F1" t="s">
        <v>3005</v>
      </c>
    </row>
    <row r="2" spans="1:12" x14ac:dyDescent="0.25">
      <c r="A2" t="s">
        <v>2902</v>
      </c>
      <c r="B2" s="12" t="s">
        <v>2934</v>
      </c>
      <c r="C2" t="s">
        <v>2935</v>
      </c>
      <c r="D2" t="s">
        <v>2936</v>
      </c>
      <c r="F2" t="s">
        <v>2902</v>
      </c>
      <c r="G2" s="15" t="s">
        <v>2934</v>
      </c>
      <c r="H2" t="s">
        <v>2935</v>
      </c>
      <c r="I2" s="14" t="s">
        <v>2936</v>
      </c>
    </row>
    <row r="3" spans="1:12" x14ac:dyDescent="0.25">
      <c r="A3" t="s">
        <v>2923</v>
      </c>
      <c r="B3" s="12">
        <v>2</v>
      </c>
      <c r="C3" t="str">
        <f>SUBSTITUTE(SUBSTITUTE(CONCATENATE(M17_21_1[[#This Row],[NAMA BARANG]]),"-","")," ","")</f>
        <v>CutterKenkoA300</v>
      </c>
      <c r="D3" t="str">
        <f>IF(M17_21_1[[#This Row],[NAMA BARANG]]="","",IF(MATCH(M17_21_1[[#This Row],[concat]],Table1[concat],0)&gt;0,"ADA",0))</f>
        <v>ADA</v>
      </c>
      <c r="F3" t="s">
        <v>2942</v>
      </c>
      <c r="G3" s="15">
        <v>17</v>
      </c>
      <c r="H3" s="3" t="str">
        <f>SUBSTITUTE(SUBSTITUTE(M17_21_2[[#This Row],[NAMA BARANG]],"-","")," ","")</f>
        <v>AsahanMeja9233</v>
      </c>
      <c r="I3" s="5" t="str">
        <f>IF(M17_21_2[[#This Row],[NAMA BARANG]]="","",IF(MATCH(M17_21_2[[#This Row],[concat]],Table2[concat],0)&gt;0,"ADA",0))</f>
        <v>ADA</v>
      </c>
      <c r="L3" s="17"/>
    </row>
    <row r="4" spans="1:12" x14ac:dyDescent="0.25">
      <c r="A4" t="s">
        <v>2929</v>
      </c>
      <c r="B4" s="12">
        <v>1</v>
      </c>
      <c r="C4" t="str">
        <f>SUBSTITUTE(SUBSTITUTE(CONCATENATE(M17_21_1[[#This Row],[NAMA BARANG]]),"-","")," ","")</f>
        <v>GelpenKenkoK1biru</v>
      </c>
      <c r="D4" t="str">
        <f>IF(M17_21_1[[#This Row],[NAMA BARANG]]="","",IF(MATCH(M17_21_1[[#This Row],[concat]],Table1[concat],0)&gt;0,"ADA",0))</f>
        <v>ADA</v>
      </c>
      <c r="F4" t="s">
        <v>2943</v>
      </c>
      <c r="G4" s="15">
        <v>22</v>
      </c>
      <c r="H4" t="str">
        <f>SUBSTITUTE(SUBSTITUTE(M17_21_2[[#This Row],[NAMA BARANG]],"-","")," ","")</f>
        <v>AsahanMejaA33</v>
      </c>
      <c r="I4" s="14" t="str">
        <f>IF(M17_21_2[[#This Row],[NAMA BARANG]]="","",IF(MATCH(M17_21_2[[#This Row],[concat]],Table2[concat],0)&gt;0,"ADA",0))</f>
        <v>ADA</v>
      </c>
      <c r="L4" s="17"/>
    </row>
    <row r="5" spans="1:12" x14ac:dyDescent="0.25">
      <c r="A5" t="s">
        <v>2927</v>
      </c>
      <c r="B5" s="12">
        <v>2</v>
      </c>
      <c r="C5" t="str">
        <f>SUBSTITUTE(SUBSTITUTE(CONCATENATE(M17_21_1[[#This Row],[NAMA BARANG]]),"-","")," ","")</f>
        <v>GelpenKenkoK1hitam</v>
      </c>
      <c r="D5" t="str">
        <f>IF(M17_21_1[[#This Row],[NAMA BARANG]]="","",IF(MATCH(M17_21_1[[#This Row],[concat]],Table1[concat],0)&gt;0,"ADA",0))</f>
        <v>ADA</v>
      </c>
      <c r="F5" t="s">
        <v>2962</v>
      </c>
      <c r="G5" s="15">
        <v>1</v>
      </c>
      <c r="H5" s="3" t="str">
        <f>SUBSTITUTE(SUBSTITUTE(M17_21_2[[#This Row],[NAMA BARANG]],"-","")," ","")</f>
        <v>Bkbankfolio</v>
      </c>
      <c r="I5" s="5" t="str">
        <f>IF(M17_21_2[[#This Row],[NAMA BARANG]]="","",IF(MATCH(M17_21_2[[#This Row],[concat]],Table2[concat],0)&gt;0,"ADA",0))</f>
        <v>ADA</v>
      </c>
      <c r="L5" s="17"/>
    </row>
    <row r="6" spans="1:12" x14ac:dyDescent="0.25">
      <c r="A6" t="s">
        <v>2930</v>
      </c>
      <c r="B6" s="12">
        <v>1</v>
      </c>
      <c r="C6" t="str">
        <f>SUBSTITUTE(SUBSTITUTE(CONCATENATE(M17_21_1[[#This Row],[NAMA BARANG]]),"-","")," ","")</f>
        <v>GelpenKenkoKE100hitam</v>
      </c>
      <c r="D6" t="str">
        <f>IF(M17_21_1[[#This Row],[NAMA BARANG]]="","",IF(MATCH(M17_21_1[[#This Row],[concat]],Table1[concat],0)&gt;0,"ADA",0))</f>
        <v>ADA</v>
      </c>
      <c r="F6" t="s">
        <v>780</v>
      </c>
      <c r="G6" s="15">
        <v>5</v>
      </c>
      <c r="H6" s="3" t="str">
        <f>SUBSTITUTE(SUBSTITUTE(M17_21_2[[#This Row],[NAMA BARANG]],"-","")," ","")</f>
        <v>BpTF3115</v>
      </c>
      <c r="I6" s="5" t="str">
        <f>IF(M17_21_2[[#This Row],[NAMA BARANG]]="","",IF(MATCH(M17_21_2[[#This Row],[concat]],Table2[concat],0)&gt;0,"ADA",0))</f>
        <v>ADA</v>
      </c>
      <c r="L6" s="17"/>
    </row>
    <row r="7" spans="1:12" x14ac:dyDescent="0.25">
      <c r="A7" t="s">
        <v>2925</v>
      </c>
      <c r="B7" s="12">
        <v>3</v>
      </c>
      <c r="C7" t="str">
        <f>SUBSTITUTE(SUBSTITUTE(CONCATENATE(M17_21_1[[#This Row],[NAMA BARANG]]),"-","")," ","")</f>
        <v>GuntingKenkoSC848N</v>
      </c>
      <c r="D7" t="e">
        <f>IF(M17_21_1[[#This Row],[NAMA BARANG]]="","",IF(MATCH(M17_21_1[[#This Row],[concat]],Table1[concat],0)&gt;0,"ADA",0))</f>
        <v>#N/A</v>
      </c>
      <c r="F7" t="s">
        <v>2944</v>
      </c>
      <c r="G7" s="15">
        <v>14</v>
      </c>
      <c r="H7" s="3" t="str">
        <f>SUBSTITUTE(SUBSTITUTE(M17_21_2[[#This Row],[NAMA BARANG]],"-","")," ","")</f>
        <v>BukumewarnaiARTA4besar</v>
      </c>
      <c r="I7" s="5" t="str">
        <f>IF(M17_21_2[[#This Row],[NAMA BARANG]]="","",IF(MATCH(M17_21_2[[#This Row],[concat]],Table2[concat],0)&gt;0,"ADA",0))</f>
        <v>ADA</v>
      </c>
      <c r="L7" s="17"/>
    </row>
    <row r="8" spans="1:12" x14ac:dyDescent="0.25">
      <c r="A8" t="s">
        <v>3039</v>
      </c>
      <c r="B8" s="12">
        <v>2</v>
      </c>
      <c r="C8" t="str">
        <f>SUBSTITUTE(SUBSTITUTE(CONCATENATE(M17_21_1[[#This Row],[NAMA BARANG]]),"-","")," ","")</f>
        <v>IsicutterKenkoL150Besar</v>
      </c>
      <c r="D8" t="e">
        <f>IF(M17_21_1[[#This Row],[NAMA BARANG]]="","",IF(MATCH(M17_21_1[[#This Row],[concat]],Table1[concat],0)&gt;0,"ADA",0))</f>
        <v>#N/A</v>
      </c>
      <c r="F8" t="s">
        <v>2903</v>
      </c>
      <c r="G8" s="15">
        <v>9</v>
      </c>
      <c r="H8" s="3" t="str">
        <f>SUBSTITUTE(SUBSTITUTE(M17_21_2[[#This Row],[NAMA BARANG]],"-","")," ","")</f>
        <v>Garisan30cmEnter</v>
      </c>
      <c r="I8" s="5" t="str">
        <f>IF(M17_21_2[[#This Row],[NAMA BARANG]]="","",IF(MATCH(M17_21_2[[#This Row],[concat]],Table2[concat],0)&gt;0,"ADA",0))</f>
        <v>ADA</v>
      </c>
      <c r="L8" s="17"/>
    </row>
    <row r="9" spans="1:12" x14ac:dyDescent="0.25">
      <c r="A9" t="s">
        <v>2931</v>
      </c>
      <c r="B9" s="12">
        <v>2</v>
      </c>
      <c r="C9" t="str">
        <f>SUBSTITUTE(SUBSTITUTE(CONCATENATE(M17_21_1[[#This Row],[NAMA BARANG]]),"-","")," ","")</f>
        <v>JangkasetJKMS55</v>
      </c>
      <c r="D9" t="str">
        <f>IF(M17_21_1[[#This Row],[NAMA BARANG]]="","",IF(MATCH(M17_21_1[[#This Row],[concat]],Table1[concat],0)&gt;0,"ADA",0))</f>
        <v>ADA</v>
      </c>
      <c r="F9" t="s">
        <v>2946</v>
      </c>
      <c r="G9" s="15">
        <v>5</v>
      </c>
      <c r="H9" s="3" t="str">
        <f>SUBSTITUTE(SUBSTITUTE(M17_21_2[[#This Row],[NAMA BARANG]],"-","")," ","")</f>
        <v>GarisanSegitigaBTno.12</v>
      </c>
      <c r="I9" s="5" t="str">
        <f>IF(M17_21_2[[#This Row],[NAMA BARANG]]="","",IF(MATCH(M17_21_2[[#This Row],[concat]],Table2[concat],0)&gt;0,"ADA",0))</f>
        <v>ADA</v>
      </c>
      <c r="L9" s="17"/>
    </row>
    <row r="10" spans="1:12" x14ac:dyDescent="0.25">
      <c r="A10" t="s">
        <v>2933</v>
      </c>
      <c r="B10" s="12">
        <v>2</v>
      </c>
      <c r="C10" t="str">
        <f>SUBSTITUTE(SUBSTITUTE(CONCATENATE(M17_21_1[[#This Row],[NAMA BARANG]]),"-","")," ","")</f>
        <v>JangkasetJKMS75</v>
      </c>
      <c r="D10" t="str">
        <f>IF(M17_21_1[[#This Row],[NAMA BARANG]]="","",IF(MATCH(M17_21_1[[#This Row],[concat]],Table1[concat],0)&gt;0,"ADA",0))</f>
        <v>ADA</v>
      </c>
      <c r="F10" t="s">
        <v>2953</v>
      </c>
      <c r="G10" s="15">
        <v>1</v>
      </c>
      <c r="H10" s="3" t="str">
        <f>SUBSTITUTE(SUBSTITUTE(M17_21_2[[#This Row],[NAMA BARANG]],"-","")," ","")</f>
        <v>GuntingFLcoklatGunindo</v>
      </c>
      <c r="I10" s="5" t="str">
        <f>IF(M17_21_2[[#This Row],[NAMA BARANG]]="","",IF(MATCH(M17_21_2[[#This Row],[concat]],Table2[concat],0)&gt;0,"ADA",0))</f>
        <v>ADA</v>
      </c>
      <c r="L10" s="17"/>
    </row>
    <row r="11" spans="1:12" x14ac:dyDescent="0.25">
      <c r="A11" t="s">
        <v>2921</v>
      </c>
      <c r="B11" s="12">
        <v>1</v>
      </c>
      <c r="C11" t="str">
        <f>SUBSTITUTE(SUBSTITUTE(CONCATENATE(M17_21_1[[#This Row],[NAMA BARANG]]),"-","")," ","")</f>
        <v>MarkerpermanenKenkoPM100hitam</v>
      </c>
      <c r="D11" t="str">
        <f>IF(M17_21_1[[#This Row],[NAMA BARANG]]="","",IF(MATCH(M17_21_1[[#This Row],[concat]],Table1[concat],0)&gt;0,"ADA",0))</f>
        <v>ADA</v>
      </c>
      <c r="F11" t="s">
        <v>2952</v>
      </c>
      <c r="G11" s="15">
        <v>1</v>
      </c>
      <c r="H11" s="3" t="str">
        <f>SUBSTITUTE(SUBSTITUTE(M17_21_2[[#This Row],[NAMA BARANG]],"-","")," ","")</f>
        <v>GuntingFMcoklatGunindo</v>
      </c>
      <c r="I11" s="5" t="str">
        <f>IF(M17_21_2[[#This Row],[NAMA BARANG]]="","",IF(MATCH(M17_21_2[[#This Row],[concat]],Table2[concat],0)&gt;0,"ADA",0))</f>
        <v>ADA</v>
      </c>
      <c r="L11" s="17"/>
    </row>
    <row r="12" spans="1:12" x14ac:dyDescent="0.25">
      <c r="A12" t="s">
        <v>2922</v>
      </c>
      <c r="B12" s="12">
        <v>1</v>
      </c>
      <c r="C12" t="str">
        <f>SUBSTITUTE(SUBSTITUTE(CONCATENATE(M17_21_1[[#This Row],[NAMA BARANG]]),"-","")," ","")</f>
        <v>MarkerWBKenkoWM100hitam</v>
      </c>
      <c r="D12" t="str">
        <f>IF(M17_21_1[[#This Row],[NAMA BARANG]]="","",IF(MATCH(M17_21_1[[#This Row],[concat]],Table1[concat],0)&gt;0,"ADA",0))</f>
        <v>ADA</v>
      </c>
      <c r="F12" t="s">
        <v>2954</v>
      </c>
      <c r="G12" s="15">
        <v>1</v>
      </c>
      <c r="H12" s="3" t="str">
        <f>SUBSTITUTE(SUBSTITUTE(M17_21_2[[#This Row],[NAMA BARANG]],"-","")," ","")</f>
        <v>GuntingHB65Gunindo</v>
      </c>
      <c r="I12" s="5" t="str">
        <f>IF(M17_21_2[[#This Row],[NAMA BARANG]]="","",IF(MATCH(M17_21_2[[#This Row],[concat]],Table2[concat],0)&gt;0,"ADA",0))</f>
        <v>ADA</v>
      </c>
      <c r="L12" s="17"/>
    </row>
    <row r="13" spans="1:12" x14ac:dyDescent="0.25">
      <c r="A13" t="s">
        <v>2920</v>
      </c>
      <c r="B13" s="12">
        <v>5</v>
      </c>
      <c r="C13" t="str">
        <f>SUBSTITUTE(SUBSTITUTE(CONCATENATE(M17_21_1[[#This Row],[NAMA BARANG]]),"-","")," ","")</f>
        <v>TipeexkertasJKCT522</v>
      </c>
      <c r="D13" t="str">
        <f>IF(M17_21_1[[#This Row],[NAMA BARANG]]="","",IF(MATCH(M17_21_1[[#This Row],[concat]],Table1[concat],0)&gt;0,"ADA",0))</f>
        <v>ADA</v>
      </c>
      <c r="F13" t="s">
        <v>2948</v>
      </c>
      <c r="G13" s="15">
        <v>1</v>
      </c>
      <c r="H13" s="3" t="str">
        <f>SUBSTITUTE(SUBSTITUTE(M17_21_2[[#This Row],[NAMA BARANG]],"-","")," ","")</f>
        <v>GuntingHB75Gunindo</v>
      </c>
      <c r="I13" s="5" t="str">
        <f>IF(M17_21_2[[#This Row],[NAMA BARANG]]="","",IF(MATCH(M17_21_2[[#This Row],[concat]],Table2[concat],0)&gt;0,"ADA",0))</f>
        <v>ADA</v>
      </c>
      <c r="L13" s="17"/>
    </row>
    <row r="14" spans="1:12" x14ac:dyDescent="0.25">
      <c r="F14" t="s">
        <v>2951</v>
      </c>
      <c r="G14" s="15">
        <v>1</v>
      </c>
      <c r="H14" s="3" t="str">
        <f>SUBSTITUTE(SUBSTITUTE(M17_21_2[[#This Row],[NAMA BARANG]],"-","")," ","")</f>
        <v>GuntingHB85Gunindo</v>
      </c>
      <c r="I14" s="5" t="str">
        <f>IF(M17_21_2[[#This Row],[NAMA BARANG]]="","",IF(MATCH(M17_21_2[[#This Row],[concat]],Table2[concat],0)&gt;0,"ADA",0))</f>
        <v>ADA</v>
      </c>
      <c r="L14" s="17"/>
    </row>
    <row r="15" spans="1:12" x14ac:dyDescent="0.25">
      <c r="A15" t="s">
        <v>3006</v>
      </c>
      <c r="F15" t="s">
        <v>2950</v>
      </c>
      <c r="G15" s="15">
        <v>1</v>
      </c>
      <c r="H15" s="3" t="str">
        <f>SUBSTITUTE(SUBSTITUTE(M17_21_2[[#This Row],[NAMA BARANG]],"-","")," ","")</f>
        <v>GuntingOLLGunindo</v>
      </c>
      <c r="I15" s="5" t="str">
        <f>IF(M17_21_2[[#This Row],[NAMA BARANG]]="","",IF(MATCH(M17_21_2[[#This Row],[concat]],Table2[concat],0)&gt;0,"ADA",0))</f>
        <v>ADA</v>
      </c>
      <c r="L15" s="17"/>
    </row>
    <row r="16" spans="1:12" x14ac:dyDescent="0.25">
      <c r="A16" t="s">
        <v>2902</v>
      </c>
      <c r="B16" s="15" t="s">
        <v>2934</v>
      </c>
      <c r="C16" t="s">
        <v>2935</v>
      </c>
      <c r="D16" t="s">
        <v>2936</v>
      </c>
      <c r="F16" t="s">
        <v>2949</v>
      </c>
      <c r="G16" s="15">
        <v>1</v>
      </c>
      <c r="H16" s="3" t="str">
        <f>SUBSTITUTE(SUBSTITUTE(M17_21_2[[#This Row],[NAMA BARANG]],"-","")," ","")</f>
        <v>GuntingOMMGunindo</v>
      </c>
      <c r="I16" s="5" t="str">
        <f>IF(M17_21_2[[#This Row],[NAMA BARANG]]="","",IF(MATCH(M17_21_2[[#This Row],[concat]],Table2[concat],0)&gt;0,"ADA",0))</f>
        <v>ADA</v>
      </c>
      <c r="L16" s="17"/>
    </row>
    <row r="17" spans="1:10" x14ac:dyDescent="0.25">
      <c r="A17" t="s">
        <v>3016</v>
      </c>
      <c r="B17" s="15">
        <v>2</v>
      </c>
      <c r="C17" t="str">
        <f>SUBSTITUTE(SUBSTITUTE(CONCATENATE(M23_28_1[[#This Row],[NAMA BARANG]]),"-","")," ","")</f>
        <v>BinderclipJK280</v>
      </c>
      <c r="D17" t="str">
        <f>IF(M23_28_1[[#This Row],[NAMA BARANG]]="","",IF(MATCH(M23_28_1[[#This Row],[concat]],Table1[concat],0)&gt;0,"ADA",0))</f>
        <v>ADA</v>
      </c>
      <c r="F17" t="s">
        <v>2798</v>
      </c>
      <c r="G17" s="15">
        <v>3</v>
      </c>
      <c r="H17" s="3" t="str">
        <f>SUBSTITUTE(SUBSTITUTE(M17_21_2[[#This Row],[NAMA BARANG]],"-","")," ","")</f>
        <v>IsiGWno369</v>
      </c>
      <c r="I17" s="5" t="str">
        <f>IF(M17_21_2[[#This Row],[NAMA BARANG]]="","",IF(MATCH(M17_21_2[[#This Row],[concat]],Table2[concat],0)&gt;0,"ADA",0))</f>
        <v>ADA</v>
      </c>
    </row>
    <row r="18" spans="1:10" x14ac:dyDescent="0.25">
      <c r="A18" t="s">
        <v>3020</v>
      </c>
      <c r="B18" s="15">
        <v>1</v>
      </c>
      <c r="C18" t="str">
        <f>SUBSTITUTE(SUBSTITUTE(CONCATENATE(M23_28_1[[#This Row],[NAMA BARANG]]),"-","")," ","")</f>
        <v>ClipwarnaKenko3100</v>
      </c>
      <c r="D18" t="str">
        <f>IF(M23_28_1[[#This Row],[NAMA BARANG]]="","",IF(MATCH(M23_28_1[[#This Row],[concat]],Table1[concat],0)&gt;0,"ADA",0))</f>
        <v>ADA</v>
      </c>
      <c r="F18" t="s">
        <v>2939</v>
      </c>
      <c r="G18" s="15">
        <v>14</v>
      </c>
      <c r="H18" t="str">
        <f>SUBSTITUTE(SUBSTITUTE(M17_21_2[[#This Row],[NAMA BARANG]],"-","")," ","")</f>
        <v>IsiGWno.10</v>
      </c>
      <c r="I18" s="14" t="str">
        <f>IF(M17_21_2[[#This Row],[NAMA BARANG]]="","",IF(MATCH(M17_21_2[[#This Row],[concat]],Table2[concat],0)&gt;0,"ADA",0))</f>
        <v>ADA</v>
      </c>
    </row>
    <row r="19" spans="1:10" x14ac:dyDescent="0.25">
      <c r="A19" t="s">
        <v>2923</v>
      </c>
      <c r="B19" s="15">
        <v>3</v>
      </c>
      <c r="C19" t="str">
        <f>SUBSTITUTE(SUBSTITUTE(CONCATENATE(M23_28_1[[#This Row],[NAMA BARANG]]),"-","")," ","")</f>
        <v>CutterKenkoA300</v>
      </c>
      <c r="D19" t="str">
        <f>IF(M23_28_1[[#This Row],[NAMA BARANG]]="","",IF(MATCH(M23_28_1[[#This Row],[concat]],Table1[concat],0)&gt;0,"ADA",0))</f>
        <v>ADA</v>
      </c>
      <c r="F19" t="s">
        <v>2989</v>
      </c>
      <c r="G19" s="15">
        <v>4</v>
      </c>
      <c r="H19" s="3" t="str">
        <f>SUBSTITUTE(SUBSTITUTE(M17_21_2[[#This Row],[NAMA BARANG]],"-","")," ","")</f>
        <v>KartuabsenKojiko</v>
      </c>
      <c r="I19" s="5" t="str">
        <f>IF(M17_21_2[[#This Row],[NAMA BARANG]]="","",IF(MATCH(M17_21_2[[#This Row],[concat]],Table2[concat],0)&gt;0,"ADA",0))</f>
        <v>ADA</v>
      </c>
    </row>
    <row r="20" spans="1:10" x14ac:dyDescent="0.25">
      <c r="A20" t="s">
        <v>2930</v>
      </c>
      <c r="B20" s="15">
        <v>1</v>
      </c>
      <c r="C20" t="str">
        <f>SUBSTITUTE(SUBSTITUTE(CONCATENATE(M23_28_1[[#This Row],[NAMA BARANG]]),"-","")," ","")</f>
        <v>GelpenKenkoKE100hitam</v>
      </c>
      <c r="D20" t="str">
        <f>IF(M23_28_1[[#This Row],[NAMA BARANG]]="","",IF(MATCH(M23_28_1[[#This Row],[concat]],Table1[concat],0)&gt;0,"ADA",0))</f>
        <v>ADA</v>
      </c>
      <c r="F20" t="s">
        <v>2995</v>
      </c>
      <c r="G20" s="15">
        <v>3</v>
      </c>
      <c r="H20" s="3" t="str">
        <f>SUBSTITUTE(SUBSTITUTE(M17_21_2[[#This Row],[NAMA BARANG]],"-","")," ","")</f>
        <v>MapTopla3090WHitam</v>
      </c>
      <c r="I20" s="5" t="str">
        <f>IF(M17_21_2[[#This Row],[NAMA BARANG]]="","",IF(MATCH(M17_21_2[[#This Row],[concat]],Table2[concat],0)&gt;0,"ADA",0))</f>
        <v>ADA</v>
      </c>
    </row>
    <row r="21" spans="1:10" x14ac:dyDescent="0.25">
      <c r="A21" t="s">
        <v>3031</v>
      </c>
      <c r="B21" s="15">
        <v>2</v>
      </c>
      <c r="C21" t="str">
        <f>SUBSTITUTE(SUBSTITUTE(CONCATENATE(M23_28_1[[#This Row],[NAMA BARANG]]),"-","")," ","")</f>
        <v>GelpenKenkoKE303Tgelbiru</v>
      </c>
      <c r="D21" t="str">
        <f>IF(M23_28_1[[#This Row],[NAMA BARANG]]="","",IF(MATCH(M23_28_1[[#This Row],[concat]],Table1[concat],0)&gt;0,"ADA",0))</f>
        <v>ADA</v>
      </c>
      <c r="F21" t="s">
        <v>2997</v>
      </c>
      <c r="G21" s="15">
        <v>2</v>
      </c>
      <c r="H21" s="3" t="str">
        <f>SUBSTITUTE(SUBSTITUTE(M17_21_2[[#This Row],[NAMA BARANG]],"-","")," ","")</f>
        <v>MapTopla3090WMerah</v>
      </c>
      <c r="I21" s="5" t="str">
        <f>IF(M17_21_2[[#This Row],[NAMA BARANG]]="","",IF(MATCH(M17_21_2[[#This Row],[concat]],Table2[concat],0)&gt;0,"ADA",0))</f>
        <v>ADA</v>
      </c>
    </row>
    <row r="22" spans="1:10" x14ac:dyDescent="0.25">
      <c r="A22" t="s">
        <v>3030</v>
      </c>
      <c r="B22" s="15">
        <v>1</v>
      </c>
      <c r="C22" t="str">
        <f>SUBSTITUTE(SUBSTITUTE(CONCATENATE(M23_28_1[[#This Row],[NAMA BARANG]]),"-","")," ","")</f>
        <v>GuntingKenkoSC828</v>
      </c>
      <c r="D22" t="str">
        <f>IF(M23_28_1[[#This Row],[NAMA BARANG]]="","",IF(MATCH(M23_28_1[[#This Row],[concat]],Table1[concat],0)&gt;0,"ADA",0))</f>
        <v>ADA</v>
      </c>
      <c r="F22" s="26" t="s">
        <v>2987</v>
      </c>
      <c r="G22" s="15">
        <v>1</v>
      </c>
      <c r="H22" s="3" t="str">
        <f>SUBSTITUTE(SUBSTITUTE(M17_21_2[[#This Row],[NAMA BARANG]],"-","")," ","")</f>
        <v>MapTopla3090Wungu</v>
      </c>
      <c r="I22" s="5" t="str">
        <f>IF(M17_21_2[[#This Row],[NAMA BARANG]]="","",IF(MATCH(M17_21_2[[#This Row],[concat]],Table2[concat],0)&gt;0,"ADA",0))</f>
        <v>ADA</v>
      </c>
    </row>
    <row r="23" spans="1:10" x14ac:dyDescent="0.25">
      <c r="A23" t="s">
        <v>3034</v>
      </c>
      <c r="B23" s="15">
        <v>1</v>
      </c>
      <c r="C23" t="str">
        <f>SUBSTITUTE(SUBSTITUTE(CONCATENATE(M23_28_1[[#This Row],[NAMA BARANG]]),"-","")," ","")</f>
        <v>IsicutterKenkoA100kecil</v>
      </c>
      <c r="D23" t="str">
        <f>IF(M23_28_1[[#This Row],[NAMA BARANG]]="","",IF(MATCH(M23_28_1[[#This Row],[concat]],Table1[concat],0)&gt;0,"ADA",0))</f>
        <v>ADA</v>
      </c>
      <c r="F23" t="s">
        <v>2006</v>
      </c>
      <c r="G23" s="15">
        <v>1</v>
      </c>
      <c r="H23" s="3" t="str">
        <f>SUBSTITUTE(SUBSTITUTE(M17_21_2[[#This Row],[NAMA BARANG]],"-","")," ","")</f>
        <v>PCmagnitTC1056</v>
      </c>
      <c r="I23" s="5" t="str">
        <f>IF(M17_21_2[[#This Row],[NAMA BARANG]]="","",IF(MATCH(M17_21_2[[#This Row],[concat]],Table2[concat],0)&gt;0,"ADA",0))</f>
        <v>ADA</v>
      </c>
    </row>
    <row r="24" spans="1:10" x14ac:dyDescent="0.25">
      <c r="A24" t="s">
        <v>3035</v>
      </c>
      <c r="B24" s="15">
        <v>2</v>
      </c>
      <c r="C24" t="str">
        <f>SUBSTITUTE(SUBSTITUTE(CONCATENATE(M23_28_1[[#This Row],[NAMA BARANG]]),"-","")," ","")</f>
        <v>IsicutterKenkoL150besar</v>
      </c>
      <c r="D24" t="e">
        <f>IF(M23_28_1[[#This Row],[NAMA BARANG]]="","",IF(MATCH(M23_28_1[[#This Row],[concat]],Table1[concat],0)&gt;0,"ADA",0))</f>
        <v>#N/A</v>
      </c>
      <c r="F24" t="s">
        <v>2958</v>
      </c>
      <c r="G24" s="15">
        <v>1</v>
      </c>
      <c r="H24" s="3" t="str">
        <f>SUBSTITUTE(SUBSTITUTE(M17_21_2[[#This Row],[NAMA BARANG]],"-","")," ","")</f>
        <v>PenghapusW/B803Gunindo</v>
      </c>
      <c r="I24" s="5" t="str">
        <f>IF(M17_21_2[[#This Row],[NAMA BARANG]]="","",IF(MATCH(M17_21_2[[#This Row],[concat]],Table2[concat],0)&gt;0,"ADA",0))</f>
        <v>ADA</v>
      </c>
    </row>
    <row r="25" spans="1:10" x14ac:dyDescent="0.25">
      <c r="A25" t="s">
        <v>3018</v>
      </c>
      <c r="B25" s="15">
        <v>2</v>
      </c>
      <c r="C25" t="str">
        <f>SUBSTITUTE(SUBSTITUTE(CONCATENATE(M23_28_1[[#This Row],[NAMA BARANG]]),"-","")," ","")</f>
        <v>LLeafKenkoA5LL1002070</v>
      </c>
      <c r="D25" t="str">
        <f>IF(M23_28_1[[#This Row],[NAMA BARANG]]="","",IF(MATCH(M23_28_1[[#This Row],[concat]],Table1[concat],0)&gt;0,"ADA",0))</f>
        <v>ADA</v>
      </c>
      <c r="F25" t="s">
        <v>2991</v>
      </c>
      <c r="G25" s="15">
        <v>14</v>
      </c>
      <c r="H25" s="3" t="str">
        <f>SUBSTITUTE(SUBSTITUTE(M17_21_2[[#This Row],[NAMA BARANG]],"-","")," ","")</f>
        <v>SiletrentengF2018</v>
      </c>
      <c r="I25" s="5" t="str">
        <f>IF(M17_21_2[[#This Row],[NAMA BARANG]]="","",IF(MATCH(M17_21_2[[#This Row],[concat]],Table2[concat],0)&gt;0,"ADA",0))</f>
        <v>ADA</v>
      </c>
    </row>
    <row r="26" spans="1:10" x14ac:dyDescent="0.25">
      <c r="A26" t="s">
        <v>3019</v>
      </c>
      <c r="B26" s="15">
        <v>2</v>
      </c>
      <c r="C26" t="str">
        <f>SUBSTITUTE(SUBSTITUTE(CONCATENATE(M23_28_1[[#This Row],[NAMA BARANG]]),"-","")," ","")</f>
        <v>LLeafKenkoB5LL1002670</v>
      </c>
      <c r="D26" t="str">
        <f>IF(M23_28_1[[#This Row],[NAMA BARANG]]="","",IF(MATCH(M23_28_1[[#This Row],[concat]],Table1[concat],0)&gt;0,"ADA",0))</f>
        <v>ADA</v>
      </c>
    </row>
    <row r="27" spans="1:10" x14ac:dyDescent="0.25">
      <c r="A27" t="s">
        <v>3023</v>
      </c>
      <c r="B27" s="15">
        <v>1</v>
      </c>
      <c r="C27" t="str">
        <f>SUBSTITUTE(SUBSTITUTE(CONCATENATE(M23_28_1[[#This Row],[NAMA BARANG]]),"-","")," ","")</f>
        <v>LemcairKenkoLG50</v>
      </c>
      <c r="D27" t="str">
        <f>IF(M23_28_1[[#This Row],[NAMA BARANG]]="","",IF(MATCH(M23_28_1[[#This Row],[concat]],Table1[concat],0)&gt;0,"ADA",0))</f>
        <v>ADA</v>
      </c>
      <c r="F27" t="s">
        <v>3006</v>
      </c>
    </row>
    <row r="28" spans="1:10" x14ac:dyDescent="0.25">
      <c r="A28" t="s">
        <v>3010</v>
      </c>
      <c r="B28" s="15">
        <v>1</v>
      </c>
      <c r="C28" t="str">
        <f>SUBSTITUTE(SUBSTITUTE(CONCATENATE(M23_28_1[[#This Row],[NAMA BARANG]]),"-","")," ","")</f>
        <v>LemJKGLR35</v>
      </c>
      <c r="D28" t="str">
        <f>IF(M23_28_1[[#This Row],[NAMA BARANG]]="","",IF(MATCH(M23_28_1[[#This Row],[concat]],Table1[concat],0)&gt;0,"ADA",0))</f>
        <v>ADA</v>
      </c>
      <c r="F28" t="s">
        <v>2902</v>
      </c>
      <c r="G28" t="s">
        <v>2934</v>
      </c>
      <c r="H28" t="s">
        <v>2935</v>
      </c>
      <c r="I28" s="14" t="s">
        <v>2936</v>
      </c>
      <c r="J28" t="s">
        <v>3086</v>
      </c>
    </row>
    <row r="29" spans="1:10" x14ac:dyDescent="0.25">
      <c r="A29" t="s">
        <v>3022</v>
      </c>
      <c r="B29" s="15">
        <v>1</v>
      </c>
      <c r="C29" t="str">
        <f>SUBSTITUTE(SUBSTITUTE(CONCATENATE(M23_28_1[[#This Row],[NAMA BARANG]]),"-","")," ","")</f>
        <v>LemstickKenko8grkecil</v>
      </c>
      <c r="D29" t="str">
        <f>IF(M23_28_1[[#This Row],[NAMA BARANG]]="","",IF(MATCH(M23_28_1[[#This Row],[concat]],Table1[concat],0)&gt;0,"ADA",0))</f>
        <v>ADA</v>
      </c>
      <c r="F29" t="s">
        <v>2783</v>
      </c>
      <c r="G29">
        <v>20</v>
      </c>
      <c r="H29" t="str">
        <f>SUBSTITUTE(SUBSTITUTE(M23_28_2[[#This Row],[NAMA BARANG]],"-","")," ","")</f>
        <v>CatairOpini110</v>
      </c>
      <c r="I29" s="14" t="str">
        <f>IF(M23_28_2[[#This Row],[NAMA BARANG]]="","",IF(MATCH(M23_28_2[[#This Row],[concat]],Table2[concat],0)&gt;0,"ADA",0))</f>
        <v>ADA</v>
      </c>
      <c r="J29" t="s">
        <v>3076</v>
      </c>
    </row>
    <row r="30" spans="1:10" x14ac:dyDescent="0.25">
      <c r="A30" t="s">
        <v>3025</v>
      </c>
      <c r="B30" s="15">
        <v>2</v>
      </c>
      <c r="C30" t="str">
        <f>SUBSTITUTE(SUBSTITUTE(CONCATENATE(M23_28_1[[#This Row],[NAMA BARANG]]),"-","")," ","")</f>
        <v>MikalaminatingKenkoLF1002234</v>
      </c>
      <c r="D30" t="str">
        <f>IF(M23_28_1[[#This Row],[NAMA BARANG]]="","",IF(MATCH(M23_28_1[[#This Row],[concat]],Table1[concat],0)&gt;0,"ADA",0))</f>
        <v>ADA</v>
      </c>
      <c r="F30" t="s">
        <v>2784</v>
      </c>
      <c r="G30">
        <v>10</v>
      </c>
      <c r="H30" t="str">
        <f>SUBSTITUTE(SUBSTITUTE(M23_28_2[[#This Row],[NAMA BARANG]],"-","")," ","")</f>
        <v>CatairOpini120</v>
      </c>
      <c r="I30" s="14" t="str">
        <f>IF(M23_28_2[[#This Row],[NAMA BARANG]]="","",IF(MATCH(M23_28_2[[#This Row],[concat]],Table2[concat],0)&gt;0,"ADA",0))</f>
        <v>ADA</v>
      </c>
      <c r="J30" t="s">
        <v>2890</v>
      </c>
    </row>
    <row r="31" spans="1:10" x14ac:dyDescent="0.25">
      <c r="A31" t="s">
        <v>3015</v>
      </c>
      <c r="B31" s="15">
        <v>2</v>
      </c>
      <c r="C31" t="str">
        <f>SUBSTITUTE(SUBSTITUTE(CONCATENATE(M23_28_1[[#This Row],[NAMA BARANG]]),"-","")," ","")</f>
        <v>OpastelJK12WOP12S</v>
      </c>
      <c r="D31" t="str">
        <f>IF(M23_28_1[[#This Row],[NAMA BARANG]]="","",IF(MATCH(M23_28_1[[#This Row],[concat]],Table1[concat],0)&gt;0,"ADA",0))</f>
        <v>ADA</v>
      </c>
      <c r="F31" t="s">
        <v>3057</v>
      </c>
      <c r="G31">
        <v>10</v>
      </c>
      <c r="H31" t="str">
        <f>SUBSTITUTE(SUBSTITUTE(M23_28_2[[#This Row],[NAMA BARANG]],"-","")," ","")</f>
        <v>DispenserKenjoyno.50</v>
      </c>
      <c r="I31" s="14" t="str">
        <f>IF(M23_28_2[[#This Row],[NAMA BARANG]]="","",IF(MATCH(M23_28_2[[#This Row],[concat]],Table2[concat],0)&gt;0,"ADA",0))</f>
        <v>ADA</v>
      </c>
      <c r="J31" t="s">
        <v>3077</v>
      </c>
    </row>
    <row r="32" spans="1:10" x14ac:dyDescent="0.25">
      <c r="A32" t="s">
        <v>3007</v>
      </c>
      <c r="B32" s="15">
        <v>1</v>
      </c>
      <c r="C32" t="str">
        <f>SUBSTITUTE(SUBSTITUTE(CONCATENATE(M23_28_1[[#This Row],[NAMA BARANG]]),"-","")," ","")</f>
        <v>PapercutterJKPC2638(F4)</v>
      </c>
      <c r="D32" t="str">
        <f>IF(M23_28_1[[#This Row],[NAMA BARANG]]="","",IF(MATCH(M23_28_1[[#This Row],[concat]],Table1[concat],0)&gt;0,"ADA",0))</f>
        <v>ADA</v>
      </c>
      <c r="F32" t="s">
        <v>3055</v>
      </c>
      <c r="G32">
        <v>21</v>
      </c>
      <c r="H32" t="str">
        <f>SUBSTITUTE(SUBSTITUTE(M23_28_2[[#This Row],[NAMA BARANG]],"-","")," ","")</f>
        <v>Pcasemagnit+callCC7806</v>
      </c>
      <c r="I32" s="14" t="str">
        <f>IF(M23_28_2[[#This Row],[NAMA BARANG]]="","",IF(MATCH(M23_28_2[[#This Row],[concat]],Table2[concat],0)&gt;0,"ADA",0))</f>
        <v>ADA</v>
      </c>
      <c r="J32" t="s">
        <v>2890</v>
      </c>
    </row>
    <row r="33" spans="1:10" x14ac:dyDescent="0.25">
      <c r="A33" t="s">
        <v>3036</v>
      </c>
      <c r="B33" s="15">
        <v>1</v>
      </c>
      <c r="C33" t="str">
        <f>SUBSTITUTE(SUBSTITUTE(CONCATENATE(M23_28_1[[#This Row],[NAMA BARANG]]),"-","")," ","")</f>
        <v>PensilJKP882B</v>
      </c>
      <c r="D33" t="str">
        <f>IF(M23_28_1[[#This Row],[NAMA BARANG]]="","",IF(MATCH(M23_28_1[[#This Row],[concat]],Table1[concat],0)&gt;0,"ADA",0))</f>
        <v>ADA</v>
      </c>
      <c r="F33" t="s">
        <v>3053</v>
      </c>
      <c r="G33">
        <v>100</v>
      </c>
      <c r="H33" t="str">
        <f>SUBSTITUTE(SUBSTITUTE(M23_28_2[[#This Row],[NAMA BARANG]],"-","")," ","")</f>
        <v>Acrylic12WVtecVT612/6ml</v>
      </c>
      <c r="I33" s="14" t="str">
        <f>IF(M23_28_2[[#This Row],[NAMA BARANG]]="","",IF(MATCH(M23_28_2[[#This Row],[concat]],Table2[concat],0)&gt;0,"ADA",0))</f>
        <v>ADA</v>
      </c>
      <c r="J33" t="s">
        <v>3047</v>
      </c>
    </row>
    <row r="34" spans="1:10" x14ac:dyDescent="0.25">
      <c r="A34" t="s">
        <v>3037</v>
      </c>
      <c r="B34" s="15">
        <v>1</v>
      </c>
      <c r="C34" t="str">
        <f>SUBSTITUTE(SUBSTITUTE(CONCATENATE(M23_28_1[[#This Row],[NAMA BARANG]]),"-","")," ","")</f>
        <v>PensilJKP932B</v>
      </c>
      <c r="D34" t="str">
        <f>IF(M23_28_1[[#This Row],[NAMA BARANG]]="","",IF(MATCH(M23_28_1[[#This Row],[concat]],Table1[concat],0)&gt;0,"ADA",0))</f>
        <v>ADA</v>
      </c>
      <c r="F34" t="s">
        <v>3066</v>
      </c>
      <c r="G34">
        <v>2</v>
      </c>
      <c r="H34" t="str">
        <f>SUBSTITUTE(SUBSTITUTE(M23_28_2[[#This Row],[NAMA BARANG]],"-","")," ","")</f>
        <v>BnoteA520H1</v>
      </c>
      <c r="I34" s="14" t="str">
        <f>IF(M23_28_2[[#This Row],[NAMA BARANG]]="","",IF(MATCH(M23_28_2[[#This Row],[concat]],Table2[concat],0)&gt;0,"ADA",0))</f>
        <v>ADA</v>
      </c>
      <c r="J34" t="s">
        <v>2941</v>
      </c>
    </row>
    <row r="35" spans="1:10" x14ac:dyDescent="0.25">
      <c r="A35" t="s">
        <v>3033</v>
      </c>
      <c r="B35" s="15">
        <v>2</v>
      </c>
      <c r="C35" t="str">
        <f>SUBSTITUTE(SUBSTITUTE(CONCATENATE(M23_28_1[[#This Row],[NAMA BARANG]]),"-","")," ","")</f>
        <v>PlakbankainKenko48mmplstbiru</v>
      </c>
      <c r="D35" t="str">
        <f>IF(M23_28_1[[#This Row],[NAMA BARANG]]="","",IF(MATCH(M23_28_1[[#This Row],[concat]],Table1[concat],0)&gt;0,"ADA",0))</f>
        <v>ADA</v>
      </c>
      <c r="F35" t="s">
        <v>3063</v>
      </c>
      <c r="G35">
        <v>3</v>
      </c>
      <c r="H35" t="str">
        <f>SUBSTITUTE(SUBSTITUTE(M23_28_2[[#This Row],[NAMA BARANG]],"-","")," ","")</f>
        <v>BnoteFPHY001B560</v>
      </c>
      <c r="I35" s="14" t="str">
        <f>IF(M23_28_2[[#This Row],[NAMA BARANG]]="","",IF(MATCH(M23_28_2[[#This Row],[concat]],Table2[concat],0)&gt;0,"ADA",0))</f>
        <v>ADA</v>
      </c>
      <c r="J35" t="s">
        <v>3082</v>
      </c>
    </row>
    <row r="36" spans="1:10" x14ac:dyDescent="0.25">
      <c r="A36" t="s">
        <v>3011</v>
      </c>
      <c r="B36" s="15">
        <v>1</v>
      </c>
      <c r="C36" t="str">
        <f>SUBSTITUTE(SUBSTITUTE(CONCATENATE(M23_28_1[[#This Row],[NAMA BARANG]]),"-","")," ","")</f>
        <v>PunchJKno.85</v>
      </c>
      <c r="D36" t="str">
        <f>IF(M23_28_1[[#This Row],[NAMA BARANG]]="","",IF(MATCH(M23_28_1[[#This Row],[concat]],Table1[concat],0)&gt;0,"ADA",0))</f>
        <v>ADA</v>
      </c>
      <c r="F36" t="s">
        <v>3058</v>
      </c>
      <c r="G36">
        <v>5</v>
      </c>
      <c r="H36" t="str">
        <f>SUBSTITUTE(SUBSTITUTE(M23_28_2[[#This Row],[NAMA BARANG]],"-","")," ","")</f>
        <v>BnoteFPHY002A560</v>
      </c>
      <c r="I36" s="14" t="str">
        <f>IF(M23_28_2[[#This Row],[NAMA BARANG]]="","",IF(MATCH(M23_28_2[[#This Row],[concat]],Table2[concat],0)&gt;0,"ADA",0))</f>
        <v>ADA</v>
      </c>
      <c r="J36" t="s">
        <v>2941</v>
      </c>
    </row>
    <row r="37" spans="1:10" x14ac:dyDescent="0.25">
      <c r="A37" t="s">
        <v>3024</v>
      </c>
      <c r="B37" s="15">
        <v>0</v>
      </c>
      <c r="C37" t="str">
        <f>SUBSTITUTE(SUBSTITUTE(CONCATENATE(M23_28_1[[#This Row],[NAMA BARANG]]),"-","")," ","")</f>
        <v>PunchKenkono.30XL</v>
      </c>
      <c r="D37" t="str">
        <f>IF(M23_28_1[[#This Row],[NAMA BARANG]]="","",IF(MATCH(M23_28_1[[#This Row],[concat]],Table1[concat],0)&gt;0,"ADA",0))</f>
        <v>ADA</v>
      </c>
      <c r="F37" t="s">
        <v>3067</v>
      </c>
      <c r="G37">
        <v>2</v>
      </c>
      <c r="H37" t="str">
        <f>SUBSTITUTE(SUBSTITUTE(M23_28_2[[#This Row],[NAMA BARANG]],"-","")," ","")</f>
        <v>BnoteFPHY002B560</v>
      </c>
      <c r="I37" s="14" t="str">
        <f>IF(M23_28_2[[#This Row],[NAMA BARANG]]="","",IF(MATCH(M23_28_2[[#This Row],[concat]],Table2[concat],0)&gt;0,"ADA",0))</f>
        <v>ADA</v>
      </c>
      <c r="J37" t="s">
        <v>3082</v>
      </c>
    </row>
    <row r="38" spans="1:10" x14ac:dyDescent="0.25">
      <c r="A38" t="s">
        <v>3032</v>
      </c>
      <c r="B38" s="15">
        <v>1</v>
      </c>
      <c r="C38" t="str">
        <f>SUBSTITUTE(SUBSTITUTE(CONCATENATE(M23_28_1[[#This Row],[NAMA BARANG]]),"-","")," ","")</f>
        <v>PWbicolorKenko12WCP12FBCclassic</v>
      </c>
      <c r="D38" t="str">
        <f>IF(M23_28_1[[#This Row],[NAMA BARANG]]="","",IF(MATCH(M23_28_1[[#This Row],[concat]],Table1[concat],0)&gt;0,"ADA",0))</f>
        <v>ADA</v>
      </c>
      <c r="F38" t="s">
        <v>3054</v>
      </c>
      <c r="G38">
        <v>50</v>
      </c>
      <c r="H38" t="str">
        <f>SUBSTITUTE(SUBSTITUTE(M23_28_2[[#This Row],[NAMA BARANG]],"-","")," ","")</f>
        <v>Clipboard+WBholo2mukaSQCLPHL</v>
      </c>
      <c r="I38" s="14" t="str">
        <f>IF(M23_28_2[[#This Row],[NAMA BARANG]]="","",IF(MATCH(M23_28_2[[#This Row],[concat]],Table2[concat],0)&gt;0,"ADA",0))</f>
        <v>ADA</v>
      </c>
      <c r="J38" t="s">
        <v>2890</v>
      </c>
    </row>
    <row r="39" spans="1:10" x14ac:dyDescent="0.25">
      <c r="A39" t="s">
        <v>3009</v>
      </c>
      <c r="B39" s="15">
        <v>1</v>
      </c>
      <c r="C39" t="str">
        <f>SUBSTITUTE(SUBSTITUTE(CONCATENATE(M23_28_1[[#This Row],[NAMA BARANG]]),"-","")," ","")</f>
        <v>PWJK24WCP101</v>
      </c>
      <c r="D39" t="str">
        <f>IF(M23_28_1[[#This Row],[NAMA BARANG]]="","",IF(MATCH(M23_28_1[[#This Row],[concat]],Table1[concat],0)&gt;0,"ADA",0))</f>
        <v>ADA</v>
      </c>
      <c r="F39" t="s">
        <v>3087</v>
      </c>
      <c r="G39">
        <v>5</v>
      </c>
      <c r="H39" t="str">
        <f>SUBSTITUTE(SUBSTITUTE(M23_28_2[[#This Row],[NAMA BARANG]],"-","")," ","")</f>
        <v>Crayonputar12W101212panjang</v>
      </c>
      <c r="I39" s="14" t="str">
        <f>IF(M23_28_2[[#This Row],[NAMA BARANG]]="","",IF(MATCH(M23_28_2[[#This Row],[concat]],Table2[concat],0)&gt;0,"ADA",0))</f>
        <v>ADA</v>
      </c>
      <c r="J39" t="s">
        <v>3078</v>
      </c>
    </row>
    <row r="40" spans="1:10" x14ac:dyDescent="0.25">
      <c r="A40" t="s">
        <v>3027</v>
      </c>
      <c r="B40" s="15">
        <v>2</v>
      </c>
      <c r="C40" t="str">
        <f>SUBSTITUTE(SUBSTITUTE(CONCATENATE(M23_28_1[[#This Row],[NAMA BARANG]]),"-","")," ","")</f>
        <v>PWKenko12WCP12Fclassicpanjang</v>
      </c>
      <c r="D40" t="str">
        <f>IF(M23_28_1[[#This Row],[NAMA BARANG]]="","",IF(MATCH(M23_28_1[[#This Row],[concat]],Table1[concat],0)&gt;0,"ADA",0))</f>
        <v>ADA</v>
      </c>
      <c r="F40" t="s">
        <v>3061</v>
      </c>
      <c r="G40">
        <v>5</v>
      </c>
      <c r="H40" t="str">
        <f>SUBSTITUTE(SUBSTITUTE(M23_28_2[[#This Row],[NAMA BARANG]],"-","")," ","")</f>
        <v>SampulSamsonBoxyFancy</v>
      </c>
      <c r="I40" s="14" t="str">
        <f>IF(M23_28_2[[#This Row],[NAMA BARANG]]="","",IF(MATCH(M23_28_2[[#This Row],[concat]],Table2[concat],0)&gt;0,"ADA",0))</f>
        <v>ADA</v>
      </c>
      <c r="J40" t="s">
        <v>3080</v>
      </c>
    </row>
    <row r="41" spans="1:10" x14ac:dyDescent="0.25">
      <c r="A41" t="s">
        <v>3029</v>
      </c>
      <c r="B41" s="15">
        <v>1</v>
      </c>
      <c r="C41" t="str">
        <f>SUBSTITUTE(SUBSTITUTE(CONCATENATE(M23_28_1[[#This Row],[NAMA BARANG]]),"-","")," ","")</f>
        <v>PWKenko12WCP12FTincaseclassic</v>
      </c>
      <c r="D41" t="str">
        <f>IF(M23_28_1[[#This Row],[NAMA BARANG]]="","",IF(MATCH(M23_28_1[[#This Row],[concat]],Table1[concat],0)&gt;0,"ADA",0))</f>
        <v>ADA</v>
      </c>
      <c r="F41" t="s">
        <v>3062</v>
      </c>
      <c r="G41">
        <v>5</v>
      </c>
      <c r="H41" t="str">
        <f>SUBSTITUTE(SUBSTITUTE(M23_28_2[[#This Row],[NAMA BARANG]],"-","")," ","")</f>
        <v>SampulSamsonKwartoFancy</v>
      </c>
      <c r="I41" s="14" t="str">
        <f>IF(M23_28_2[[#This Row],[NAMA BARANG]]="","",IF(MATCH(M23_28_2[[#This Row],[concat]],Table2[concat],0)&gt;0,"ADA",0))</f>
        <v>ADA</v>
      </c>
      <c r="J41" t="s">
        <v>3081</v>
      </c>
    </row>
    <row r="42" spans="1:10" x14ac:dyDescent="0.25">
      <c r="A42" t="s">
        <v>3026</v>
      </c>
      <c r="B42" s="15">
        <v>2</v>
      </c>
      <c r="C42" t="str">
        <f>SUBSTITUTE(SUBSTITUTE(CONCATENATE(M23_28_1[[#This Row],[NAMA BARANG]]),"-","")," ","")</f>
        <v>PWKenko12WCP12HALFclassic</v>
      </c>
      <c r="D42" t="str">
        <f>IF(M23_28_1[[#This Row],[NAMA BARANG]]="","",IF(MATCH(M23_28_1[[#This Row],[concat]],Table1[concat],0)&gt;0,"ADA",0))</f>
        <v>ADA</v>
      </c>
      <c r="F42" t="s">
        <v>3088</v>
      </c>
      <c r="G42">
        <v>1</v>
      </c>
      <c r="H42" t="str">
        <f>SUBSTITUTE(SUBSTITUTE(M23_28_2[[#This Row],[NAMA BARANG]],"-","")," ","")</f>
        <v>TipeexkertasMT855/5x20</v>
      </c>
      <c r="I42" s="14" t="str">
        <f>IF(M23_28_2[[#This Row],[NAMA BARANG]]="","",IF(MATCH(M23_28_2[[#This Row],[concat]],Table2[concat],0)&gt;0,"ADA",0))</f>
        <v>ADA</v>
      </c>
      <c r="J42" t="s">
        <v>2981</v>
      </c>
    </row>
    <row r="43" spans="1:10" x14ac:dyDescent="0.25">
      <c r="A43" t="s">
        <v>3028</v>
      </c>
      <c r="B43" s="15">
        <v>1</v>
      </c>
      <c r="C43" t="str">
        <f>SUBSTITUTE(SUBSTITUTE(CONCATENATE(M23_28_1[[#This Row],[NAMA BARANG]]),"-","")," ","")</f>
        <v>PWKenko24WCP24Fclassicpanjang</v>
      </c>
      <c r="D43" t="str">
        <f>IF(M23_28_1[[#This Row],[NAMA BARANG]]="","",IF(MATCH(M23_28_1[[#This Row],[concat]],Table1[concat],0)&gt;0,"ADA",0))</f>
        <v>ADA</v>
      </c>
      <c r="F43" t="s">
        <v>3069</v>
      </c>
      <c r="G43">
        <v>1</v>
      </c>
      <c r="H43" t="str">
        <f>SUBSTITUTE(SUBSTITUTE(M23_28_2[[#This Row],[NAMA BARANG]],"-","")," ","")</f>
        <v>TipeexkertasMT737A/5x16/+refill</v>
      </c>
      <c r="I43" s="14" t="str">
        <f>IF(M23_28_2[[#This Row],[NAMA BARANG]]="","",IF(MATCH(M23_28_2[[#This Row],[concat]],Table2[concat],0)&gt;0,"ADA",0))</f>
        <v>ADA</v>
      </c>
      <c r="J43" t="s">
        <v>2981</v>
      </c>
    </row>
    <row r="44" spans="1:10" x14ac:dyDescent="0.25">
      <c r="A44" t="s">
        <v>3017</v>
      </c>
      <c r="B44" s="15">
        <v>19</v>
      </c>
      <c r="C44" t="str">
        <f>SUBSTITUTE(SUBSTITUTE(CONCATENATE(M23_28_1[[#This Row],[NAMA BARANG]]),"-","")," ","")</f>
        <v>StaplerKenkoHD10</v>
      </c>
      <c r="D44" t="str">
        <f>IF(M23_28_1[[#This Row],[NAMA BARANG]]="","",IF(MATCH(M23_28_1[[#This Row],[concat]],Table1[concat],0)&gt;0,"ADA",0))</f>
        <v>ADA</v>
      </c>
      <c r="F44" t="s">
        <v>3070</v>
      </c>
      <c r="G44">
        <v>1</v>
      </c>
      <c r="H44" s="3" t="str">
        <f>SUBSTITUTE(SUBSTITUTE(M23_28_2[[#This Row],[NAMA BARANG]],"-","")," ","")</f>
        <v>TipeexkertasMT747A/5x8mm</v>
      </c>
      <c r="I44" s="5" t="str">
        <f>IF(M23_28_2[[#This Row],[NAMA BARANG]]="","",IF(MATCH(M23_28_2[[#This Row],[concat]],Table2[concat],0)&gt;0,"ADA",0))</f>
        <v>ADA</v>
      </c>
      <c r="J44" t="s">
        <v>2981</v>
      </c>
    </row>
    <row r="45" spans="1:10" x14ac:dyDescent="0.25">
      <c r="A45" t="s">
        <v>3013</v>
      </c>
      <c r="B45" s="15">
        <v>2</v>
      </c>
      <c r="C45" t="str">
        <f>SUBSTITUTE(SUBSTITUTE(CONCATENATE(M23_28_1[[#This Row],[NAMA BARANG]]),"-","")," ","")</f>
        <v>StipJK526B20</v>
      </c>
      <c r="D45" t="str">
        <f>IF(M23_28_1[[#This Row],[NAMA BARANG]]="","",IF(MATCH(M23_28_1[[#This Row],[concat]],Table1[concat],0)&gt;0,"ADA",0))</f>
        <v>ADA</v>
      </c>
      <c r="F45" t="s">
        <v>3071</v>
      </c>
      <c r="G45">
        <v>1</v>
      </c>
      <c r="H45" s="3" t="str">
        <f>SUBSTITUTE(SUBSTITUTE(M23_28_2[[#This Row],[NAMA BARANG]],"-","")," ","")</f>
        <v>TipeexkertasMT757/5x12/+ref</v>
      </c>
      <c r="I45" s="5" t="str">
        <f>IF(M23_28_2[[#This Row],[NAMA BARANG]]="","",IF(MATCH(M23_28_2[[#This Row],[concat]],Table2[concat],0)&gt;0,"ADA",0))</f>
        <v>ADA</v>
      </c>
      <c r="J45" t="s">
        <v>3083</v>
      </c>
    </row>
    <row r="46" spans="1:10" x14ac:dyDescent="0.25">
      <c r="A46" t="s">
        <v>3012</v>
      </c>
      <c r="B46" s="15">
        <v>2</v>
      </c>
      <c r="C46" t="str">
        <f>SUBSTITUTE(SUBSTITUTE(CONCATENATE(M23_28_1[[#This Row],[NAMA BARANG]]),"-","")," ","")</f>
        <v>StipJK526B40P</v>
      </c>
      <c r="D46" t="str">
        <f>IF(M23_28_1[[#This Row],[NAMA BARANG]]="","",IF(MATCH(M23_28_1[[#This Row],[concat]],Table1[concat],0)&gt;0,"ADA",0))</f>
        <v>ADA</v>
      </c>
      <c r="F46" t="s">
        <v>3072</v>
      </c>
      <c r="G46">
        <v>1</v>
      </c>
      <c r="H46" s="3" t="str">
        <f>SUBSTITUTE(SUBSTITUTE(M23_28_2[[#This Row],[NAMA BARANG]],"-","")," ","")</f>
        <v>TipeexkertasMT826/5x45/JUMBO</v>
      </c>
      <c r="I46" s="5" t="str">
        <f>IF(M23_28_2[[#This Row],[NAMA BARANG]]="","",IF(MATCH(M23_28_2[[#This Row],[concat]],Table2[concat],0)&gt;0,"ADA",0))</f>
        <v>ADA</v>
      </c>
      <c r="J46" t="s">
        <v>3084</v>
      </c>
    </row>
    <row r="47" spans="1:10" x14ac:dyDescent="0.25">
      <c r="A47" t="s">
        <v>3014</v>
      </c>
      <c r="B47" s="15">
        <v>2</v>
      </c>
      <c r="C47" t="str">
        <f>SUBSTITUTE(SUBSTITUTE(CONCATENATE(M23_28_1[[#This Row],[NAMA BARANG]]),"-","")," ","")</f>
        <v>TipeexJK101</v>
      </c>
      <c r="D47" t="str">
        <f>IF(M23_28_1[[#This Row],[NAMA BARANG]]="","",IF(MATCH(M23_28_1[[#This Row],[concat]],Table1[concat],0)&gt;0,"ADA",0))</f>
        <v>ADA</v>
      </c>
      <c r="F47" t="s">
        <v>3073</v>
      </c>
      <c r="G47">
        <v>1</v>
      </c>
      <c r="H47" s="3" t="str">
        <f>SUBSTITUTE(SUBSTITUTE(M23_28_2[[#This Row],[NAMA BARANG]],"-","")," ","")</f>
        <v>TipeexkertasMT919/5x30</v>
      </c>
      <c r="I47" s="5" t="str">
        <f>IF(M23_28_2[[#This Row],[NAMA BARANG]]="","",IF(MATCH(M23_28_2[[#This Row],[concat]],Table2[concat],0)&gt;0,"ADA",0))</f>
        <v>ADA</v>
      </c>
      <c r="J47" t="s">
        <v>3085</v>
      </c>
    </row>
    <row r="48" spans="1:10" x14ac:dyDescent="0.25">
      <c r="A48" t="s">
        <v>3021</v>
      </c>
      <c r="B48" s="15">
        <v>1</v>
      </c>
      <c r="C48" t="str">
        <f>SUBSTITUTE(SUBSTITUTE(CONCATENATE(M23_28_1[[#This Row],[NAMA BARANG]]),"-","")," ","")</f>
        <v>TipeexKenkoKE826M</v>
      </c>
      <c r="D48" t="str">
        <f>IF(M23_28_1[[#This Row],[NAMA BARANG]]="","",IF(MATCH(M23_28_1[[#This Row],[concat]],Table1[concat],0)&gt;0,"ADA",0))</f>
        <v>ADA</v>
      </c>
      <c r="F48" t="s">
        <v>3056</v>
      </c>
      <c r="G48">
        <v>15</v>
      </c>
      <c r="H48" t="str">
        <f>SUBSTITUTE(SUBSTITUTE(M23_28_2[[#This Row],[NAMA BARANG]],"-","")," ","")</f>
        <v>PcaseklgGP0093/10x21/set</v>
      </c>
      <c r="I48" s="14" t="str">
        <f>IF(M23_28_2[[#This Row],[NAMA BARANG]]="","",IF(MATCH(M23_28_2[[#This Row],[concat]],Table2[concat],0)&gt;0,"ADA",0))</f>
        <v>ADA</v>
      </c>
      <c r="J48" t="s">
        <v>2979</v>
      </c>
    </row>
    <row r="49" spans="1:10" x14ac:dyDescent="0.25">
      <c r="A49" t="s">
        <v>3008</v>
      </c>
      <c r="B49" s="15">
        <v>1</v>
      </c>
      <c r="C49" t="str">
        <f>SUBSTITUTE(SUBSTITUTE(CONCATENATE(M23_28_1[[#This Row],[NAMA BARANG]]),"-","")," ","")</f>
        <v>TipeexkertasJKCT507</v>
      </c>
      <c r="D49" t="str">
        <f>IF(M23_28_1[[#This Row],[NAMA BARANG]]="","",IF(MATCH(M23_28_1[[#This Row],[concat]],Table1[concat],0)&gt;0,"ADA",0))</f>
        <v>ADA</v>
      </c>
      <c r="F49" t="s">
        <v>3059</v>
      </c>
      <c r="G49">
        <v>5</v>
      </c>
      <c r="H49" t="str">
        <f>SUBSTITUTE(SUBSTITUTE(M23_28_2[[#This Row],[NAMA BARANG]],"-","")," ","")</f>
        <v>Pitagold1cm19/goldgliter</v>
      </c>
      <c r="I49" s="14" t="str">
        <f>IF(M23_28_2[[#This Row],[NAMA BARANG]]="","",IF(MATCH(M23_28_2[[#This Row],[concat]],Table2[concat],0)&gt;0,"ADA",0))</f>
        <v>ADA</v>
      </c>
      <c r="J49" t="s">
        <v>2979</v>
      </c>
    </row>
    <row r="50" spans="1:10" x14ac:dyDescent="0.25">
      <c r="F50" t="s">
        <v>3064</v>
      </c>
      <c r="G50">
        <v>3</v>
      </c>
      <c r="H50" t="str">
        <f>SUBSTITUTE(SUBSTITUTE(M23_28_2[[#This Row],[NAMA BARANG]],"-","")," ","")</f>
        <v>Pitagold1cm19/silvergliter</v>
      </c>
      <c r="I50" s="14" t="str">
        <f>IF(M23_28_2[[#This Row],[NAMA BARANG]]="","",IF(MATCH(M23_28_2[[#This Row],[concat]],Table2[concat],0)&gt;0,"ADA",0))</f>
        <v>ADA</v>
      </c>
      <c r="J50" t="s">
        <v>2979</v>
      </c>
    </row>
    <row r="51" spans="1:10" x14ac:dyDescent="0.25">
      <c r="F51" t="s">
        <v>3060</v>
      </c>
      <c r="G51">
        <v>5</v>
      </c>
      <c r="H51" t="str">
        <f>SUBSTITUTE(SUBSTITUTE(M23_28_2[[#This Row],[NAMA BARANG]],"-","")," ","")</f>
        <v>Pitagold2cm20/goldgliter</v>
      </c>
      <c r="I51" s="14" t="str">
        <f>IF(M23_28_2[[#This Row],[NAMA BARANG]]="","",IF(MATCH(M23_28_2[[#This Row],[concat]],Table2[concat],0)&gt;0,"ADA",0))</f>
        <v>ADA</v>
      </c>
      <c r="J51" t="s">
        <v>3079</v>
      </c>
    </row>
    <row r="52" spans="1:10" x14ac:dyDescent="0.25">
      <c r="F52" t="s">
        <v>3065</v>
      </c>
      <c r="G52">
        <v>3</v>
      </c>
      <c r="H52" t="str">
        <f>SUBSTITUTE(SUBSTITUTE(M23_28_2[[#This Row],[NAMA BARANG]],"-","")," ","")</f>
        <v>Pitagold2cm20/silverglitter</v>
      </c>
      <c r="I52" s="14" t="str">
        <f>IF(M23_28_2[[#This Row],[NAMA BARANG]]="","",IF(MATCH(M23_28_2[[#This Row],[concat]],Table2[concat],0)&gt;0,"ADA",0))</f>
        <v>ADA</v>
      </c>
      <c r="J52" t="s">
        <v>3079</v>
      </c>
    </row>
    <row r="53" spans="1:10" x14ac:dyDescent="0.25">
      <c r="F53" t="s">
        <v>3090</v>
      </c>
      <c r="G53">
        <v>49</v>
      </c>
      <c r="H53" t="str">
        <f>SUBSTITUTE(SUBSTITUTE(M23_28_2[[#This Row],[NAMA BARANG]],"-","")," ","")</f>
        <v>LemstickWOMY7x29</v>
      </c>
      <c r="I53" s="14" t="str">
        <f>IF(M23_28_2[[#This Row],[NAMA BARANG]]="","",IF(MATCH(M23_28_2[[#This Row],[concat]],Table2[concat],0)&gt;0,"ADA",0))</f>
        <v>ADA</v>
      </c>
      <c r="J53" t="s">
        <v>3093</v>
      </c>
    </row>
    <row r="54" spans="1:10" x14ac:dyDescent="0.25">
      <c r="F54" t="s">
        <v>3091</v>
      </c>
      <c r="G54">
        <v>10</v>
      </c>
      <c r="H54" t="str">
        <f>SUBSTITUTE(SUBSTITUTE(M23_28_2[[#This Row],[NAMA BARANG]],"-","")," ","")</f>
        <v>Pitatarik30motifpolos</v>
      </c>
      <c r="I54" s="14" t="str">
        <f>IF(M23_28_2[[#This Row],[NAMA BARANG]]="","",IF(MATCH(M23_28_2[[#This Row],[concat]],Table2[concat],0)&gt;0,"ADA",0))</f>
        <v>ADA</v>
      </c>
      <c r="J54" t="s">
        <v>3094</v>
      </c>
    </row>
    <row r="55" spans="1:10" x14ac:dyDescent="0.25">
      <c r="F55" t="s">
        <v>3092</v>
      </c>
      <c r="G55">
        <v>1</v>
      </c>
      <c r="H55" t="str">
        <f>SUBSTITUTE(SUBSTITUTE(M23_28_2[[#This Row],[NAMA BARANG]],"-","")," ","")</f>
        <v>GelpenTIZOTG31060</v>
      </c>
      <c r="I55" s="14" t="str">
        <f>IF(M23_28_2[[#This Row],[NAMA BARANG]]="","",IF(MATCH(M23_28_2[[#This Row],[concat]],Table2[concat],0)&gt;0,"ADA",0))</f>
        <v>ADA</v>
      </c>
      <c r="J55" t="s">
        <v>2990</v>
      </c>
    </row>
  </sheetData>
  <conditionalFormatting sqref="A17:A49">
    <cfRule type="duplicateValues" dxfId="102" priority="2"/>
  </conditionalFormatting>
  <conditionalFormatting sqref="F29:F55">
    <cfRule type="duplicateValues" dxfId="101" priority="7"/>
  </conditionalFormatting>
  <pageMargins left="0.7" right="0.7" top="0.75" bottom="0.75" header="0.3" footer="0.3"/>
  <pageSetup paperSize="14" scale="69" fitToHeight="0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zoomScale="70" zoomScaleNormal="70" workbookViewId="0">
      <selection activeCell="F152" sqref="F152"/>
    </sheetView>
  </sheetViews>
  <sheetFormatPr defaultRowHeight="15" outlineLevelCol="1" x14ac:dyDescent="0.25"/>
  <cols>
    <col min="1" max="1" width="26.5703125" bestFit="1" customWidth="1"/>
    <col min="2" max="2" width="7.5703125" style="15" bestFit="1" customWidth="1"/>
    <col min="3" max="3" width="30.28515625" hidden="1" customWidth="1" outlineLevel="1"/>
    <col min="4" max="4" width="10.42578125" bestFit="1" customWidth="1" collapsed="1"/>
    <col min="6" max="6" width="52.7109375" bestFit="1" customWidth="1"/>
    <col min="7" max="7" width="6.85546875" bestFit="1" customWidth="1"/>
    <col min="8" max="8" width="7.5703125" bestFit="1" customWidth="1"/>
    <col min="9" max="9" width="47.5703125" hidden="1" customWidth="1" outlineLevel="1"/>
    <col min="10" max="10" width="10.42578125" bestFit="1" customWidth="1" collapsed="1"/>
  </cols>
  <sheetData>
    <row r="1" spans="1:10" x14ac:dyDescent="0.25">
      <c r="A1" t="s">
        <v>3005</v>
      </c>
      <c r="F1" t="s">
        <v>3005</v>
      </c>
    </row>
    <row r="2" spans="1:10" x14ac:dyDescent="0.25">
      <c r="A2" t="s">
        <v>2902</v>
      </c>
      <c r="B2" s="15" t="s">
        <v>2934</v>
      </c>
      <c r="C2" t="s">
        <v>2935</v>
      </c>
      <c r="D2" t="s">
        <v>2936</v>
      </c>
      <c r="F2" t="s">
        <v>2902</v>
      </c>
      <c r="G2" t="s">
        <v>3</v>
      </c>
      <c r="H2" s="15" t="s">
        <v>2934</v>
      </c>
      <c r="I2" t="s">
        <v>2935</v>
      </c>
      <c r="J2" t="s">
        <v>2936</v>
      </c>
    </row>
    <row r="3" spans="1:10" x14ac:dyDescent="0.25">
      <c r="A3" t="s">
        <v>2920</v>
      </c>
      <c r="B3" s="15">
        <v>5</v>
      </c>
      <c r="C3" t="str">
        <f>SUBSTITUTE(SUBSTITUTE(CONCATENATE(K17_21_1[[#This Row],[NAMA BARANG]]),"-","")," ","")</f>
        <v>TipeexkertasJKCT522</v>
      </c>
      <c r="D3" t="str">
        <f>IF(K17_21_1[[#This Row],[NAMA BARANG]]="","",IF(MATCH(K17_21_1[[#This Row],[concat]],Table1[concat],0)&gt;0,"ADA",0))</f>
        <v>ADA</v>
      </c>
      <c r="F3" t="s">
        <v>118</v>
      </c>
      <c r="H3" s="15">
        <v>8</v>
      </c>
      <c r="I3" s="3" t="str">
        <f>SUBSTITUTE(SUBSTITUTE(K17_21_2[[#This Row],[NAMA BARANG]],"-","")," ","")</f>
        <v>AcrylicMarries812/12wBiasa</v>
      </c>
      <c r="J3" s="3" t="str">
        <f>IF(K17_21_2[[#This Row],[NAMA BARANG]]="","",IF(MATCH(K17_21_2[[#This Row],[concat]],Table2[concat],0)&gt;0,"ADA",0))</f>
        <v>ADA</v>
      </c>
    </row>
    <row r="4" spans="1:10" x14ac:dyDescent="0.25">
      <c r="A4" t="s">
        <v>2931</v>
      </c>
      <c r="B4" s="15">
        <v>2</v>
      </c>
      <c r="C4" t="str">
        <f>SUBSTITUTE(SUBSTITUTE(CONCATENATE(K17_21_1[[#This Row],[NAMA BARANG]]),"-","")," ","")</f>
        <v>JangkasetJKMS55</v>
      </c>
      <c r="D4" t="str">
        <f>IF(K17_21_1[[#This Row],[NAMA BARANG]]="","",IF(MATCH(K17_21_1[[#This Row],[concat]],Table1[concat],0)&gt;0,"ADA",0))</f>
        <v>ADA</v>
      </c>
      <c r="F4" t="s">
        <v>125</v>
      </c>
      <c r="H4" s="15">
        <v>3</v>
      </c>
      <c r="I4" s="3" t="str">
        <f>SUBSTITUTE(SUBSTITUTE(K17_21_2[[#This Row],[NAMA BARANG]],"-","")," ","")</f>
        <v>AcrylicTF001</v>
      </c>
      <c r="J4" s="3" t="str">
        <f>IF(K17_21_2[[#This Row],[NAMA BARANG]]="","",IF(MATCH(K17_21_2[[#This Row],[concat]],Table2[concat],0)&gt;0,"ADA",0))</f>
        <v>ADA</v>
      </c>
    </row>
    <row r="5" spans="1:10" x14ac:dyDescent="0.25">
      <c r="A5" t="s">
        <v>2933</v>
      </c>
      <c r="B5" s="15">
        <v>2</v>
      </c>
      <c r="C5" t="str">
        <f>SUBSTITUTE(SUBSTITUTE(CONCATENATE(K17_21_1[[#This Row],[NAMA BARANG]]),"-","")," ","")</f>
        <v>JangkasetJKMS75</v>
      </c>
      <c r="D5" t="str">
        <f>IF(K17_21_1[[#This Row],[NAMA BARANG]]="","",IF(MATCH(K17_21_1[[#This Row],[concat]],Table1[concat],0)&gt;0,"ADA",0))</f>
        <v>ADA</v>
      </c>
      <c r="F5" t="s">
        <v>126</v>
      </c>
      <c r="H5" s="15">
        <v>1</v>
      </c>
      <c r="I5" t="str">
        <f>SUBSTITUTE(SUBSTITUTE(K17_21_2[[#This Row],[NAMA BARANG]],"-","")," ","")</f>
        <v>AcrylicTF002</v>
      </c>
      <c r="J5" t="str">
        <f>IF(K17_21_2[[#This Row],[NAMA BARANG]]="","",IF(MATCH(K17_21_2[[#This Row],[concat]],Table2[concat],0)&gt;0,"ADA",0))</f>
        <v>ADA</v>
      </c>
    </row>
    <row r="6" spans="1:10" x14ac:dyDescent="0.25">
      <c r="A6" t="s">
        <v>2777</v>
      </c>
      <c r="B6" s="15">
        <v>1</v>
      </c>
      <c r="C6" s="3" t="str">
        <f>SUBSTITUTE(SUBSTITUTE(CONCATENATE(K17_21_1[[#This Row],[NAMA BARANG]]),"-","")," ","")</f>
        <v>CutterKenkoK200</v>
      </c>
      <c r="D6" s="3" t="str">
        <f>IF(K17_21_1[[#This Row],[NAMA BARANG]]="","",IF(MATCH(K17_21_1[[#This Row],[concat]],Table1[concat],0)&gt;0,"ADA",0))</f>
        <v>ADA</v>
      </c>
      <c r="F6" t="s">
        <v>3053</v>
      </c>
      <c r="H6" s="15">
        <v>4</v>
      </c>
      <c r="I6" s="3" t="str">
        <f>SUBSTITUTE(SUBSTITUTE(K17_21_2[[#This Row],[NAMA BARANG]],"-","")," ","")</f>
        <v>Acrylic12WVtecVT612/6ml</v>
      </c>
      <c r="J6" s="3" t="str">
        <f>IF(K17_21_2[[#This Row],[NAMA BARANG]]="","",IF(MATCH(K17_21_2[[#This Row],[concat]],Table2[concat],0)&gt;0,"ADA",0))</f>
        <v>ADA</v>
      </c>
    </row>
    <row r="7" spans="1:10" x14ac:dyDescent="0.25">
      <c r="A7" t="s">
        <v>2871</v>
      </c>
      <c r="B7" s="15">
        <v>1</v>
      </c>
      <c r="C7" s="3" t="str">
        <f>SUBSTITUTE(SUBSTITUTE(CONCATENATE(K17_21_1[[#This Row],[NAMA BARANG]]),"-","")," ","")</f>
        <v>IsistaplerKenkono.10</v>
      </c>
      <c r="D7" s="3" t="str">
        <f>IF(K17_21_1[[#This Row],[NAMA BARANG]]="","",IF(MATCH(K17_21_1[[#This Row],[concat]],Table1[concat],0)&gt;0,"ADA",0))</f>
        <v>ADA</v>
      </c>
      <c r="F7" t="s">
        <v>2960</v>
      </c>
      <c r="H7" s="15">
        <v>1</v>
      </c>
      <c r="I7" t="str">
        <f>SUBSTITUTE(SUBSTITUTE(K17_21_2[[#This Row],[NAMA BARANG]],"-","")," ","")</f>
        <v>Asahan9910(13)/9916(9)BLK</v>
      </c>
      <c r="J7" t="str">
        <f>IF(K17_21_2[[#This Row],[NAMA BARANG]]="","",IF(MATCH(K17_21_2[[#This Row],[concat]],Table2[concat],0)&gt;0,"ADA",0))</f>
        <v>ADA</v>
      </c>
    </row>
    <row r="8" spans="1:10" x14ac:dyDescent="0.25">
      <c r="A8" t="s">
        <v>64</v>
      </c>
      <c r="B8" s="15">
        <v>1</v>
      </c>
      <c r="C8" s="3" t="str">
        <f>SUBSTITUTE(SUBSTITUTE(CONCATENATE(K17_21_1[[#This Row],[NAMA BARANG]]),"-","")," ","")</f>
        <v>LLeafB5100JK</v>
      </c>
      <c r="D8" s="3" t="str">
        <f>IF(K17_21_1[[#This Row],[NAMA BARANG]]="","",IF(MATCH(K17_21_1[[#This Row],[concat]],Table1[concat],0)&gt;0,"ADA",0))</f>
        <v>ADA</v>
      </c>
      <c r="F8" t="s">
        <v>268</v>
      </c>
      <c r="H8" s="15">
        <v>1</v>
      </c>
      <c r="I8" t="str">
        <f>SUBSTITUTE(SUBSTITUTE(K17_21_2[[#This Row],[NAMA BARANG]],"-","")," ","")</f>
        <v>AsahanFA15003(36)</v>
      </c>
      <c r="J8" t="str">
        <f>IF(K17_21_2[[#This Row],[NAMA BARANG]]="","",IF(MATCH(K17_21_2[[#This Row],[concat]],Table2[concat],0)&gt;0,"ADA",0))</f>
        <v>ADA</v>
      </c>
    </row>
    <row r="9" spans="1:10" x14ac:dyDescent="0.25">
      <c r="A9" t="s">
        <v>66</v>
      </c>
      <c r="B9" s="15">
        <v>1</v>
      </c>
      <c r="C9" s="3" t="str">
        <f>SUBSTITUTE(SUBSTITUTE(CONCATENATE(K17_21_1[[#This Row],[NAMA BARANG]]),"-","")," ","")</f>
        <v>LLeafJAA550</v>
      </c>
      <c r="D9" s="3" t="str">
        <f>IF(K17_21_1[[#This Row],[NAMA BARANG]]="","",IF(MATCH(K17_21_1[[#This Row],[concat]],Table1[concat],0)&gt;0,"ADA",0))</f>
        <v>ADA</v>
      </c>
      <c r="F9" t="s">
        <v>298</v>
      </c>
      <c r="H9" s="15">
        <v>1</v>
      </c>
      <c r="I9" s="3" t="str">
        <f>SUBSTITUTE(SUBSTITUTE(K17_21_2[[#This Row],[NAMA BARANG]],"-","")," ","")</f>
        <v>AsahanMeja004blk</v>
      </c>
      <c r="J9" s="3" t="str">
        <f>IF(K17_21_2[[#This Row],[NAMA BARANG]]="","",IF(MATCH(K17_21_2[[#This Row],[concat]],Table2[concat],0)&gt;0,"ADA",0))</f>
        <v>ADA</v>
      </c>
    </row>
    <row r="10" spans="1:10" x14ac:dyDescent="0.25">
      <c r="A10" t="s">
        <v>77</v>
      </c>
      <c r="B10" s="15">
        <v>1</v>
      </c>
      <c r="C10" s="3" t="str">
        <f>SUBSTITUTE(SUBSTITUTE(CONCATENATE(K17_21_1[[#This Row],[NAMA BARANG]]),"-","")," ","")</f>
        <v>OPTiti48W</v>
      </c>
      <c r="D10" s="3" t="str">
        <f>IF(K17_21_1[[#This Row],[NAMA BARANG]]="","",IF(MATCH(K17_21_1[[#This Row],[concat]],Table1[concat],0)&gt;0,"ADA",0))</f>
        <v>ADA</v>
      </c>
      <c r="F10" t="s">
        <v>308</v>
      </c>
      <c r="H10" s="15">
        <v>1</v>
      </c>
      <c r="I10" s="3" t="str">
        <f>SUBSTITUTE(SUBSTITUTE(K17_21_2[[#This Row],[NAMA BARANG]],"-","")," ","")</f>
        <v>AsahanMeja610</v>
      </c>
      <c r="J10" s="3" t="str">
        <f>IF(K17_21_2[[#This Row],[NAMA BARANG]]="","",IF(MATCH(K17_21_2[[#This Row],[concat]],Table2[concat],0)&gt;0,"ADA",0))</f>
        <v>ADA</v>
      </c>
    </row>
    <row r="11" spans="1:10" x14ac:dyDescent="0.25">
      <c r="A11" t="s">
        <v>2841</v>
      </c>
      <c r="B11" s="15">
        <v>1</v>
      </c>
      <c r="C11" s="3" t="str">
        <f>SUBSTITUTE(SUBSTITUTE(CONCATENATE(K17_21_1[[#This Row],[NAMA BARANG]]),"-","")," ","")</f>
        <v>OpTiti48WJK</v>
      </c>
      <c r="D11" s="3" t="str">
        <f>IF(K17_21_1[[#This Row],[NAMA BARANG]]="","",IF(MATCH(K17_21_1[[#This Row],[concat]],Table1[concat],0)&gt;0,"ADA",0))</f>
        <v>ADA</v>
      </c>
      <c r="F11" t="s">
        <v>314</v>
      </c>
      <c r="H11" s="15">
        <v>1</v>
      </c>
      <c r="I11" s="3" t="str">
        <f>SUBSTITUTE(SUBSTITUTE(K17_21_2[[#This Row],[NAMA BARANG]],"-","")," ","")</f>
        <v>AsahanMeja7922blk</v>
      </c>
      <c r="J11" s="3" t="str">
        <f>IF(K17_21_2[[#This Row],[NAMA BARANG]]="","",IF(MATCH(K17_21_2[[#This Row],[concat]],Table2[concat],0)&gt;0,"ADA",0))</f>
        <v>ADA</v>
      </c>
    </row>
    <row r="12" spans="1:10" x14ac:dyDescent="0.25">
      <c r="A12" t="s">
        <v>78</v>
      </c>
      <c r="B12" s="15">
        <v>1</v>
      </c>
      <c r="C12" s="3" t="str">
        <f>SUBSTITUTE(SUBSTITUTE(CONCATENATE(K17_21_1[[#This Row],[NAMA BARANG]]),"-","")," ","")</f>
        <v>OPTiti55WJK</v>
      </c>
      <c r="D12" s="3" t="str">
        <f>IF(K17_21_1[[#This Row],[NAMA BARANG]]="","",IF(MATCH(K17_21_1[[#This Row],[concat]],Table1[concat],0)&gt;0,"ADA",0))</f>
        <v>ADA</v>
      </c>
      <c r="F12" t="s">
        <v>316</v>
      </c>
      <c r="H12" s="15">
        <v>1</v>
      </c>
      <c r="I12" s="3" t="str">
        <f>SUBSTITUTE(SUBSTITUTE(K17_21_2[[#This Row],[NAMA BARANG]],"-","")," ","")</f>
        <v>AsahanMeja8004Amotif</v>
      </c>
      <c r="J12" s="3" t="str">
        <f>IF(K17_21_2[[#This Row],[NAMA BARANG]]="","",IF(MATCH(K17_21_2[[#This Row],[concat]],Table2[concat],0)&gt;0,"ADA",0))</f>
        <v>ADA</v>
      </c>
    </row>
    <row r="13" spans="1:10" x14ac:dyDescent="0.25">
      <c r="A13" t="s">
        <v>82</v>
      </c>
      <c r="B13" s="15">
        <v>1</v>
      </c>
      <c r="C13" s="3" t="str">
        <f>SUBSTITUTE(SUBSTITUTE(CONCATENATE(K17_21_1[[#This Row],[NAMA BARANG]]),"-","")," ","")</f>
        <v>PocketnoteKenko404</v>
      </c>
      <c r="D13" s="3" t="str">
        <f>IF(K17_21_1[[#This Row],[NAMA BARANG]]="","",IF(MATCH(K17_21_1[[#This Row],[concat]],Table1[concat],0)&gt;0,"ADA",0))</f>
        <v>ADA</v>
      </c>
      <c r="F13" t="s">
        <v>317</v>
      </c>
      <c r="H13" s="15">
        <v>1</v>
      </c>
      <c r="I13" s="3" t="str">
        <f>SUBSTITUTE(SUBSTITUTE(K17_21_2[[#This Row],[NAMA BARANG]],"-","")," ","")</f>
        <v>AsahanMeja8005A</v>
      </c>
      <c r="J13" s="3" t="str">
        <f>IF(K17_21_2[[#This Row],[NAMA BARANG]]="","",IF(MATCH(K17_21_2[[#This Row],[concat]],Table2[concat],0)&gt;0,"ADA",0))</f>
        <v>ADA</v>
      </c>
    </row>
    <row r="14" spans="1:10" x14ac:dyDescent="0.25">
      <c r="A14" t="s">
        <v>108</v>
      </c>
      <c r="B14" s="15">
        <v>1</v>
      </c>
      <c r="C14" s="3" t="str">
        <f>SUBSTITUTE(SUBSTITUTE(CONCATENATE(K17_21_1[[#This Row],[NAMA BARANG]]),"-","")," ","")</f>
        <v>TipeexKenko902P</v>
      </c>
      <c r="D14" s="3" t="str">
        <f>IF(K17_21_1[[#This Row],[NAMA BARANG]]="","",IF(MATCH(K17_21_1[[#This Row],[concat]],Table1[concat],0)&gt;0,"ADA",0))</f>
        <v>ADA</v>
      </c>
      <c r="F14" t="s">
        <v>326</v>
      </c>
      <c r="H14" s="15">
        <v>1</v>
      </c>
      <c r="I14" s="3" t="str">
        <f>SUBSTITUTE(SUBSTITUTE(K17_21_2[[#This Row],[NAMA BARANG]],"-","")," ","")</f>
        <v>AsahanMejaS229EGG</v>
      </c>
      <c r="J14" s="3" t="str">
        <f>IF(K17_21_2[[#This Row],[NAMA BARANG]]="","",IF(MATCH(K17_21_2[[#This Row],[concat]],Table2[concat],0)&gt;0,"ADA",0))</f>
        <v>ADA</v>
      </c>
    </row>
    <row r="15" spans="1:10" x14ac:dyDescent="0.25">
      <c r="A15" t="s">
        <v>2888</v>
      </c>
      <c r="B15" s="15">
        <v>2</v>
      </c>
      <c r="C15" s="3" t="str">
        <f>SUBSTITUTE(SUBSTITUTE(CONCATENATE(K17_21_1[[#This Row],[NAMA BARANG]]),"-","")," ","")</f>
        <v>GuntingJK848</v>
      </c>
      <c r="D15" s="3" t="str">
        <f>IF(K17_21_1[[#This Row],[NAMA BARANG]]="","",IF(MATCH(K17_21_1[[#This Row],[concat]],Table1[concat],0)&gt;0,"ADA",0))</f>
        <v>ADA</v>
      </c>
      <c r="F15" t="s">
        <v>327</v>
      </c>
      <c r="H15" s="15">
        <v>1</v>
      </c>
      <c r="I15" s="3" t="str">
        <f>SUBSTITUTE(SUBSTITUTE(K17_21_2[[#This Row],[NAMA BARANG]],"-","")," ","")</f>
        <v>AsahanMejaS5226</v>
      </c>
      <c r="J15" s="3" t="str">
        <f>IF(K17_21_2[[#This Row],[NAMA BARANG]]="","",IF(MATCH(K17_21_2[[#This Row],[concat]],Table2[concat],0)&gt;0,"ADA",0))</f>
        <v>ADA</v>
      </c>
    </row>
    <row r="16" spans="1:10" x14ac:dyDescent="0.25">
      <c r="A16" t="s">
        <v>3039</v>
      </c>
      <c r="B16" s="15">
        <v>2</v>
      </c>
      <c r="C16" s="3" t="str">
        <f>SUBSTITUTE(SUBSTITUTE(CONCATENATE(K17_21_1[[#This Row],[NAMA BARANG]]),"-","")," ","")</f>
        <v>IsicutterKenkoL150Besar</v>
      </c>
      <c r="D16" s="3" t="e">
        <f>IF(K17_21_1[[#This Row],[NAMA BARANG]]="","",IF(MATCH(K17_21_1[[#This Row],[concat]],Table1[concat],0)&gt;0,"ADA",0))</f>
        <v>#N/A</v>
      </c>
      <c r="F16" t="s">
        <v>329</v>
      </c>
      <c r="H16" s="15">
        <v>1</v>
      </c>
      <c r="I16" s="3" t="str">
        <f>SUBSTITUTE(SUBSTITUTE(K17_21_2[[#This Row],[NAMA BARANG]],"-","")," ","")</f>
        <v>AsahanmejaS233</v>
      </c>
      <c r="J16" s="3" t="str">
        <f>IF(K17_21_2[[#This Row],[NAMA BARANG]]="","",IF(MATCH(K17_21_2[[#This Row],[concat]],Table2[concat],0)&gt;0,"ADA",0))</f>
        <v>ADA</v>
      </c>
    </row>
    <row r="17" spans="1:10" x14ac:dyDescent="0.25">
      <c r="A17" t="s">
        <v>2872</v>
      </c>
      <c r="B17" s="15">
        <v>2</v>
      </c>
      <c r="C17" s="3" t="str">
        <f>SUBSTITUTE(SUBSTITUTE(CONCATENATE(K17_21_1[[#This Row],[NAMA BARANG]]),"-","")," ","")</f>
        <v>LabelKenko60012R1brs</v>
      </c>
      <c r="D17" s="3" t="str">
        <f>IF(K17_21_1[[#This Row],[NAMA BARANG]]="","",IF(MATCH(K17_21_1[[#This Row],[concat]],Table1[concat],0)&gt;0,"ADA",0))</f>
        <v>ADA</v>
      </c>
      <c r="F17" t="s">
        <v>334</v>
      </c>
      <c r="H17" s="15">
        <v>1</v>
      </c>
      <c r="I17" s="3" t="str">
        <f>SUBSTITUTE(SUBSTITUTE(K17_21_2[[#This Row],[NAMA BARANG]],"-","")," ","")</f>
        <v>AsahanMejaXCS223</v>
      </c>
      <c r="J17" s="3" t="str">
        <f>IF(K17_21_2[[#This Row],[NAMA BARANG]]="","",IF(MATCH(K17_21_2[[#This Row],[concat]],Table2[concat],0)&gt;0,"ADA",0))</f>
        <v>ADA</v>
      </c>
    </row>
    <row r="18" spans="1:10" x14ac:dyDescent="0.25">
      <c r="A18" t="s">
        <v>2842</v>
      </c>
      <c r="B18" s="15">
        <v>2</v>
      </c>
      <c r="C18" s="3" t="str">
        <f>SUBSTITUTE(SUBSTITUTE(CONCATENATE(K17_21_1[[#This Row],[NAMA BARANG]]),"-","")," ","")</f>
        <v>StaplerKenko12N/13</v>
      </c>
      <c r="D18" s="3" t="str">
        <f>IF(K17_21_1[[#This Row],[NAMA BARANG]]="","",IF(MATCH(K17_21_1[[#This Row],[concat]],Table1[concat],0)&gt;0,"ADA",0))</f>
        <v>ADA</v>
      </c>
      <c r="F18" t="s">
        <v>388</v>
      </c>
      <c r="H18" s="15">
        <v>1</v>
      </c>
      <c r="I18" s="3" t="str">
        <f>SUBSTITUTE(SUBSTITUTE(K17_21_2[[#This Row],[NAMA BARANG]],"-","")," ","")</f>
        <v>AsahanToplesgolden(24)</v>
      </c>
      <c r="J18" s="3" t="str">
        <f>IF(K17_21_2[[#This Row],[NAMA BARANG]]="","",IF(MATCH(K17_21_2[[#This Row],[concat]],Table2[concat],0)&gt;0,"ADA",0))</f>
        <v>ADA</v>
      </c>
    </row>
    <row r="19" spans="1:10" x14ac:dyDescent="0.25">
      <c r="A19" t="s">
        <v>2896</v>
      </c>
      <c r="B19" s="15">
        <v>2</v>
      </c>
      <c r="C19" s="3" t="str">
        <f>SUBSTITUTE(SUBSTITUTE(CONCATENATE(K17_21_1[[#This Row],[NAMA BARANG]]),"-","")," ","")</f>
        <v>StaplerKenkoHD10D</v>
      </c>
      <c r="D19" s="3" t="str">
        <f>IF(K17_21_1[[#This Row],[NAMA BARANG]]="","",IF(MATCH(K17_21_1[[#This Row],[concat]],Table1[concat],0)&gt;0,"ADA",0))</f>
        <v>ADA</v>
      </c>
      <c r="F19" t="s">
        <v>450</v>
      </c>
      <c r="H19" s="15">
        <v>1</v>
      </c>
      <c r="I19" s="3" t="str">
        <f>SUBSTITUTE(SUBSTITUTE(K17_21_2[[#This Row],[NAMA BARANG]],"-","")," ","")</f>
        <v>Bensia2CBTS128</v>
      </c>
      <c r="J19" s="3" t="str">
        <f>IF(K17_21_2[[#This Row],[NAMA BARANG]]="","",IF(MATCH(K17_21_2[[#This Row],[concat]],Table2[concat],0)&gt;0,"ADA",0))</f>
        <v>ADA</v>
      </c>
    </row>
    <row r="20" spans="1:10" x14ac:dyDescent="0.25">
      <c r="A20" t="s">
        <v>2899</v>
      </c>
      <c r="B20" s="15">
        <v>2</v>
      </c>
      <c r="C20" s="3" t="str">
        <f>SUBSTITUTE(SUBSTITUTE(CONCATENATE(K17_21_1[[#This Row],[NAMA BARANG]]),"-","")," ","")</f>
        <v>TipeexKenkoKE108</v>
      </c>
      <c r="D20" s="3" t="str">
        <f>IF(K17_21_1[[#This Row],[NAMA BARANG]]="","",IF(MATCH(K17_21_1[[#This Row],[concat]],Table1[concat],0)&gt;0,"ADA",0))</f>
        <v>ADA</v>
      </c>
      <c r="F20" t="s">
        <v>451</v>
      </c>
      <c r="H20" s="15">
        <v>1</v>
      </c>
      <c r="I20" s="3" t="str">
        <f>SUBSTITUTE(SUBSTITUTE(K17_21_2[[#This Row],[NAMA BARANG]],"-","")," ","")</f>
        <v>Bensia905</v>
      </c>
      <c r="J20" s="3" t="str">
        <f>IF(K17_21_2[[#This Row],[NAMA BARANG]]="","",IF(MATCH(K17_21_2[[#This Row],[concat]],Table2[concat],0)&gt;0,"ADA",0))</f>
        <v>ADA</v>
      </c>
    </row>
    <row r="21" spans="1:10" x14ac:dyDescent="0.25">
      <c r="A21" t="s">
        <v>2900</v>
      </c>
      <c r="B21" s="15">
        <v>3</v>
      </c>
      <c r="C21" s="3" t="str">
        <f>SUBSTITUTE(SUBSTITUTE(CONCATENATE(K17_21_1[[#This Row],[NAMA BARANG]]),"-","")," ","")</f>
        <v>PW12WPBJK</v>
      </c>
      <c r="D21" s="3" t="e">
        <f>IF(K17_21_1[[#This Row],[NAMA BARANG]]="","",IF(MATCH(K17_21_1[[#This Row],[concat]],Table1[concat],0)&gt;0,"ADA",0))</f>
        <v>#N/A</v>
      </c>
      <c r="F21" t="s">
        <v>2961</v>
      </c>
      <c r="H21" s="15">
        <v>2</v>
      </c>
      <c r="I21" s="3" t="str">
        <f>SUBSTITUTE(SUBSTITUTE(K17_21_2[[#This Row],[NAMA BARANG]],"-","")," ","")</f>
        <v>Bensia908(1)/909(13)</v>
      </c>
      <c r="J21" s="3" t="str">
        <f>IF(K17_21_2[[#This Row],[NAMA BARANG]]="","",IF(MATCH(K17_21_2[[#This Row],[concat]],Table2[concat],0)&gt;0,"ADA",0))</f>
        <v>ADA</v>
      </c>
    </row>
    <row r="22" spans="1:10" x14ac:dyDescent="0.25">
      <c r="A22" t="s">
        <v>109</v>
      </c>
      <c r="B22" s="15">
        <v>6</v>
      </c>
      <c r="C22" s="3" t="str">
        <f>SUBSTITUTE(SUBSTITUTE(CONCATENATE(K17_21_1[[#This Row],[NAMA BARANG]]),"-","")," ","")</f>
        <v>TipeexKenkoKE01</v>
      </c>
      <c r="D22" s="3" t="str">
        <f>IF(K17_21_1[[#This Row],[NAMA BARANG]]="","",IF(MATCH(K17_21_1[[#This Row],[concat]],Table1[concat],0)&gt;0,"ADA",0))</f>
        <v>ADA</v>
      </c>
      <c r="F22" t="s">
        <v>465</v>
      </c>
      <c r="H22" s="15">
        <v>1</v>
      </c>
      <c r="I22" s="3" t="str">
        <f>SUBSTITUTE(SUBSTITUTE(K17_21_2[[#This Row],[NAMA BARANG]],"-","")," ","")</f>
        <v>BensiaSF9925A(Pluit42F)</v>
      </c>
      <c r="J22" s="3" t="str">
        <f>IF(K17_21_2[[#This Row],[NAMA BARANG]]="","",IF(MATCH(K17_21_2[[#This Row],[concat]],Table2[concat],0)&gt;0,"ADA",0))</f>
        <v>ADA</v>
      </c>
    </row>
    <row r="23" spans="1:10" x14ac:dyDescent="0.25">
      <c r="A23" t="s">
        <v>2889</v>
      </c>
      <c r="B23" s="15">
        <v>7</v>
      </c>
      <c r="C23" s="3" t="str">
        <f>SUBSTITUTE(SUBSTITUTE(CONCATENATE(K17_21_1[[#This Row],[NAMA BARANG]]),"-","")," ","")</f>
        <v>PWJK12WCP12PBpanjang</v>
      </c>
      <c r="D23" s="3" t="str">
        <f>IF(K17_21_1[[#This Row],[NAMA BARANG]]="","",IF(MATCH(K17_21_1[[#This Row],[concat]],Table1[concat],0)&gt;0,"ADA",0))</f>
        <v>ADA</v>
      </c>
      <c r="F23" t="s">
        <v>466</v>
      </c>
      <c r="H23" s="15">
        <v>1</v>
      </c>
      <c r="I23" s="3" t="str">
        <f>SUBSTITUTE(SUBSTITUTE(K17_21_2[[#This Row],[NAMA BARANG]],"-","")," ","")</f>
        <v>BensiaSF9925B(Tangan42F)</v>
      </c>
      <c r="J23" s="3" t="str">
        <f>IF(K17_21_2[[#This Row],[NAMA BARANG]]="","",IF(MATCH(K17_21_2[[#This Row],[concat]],Table2[concat],0)&gt;0,"ADA",0))</f>
        <v>ADA</v>
      </c>
    </row>
    <row r="24" spans="1:10" x14ac:dyDescent="0.25">
      <c r="F24" t="s">
        <v>469</v>
      </c>
      <c r="H24" s="15">
        <v>1</v>
      </c>
      <c r="I24" s="3" t="str">
        <f>SUBSTITUTE(SUBSTITUTE(K17_21_2[[#This Row],[NAMA BARANG]],"-","")," ","")</f>
        <v>BensiaSF9925C(Faktur)</v>
      </c>
      <c r="J24" s="3" t="str">
        <f>IF(K17_21_2[[#This Row],[NAMA BARANG]]="","",IF(MATCH(K17_21_2[[#This Row],[concat]],Table2[concat],0)&gt;0,"ADA",0))</f>
        <v>ADA</v>
      </c>
    </row>
    <row r="25" spans="1:10" x14ac:dyDescent="0.25">
      <c r="A25" t="s">
        <v>3006</v>
      </c>
      <c r="F25" t="s">
        <v>471</v>
      </c>
      <c r="H25" s="15">
        <v>1</v>
      </c>
      <c r="I25" s="3" t="str">
        <f>SUBSTITUTE(SUBSTITUTE(K17_21_2[[#This Row],[NAMA BARANG]],"-","")," ","")</f>
        <v>BensiaSF9927W(KipasF)</v>
      </c>
      <c r="J25" s="3" t="str">
        <f>IF(K17_21_2[[#This Row],[NAMA BARANG]]="","",IF(MATCH(K17_21_2[[#This Row],[concat]],Table2[concat],0)&gt;0,"ADA",0))</f>
        <v>ADA</v>
      </c>
    </row>
    <row r="26" spans="1:10" x14ac:dyDescent="0.25">
      <c r="A26" t="s">
        <v>2902</v>
      </c>
      <c r="B26" s="15" t="s">
        <v>2934</v>
      </c>
      <c r="C26" t="s">
        <v>2935</v>
      </c>
      <c r="D26" t="s">
        <v>2936</v>
      </c>
      <c r="F26" t="s">
        <v>474</v>
      </c>
      <c r="H26" s="15">
        <v>1</v>
      </c>
      <c r="I26" s="3" t="str">
        <f>SUBSTITUTE(SUBSTITUTE(K17_21_2[[#This Row],[NAMA BARANG]],"-","")," ","")</f>
        <v>BensiaZC9937(50)</v>
      </c>
      <c r="J26" s="3" t="str">
        <f>IF(K17_21_2[[#This Row],[NAMA BARANG]]="","",IF(MATCH(K17_21_2[[#This Row],[concat]],Table2[concat],0)&gt;0,"ADA",0))</f>
        <v>ADA</v>
      </c>
    </row>
    <row r="27" spans="1:10" x14ac:dyDescent="0.25">
      <c r="C27" t="str">
        <f>SUBSTITUTE(SUBSTITUTE(CONCATENATE(k23_28_1[[#This Row],[NAMA BARANG]]),"-","")," ","")</f>
        <v/>
      </c>
      <c r="D27" t="str">
        <f>IF(k23_28_1[[#This Row],[NAMA BARANG]]="","",IF(MATCH(k23_28_1[[#This Row],[concat]],Table1[concat],0)&gt;0,"ADA",0))</f>
        <v/>
      </c>
      <c r="F27" t="s">
        <v>477</v>
      </c>
      <c r="H27" s="15">
        <v>1</v>
      </c>
      <c r="I27" s="3" t="str">
        <f>SUBSTITUTE(SUBSTITUTE(K17_21_2[[#This Row],[NAMA BARANG]],"-","")," ","")</f>
        <v>BkASBKwarto</v>
      </c>
      <c r="J27" s="3" t="str">
        <f>IF(K17_21_2[[#This Row],[NAMA BARANG]]="","",IF(MATCH(K17_21_2[[#This Row],[concat]],Table2[concat],0)&gt;0,"ADA",0))</f>
        <v>ADA</v>
      </c>
    </row>
    <row r="28" spans="1:10" x14ac:dyDescent="0.25">
      <c r="C28" t="str">
        <f>SUBSTITUTE(SUBSTITUTE(CONCATENATE(k23_28_1[[#This Row],[NAMA BARANG]]),"-","")," ","")</f>
        <v/>
      </c>
      <c r="D28" t="str">
        <f>IF(k23_28_1[[#This Row],[NAMA BARANG]]="","",IF(MATCH(k23_28_1[[#This Row],[concat]],Table1[concat],0)&gt;0,"ADA",0))</f>
        <v/>
      </c>
      <c r="F28" t="s">
        <v>2807</v>
      </c>
      <c r="H28" s="15">
        <v>1</v>
      </c>
      <c r="I28" s="3" t="str">
        <f>SUBSTITUTE(SUBSTITUTE(K17_21_2[[#This Row],[NAMA BARANG]],"-","")," ","")</f>
        <v>BNA520H3</v>
      </c>
      <c r="J28" s="3" t="str">
        <f>IF(K17_21_2[[#This Row],[NAMA BARANG]]="","",IF(MATCH(K17_21_2[[#This Row],[concat]],Table2[concat],0)&gt;0,"ADA",0))</f>
        <v>ADA</v>
      </c>
    </row>
    <row r="29" spans="1:10" x14ac:dyDescent="0.25">
      <c r="F29" t="s">
        <v>522</v>
      </c>
      <c r="H29" s="15">
        <v>3</v>
      </c>
      <c r="I29" s="3" t="str">
        <f>SUBSTITUTE(SUBSTITUTE(K17_21_2[[#This Row],[NAMA BARANG]],"-","")," ","")</f>
        <v>BNSlipA5SikaCampus</v>
      </c>
      <c r="J29" s="3" t="str">
        <f>IF(K17_21_2[[#This Row],[NAMA BARANG]]="","",IF(MATCH(K17_21_2[[#This Row],[concat]],Table2[concat],0)&gt;0,"ADA",0))</f>
        <v>ADA</v>
      </c>
    </row>
    <row r="30" spans="1:10" x14ac:dyDescent="0.25">
      <c r="F30" t="s">
        <v>583</v>
      </c>
      <c r="H30" s="15">
        <v>1</v>
      </c>
      <c r="I30" s="3" t="str">
        <f>SUBSTITUTE(SUBSTITUTE(K17_21_2[[#This Row],[NAMA BARANG]],"-","")," ","")</f>
        <v>Bp7053</v>
      </c>
      <c r="J30" s="3" t="str">
        <f>IF(K17_21_2[[#This Row],[NAMA BARANG]]="","",IF(MATCH(K17_21_2[[#This Row],[concat]],Table2[concat],0)&gt;0,"ADA",0))</f>
        <v>ADA</v>
      </c>
    </row>
    <row r="31" spans="1:10" x14ac:dyDescent="0.25">
      <c r="F31" t="s">
        <v>584</v>
      </c>
      <c r="H31" s="15">
        <v>2</v>
      </c>
      <c r="I31" s="3" t="str">
        <f>SUBSTITUTE(SUBSTITUTE(K17_21_2[[#This Row],[NAMA BARANG]],"-","")," ","")</f>
        <v>Bp7054</v>
      </c>
      <c r="J31" s="3" t="str">
        <f>IF(K17_21_2[[#This Row],[NAMA BARANG]]="","",IF(MATCH(K17_21_2[[#This Row],[concat]],Table2[concat],0)&gt;0,"ADA",0))</f>
        <v>ADA</v>
      </c>
    </row>
    <row r="32" spans="1:10" x14ac:dyDescent="0.25">
      <c r="F32" t="s">
        <v>585</v>
      </c>
      <c r="H32" s="15">
        <v>2</v>
      </c>
      <c r="I32" s="3" t="str">
        <f>SUBSTITUTE(SUBSTITUTE(K17_21_2[[#This Row],[NAMA BARANG]],"-","")," ","")</f>
        <v>Bp7064</v>
      </c>
      <c r="J32" s="3" t="str">
        <f>IF(K17_21_2[[#This Row],[NAMA BARANG]]="","",IF(MATCH(K17_21_2[[#This Row],[concat]],Table2[concat],0)&gt;0,"ADA",0))</f>
        <v>ADA</v>
      </c>
    </row>
    <row r="33" spans="6:10" x14ac:dyDescent="0.25">
      <c r="F33" t="s">
        <v>2965</v>
      </c>
      <c r="H33" s="15">
        <v>1</v>
      </c>
      <c r="I33" s="3" t="str">
        <f>SUBSTITUTE(SUBSTITUTE(K17_21_2[[#This Row],[NAMA BARANG]],"-","")," ","")</f>
        <v>BpAODM011(7)/010(8)Faktur</v>
      </c>
      <c r="J33" s="3" t="str">
        <f>IF(K17_21_2[[#This Row],[NAMA BARANG]]="","",IF(MATCH(K17_21_2[[#This Row],[concat]],Table2[concat],0)&gt;0,"ADA",0))</f>
        <v>ADA</v>
      </c>
    </row>
    <row r="34" spans="6:10" x14ac:dyDescent="0.25">
      <c r="F34" t="s">
        <v>598</v>
      </c>
      <c r="H34" s="15">
        <v>1</v>
      </c>
      <c r="I34" s="3" t="str">
        <f>SUBSTITUTE(SUBSTITUTE(K17_21_2[[#This Row],[NAMA BARANG]],"-","")," ","")</f>
        <v>BpAODM021Faktur</v>
      </c>
      <c r="J34" s="3" t="str">
        <f>IF(K17_21_2[[#This Row],[NAMA BARANG]]="","",IF(MATCH(K17_21_2[[#This Row],[concat]],Table2[concat],0)&gt;0,"ADA",0))</f>
        <v>ADA</v>
      </c>
    </row>
    <row r="35" spans="6:10" x14ac:dyDescent="0.25">
      <c r="F35" t="s">
        <v>2846</v>
      </c>
      <c r="H35" s="15">
        <v>2</v>
      </c>
      <c r="I35" s="3" t="str">
        <f>SUBSTITUTE(SUBSTITUTE(K17_21_2[[#This Row],[NAMA BARANG]],"-","")," ","")</f>
        <v>BpgeldebozG05</v>
      </c>
      <c r="J35" s="3" t="str">
        <f>IF(K17_21_2[[#This Row],[NAMA BARANG]]="","",IF(MATCH(K17_21_2[[#This Row],[concat]],Table2[concat],0)&gt;0,"ADA",0))</f>
        <v>ADA</v>
      </c>
    </row>
    <row r="36" spans="6:10" x14ac:dyDescent="0.25">
      <c r="F36" t="s">
        <v>651</v>
      </c>
      <c r="H36" s="15">
        <v>1</v>
      </c>
      <c r="I36" s="3" t="str">
        <f>SUBSTITUTE(SUBSTITUTE(K17_21_2[[#This Row],[NAMA BARANG]],"-","")," ","")</f>
        <v>BpGell7019</v>
      </c>
      <c r="J36" s="3" t="str">
        <f>IF(K17_21_2[[#This Row],[NAMA BARANG]]="","",IF(MATCH(K17_21_2[[#This Row],[concat]],Table2[concat],0)&gt;0,"ADA",0))</f>
        <v>ADA</v>
      </c>
    </row>
    <row r="37" spans="6:10" x14ac:dyDescent="0.25">
      <c r="F37" t="s">
        <v>653</v>
      </c>
      <c r="H37" s="15">
        <v>2</v>
      </c>
      <c r="I37" s="3" t="str">
        <f>SUBSTITUTE(SUBSTITUTE(K17_21_2[[#This Row],[NAMA BARANG]],"-","")," ","")</f>
        <v>BpGell7026</v>
      </c>
      <c r="J37" s="3" t="str">
        <f>IF(K17_21_2[[#This Row],[NAMA BARANG]]="","",IF(MATCH(K17_21_2[[#This Row],[concat]],Table2[concat],0)&gt;0,"ADA",0))</f>
        <v>ADA</v>
      </c>
    </row>
    <row r="38" spans="6:10" x14ac:dyDescent="0.25">
      <c r="F38" t="s">
        <v>654</v>
      </c>
      <c r="H38" s="15">
        <v>2</v>
      </c>
      <c r="I38" s="3" t="str">
        <f>SUBSTITUTE(SUBSTITUTE(K17_21_2[[#This Row],[NAMA BARANG]],"-","")," ","")</f>
        <v>BpGell7038</v>
      </c>
      <c r="J38" s="3" t="str">
        <f>IF(K17_21_2[[#This Row],[NAMA BARANG]]="","",IF(MATCH(K17_21_2[[#This Row],[concat]],Table2[concat],0)&gt;0,"ADA",0))</f>
        <v>ADA</v>
      </c>
    </row>
    <row r="39" spans="6:10" x14ac:dyDescent="0.25">
      <c r="F39" t="s">
        <v>655</v>
      </c>
      <c r="H39" s="15">
        <v>2</v>
      </c>
      <c r="I39" s="3" t="str">
        <f>SUBSTITUTE(SUBSTITUTE(K17_21_2[[#This Row],[NAMA BARANG]],"-","")," ","")</f>
        <v>BpGell7039</v>
      </c>
      <c r="J39" s="3" t="str">
        <f>IF(K17_21_2[[#This Row],[NAMA BARANG]]="","",IF(MATCH(K17_21_2[[#This Row],[concat]],Table2[concat],0)&gt;0,"ADA",0))</f>
        <v>ADA</v>
      </c>
    </row>
    <row r="40" spans="6:10" x14ac:dyDescent="0.25">
      <c r="F40" t="s">
        <v>680</v>
      </c>
      <c r="H40" s="15">
        <v>1</v>
      </c>
      <c r="I40" s="3" t="str">
        <f>SUBSTITUTE(SUBSTITUTE(K17_21_2[[#This Row],[NAMA BARANG]],"-","")," ","")</f>
        <v>BpGellGp963</v>
      </c>
      <c r="J40" s="3" t="str">
        <f>IF(K17_21_2[[#This Row],[NAMA BARANG]]="","",IF(MATCH(K17_21_2[[#This Row],[concat]],Table2[concat],0)&gt;0,"ADA",0))</f>
        <v>ADA</v>
      </c>
    </row>
    <row r="41" spans="6:10" x14ac:dyDescent="0.25">
      <c r="F41" t="s">
        <v>2966</v>
      </c>
      <c r="H41" s="15">
        <v>2</v>
      </c>
      <c r="I41" s="3" t="str">
        <f>SUBSTITUTE(SUBSTITUTE(K17_21_2[[#This Row],[NAMA BARANG]],"-","")," ","")</f>
        <v>BpGp9112(1)/9006(10)</v>
      </c>
      <c r="J41" s="3" t="str">
        <f>IF(K17_21_2[[#This Row],[NAMA BARANG]]="","",IF(MATCH(K17_21_2[[#This Row],[concat]],Table2[concat],0)&gt;0,"ADA",0))</f>
        <v>ADA</v>
      </c>
    </row>
    <row r="42" spans="6:10" x14ac:dyDescent="0.25">
      <c r="F42" t="s">
        <v>723</v>
      </c>
      <c r="H42" s="15">
        <v>4</v>
      </c>
      <c r="I42" s="3" t="str">
        <f>SUBSTITUTE(SUBSTITUTE(K17_21_2[[#This Row],[NAMA BARANG]],"-","")," ","")</f>
        <v>BpHilltopHT1020</v>
      </c>
      <c r="J42" s="3" t="str">
        <f>IF(K17_21_2[[#This Row],[NAMA BARANG]]="","",IF(MATCH(K17_21_2[[#This Row],[concat]],Table2[concat],0)&gt;0,"ADA",0))</f>
        <v>ADA</v>
      </c>
    </row>
    <row r="43" spans="6:10" x14ac:dyDescent="0.25">
      <c r="F43" t="s">
        <v>776</v>
      </c>
      <c r="H43" s="15">
        <v>5</v>
      </c>
      <c r="I43" s="3" t="str">
        <f>SUBSTITUTE(SUBSTITUTE(K17_21_2[[#This Row],[NAMA BARANG]],"-","")," ","")</f>
        <v>BpTF1190B</v>
      </c>
      <c r="J43" s="3" t="str">
        <f>IF(K17_21_2[[#This Row],[NAMA BARANG]]="","",IF(MATCH(K17_21_2[[#This Row],[concat]],Table2[concat],0)&gt;0,"ADA",0))</f>
        <v>ADA</v>
      </c>
    </row>
    <row r="44" spans="6:10" x14ac:dyDescent="0.25">
      <c r="F44" t="s">
        <v>2781</v>
      </c>
      <c r="H44" s="15">
        <v>1</v>
      </c>
      <c r="I44" s="3" t="str">
        <f>SUBSTITUTE(SUBSTITUTE(K17_21_2[[#This Row],[NAMA BARANG]],"-","")," ","")</f>
        <v>BpTG340b(F)</v>
      </c>
      <c r="J44" s="3" t="str">
        <f>IF(K17_21_2[[#This Row],[NAMA BARANG]]="","",IF(MATCH(K17_21_2[[#This Row],[concat]],Table2[concat],0)&gt;0,"ADA",0))</f>
        <v>ADA</v>
      </c>
    </row>
    <row r="45" spans="6:10" x14ac:dyDescent="0.25">
      <c r="F45" t="s">
        <v>2780</v>
      </c>
      <c r="H45" s="15">
        <v>4</v>
      </c>
      <c r="I45" s="3" t="str">
        <f>SUBSTITUTE(SUBSTITUTE(K17_21_2[[#This Row],[NAMA BARANG]],"-","")," ","")</f>
        <v>BpTG340ht(F)</v>
      </c>
      <c r="J45" s="3" t="str">
        <f>IF(K17_21_2[[#This Row],[NAMA BARANG]]="","",IF(MATCH(K17_21_2[[#This Row],[concat]],Table2[concat],0)&gt;0,"ADA",0))</f>
        <v>ADA</v>
      </c>
    </row>
    <row r="46" spans="6:10" x14ac:dyDescent="0.25">
      <c r="F46" t="s">
        <v>801</v>
      </c>
      <c r="H46" s="15">
        <v>1</v>
      </c>
      <c r="I46" s="3" t="str">
        <f>SUBSTITUTE(SUBSTITUTE(K17_21_2[[#This Row],[NAMA BARANG]],"-","")," ","")</f>
        <v>BpWeiyadaE681</v>
      </c>
      <c r="J46" s="3" t="str">
        <f>IF(K17_21_2[[#This Row],[NAMA BARANG]]="","",IF(MATCH(K17_21_2[[#This Row],[concat]],Table2[concat],0)&gt;0,"ADA",0))</f>
        <v>ADA</v>
      </c>
    </row>
    <row r="47" spans="6:10" x14ac:dyDescent="0.25">
      <c r="F47" t="s">
        <v>814</v>
      </c>
      <c r="H47" s="15">
        <v>2</v>
      </c>
      <c r="I47" s="3" t="str">
        <f>SUBSTITUTE(SUBSTITUTE(K17_21_2[[#This Row],[NAMA BARANG]],"-","")," ","")</f>
        <v>BpZhixin2963</v>
      </c>
      <c r="J47" s="3" t="str">
        <f>IF(K17_21_2[[#This Row],[NAMA BARANG]]="","",IF(MATCH(K17_21_2[[#This Row],[concat]],Table2[concat],0)&gt;0,"ADA",0))</f>
        <v>ADA</v>
      </c>
    </row>
    <row r="48" spans="6:10" x14ac:dyDescent="0.25">
      <c r="F48" t="s">
        <v>2967</v>
      </c>
      <c r="H48" s="15">
        <v>2</v>
      </c>
      <c r="I48" s="3" t="str">
        <f>SUBSTITUTE(SUBSTITUTE(K17_21_2[[#This Row],[NAMA BARANG]],"-","")," ","")</f>
        <v>BpZhixin3027</v>
      </c>
      <c r="J48" s="3" t="str">
        <f>IF(K17_21_2[[#This Row],[NAMA BARANG]]="","",IF(MATCH(K17_21_2[[#This Row],[concat]],Table2[concat],0)&gt;0,"ADA",0))</f>
        <v>ADA</v>
      </c>
    </row>
    <row r="49" spans="6:10" x14ac:dyDescent="0.25">
      <c r="F49" t="s">
        <v>2968</v>
      </c>
      <c r="H49" s="15">
        <v>1</v>
      </c>
      <c r="I49" s="3" t="str">
        <f>SUBSTITUTE(SUBSTITUTE(K17_21_2[[#This Row],[NAMA BARANG]],"-","")," ","")</f>
        <v>BpZhixin3033(3)/3037(2)</v>
      </c>
      <c r="J49" s="3" t="str">
        <f>IF(K17_21_2[[#This Row],[NAMA BARANG]]="","",IF(MATCH(K17_21_2[[#This Row],[concat]],Table2[concat],0)&gt;0,"ADA",0))</f>
        <v>ADA</v>
      </c>
    </row>
    <row r="50" spans="6:10" x14ac:dyDescent="0.25">
      <c r="F50" t="s">
        <v>2969</v>
      </c>
      <c r="H50" s="15">
        <v>2</v>
      </c>
      <c r="I50" s="3" t="str">
        <f>SUBSTITUTE(SUBSTITUTE(K17_21_2[[#This Row],[NAMA BARANG]],"-","")," ","")</f>
        <v>BpZhixin3036(1)/3078(3)</v>
      </c>
      <c r="J50" s="3" t="str">
        <f>IF(K17_21_2[[#This Row],[NAMA BARANG]]="","",IF(MATCH(K17_21_2[[#This Row],[concat]],Table2[concat],0)&gt;0,"ADA",0))</f>
        <v>ADA</v>
      </c>
    </row>
    <row r="51" spans="6:10" x14ac:dyDescent="0.25">
      <c r="F51" t="s">
        <v>815</v>
      </c>
      <c r="H51" s="15">
        <v>2</v>
      </c>
      <c r="I51" s="3" t="str">
        <f>SUBSTITUTE(SUBSTITUTE(K17_21_2[[#This Row],[NAMA BARANG]],"-","")," ","")</f>
        <v>BpZhixin3056/3053</v>
      </c>
      <c r="J51" s="3" t="str">
        <f>IF(K17_21_2[[#This Row],[NAMA BARANG]]="","",IF(MATCH(K17_21_2[[#This Row],[concat]],Table2[concat],0)&gt;0,"ADA",0))</f>
        <v>ADA</v>
      </c>
    </row>
    <row r="52" spans="6:10" x14ac:dyDescent="0.25">
      <c r="F52" t="s">
        <v>2970</v>
      </c>
      <c r="H52" s="15">
        <v>2</v>
      </c>
      <c r="I52" s="3" t="str">
        <f>SUBSTITUTE(SUBSTITUTE(K17_21_2[[#This Row],[NAMA BARANG]],"-","")," ","")</f>
        <v>BpZhixin3060(2)/3062(3)</v>
      </c>
      <c r="J52" s="3" t="str">
        <f>IF(K17_21_2[[#This Row],[NAMA BARANG]]="","",IF(MATCH(K17_21_2[[#This Row],[concat]],Table2[concat],0)&gt;0,"ADA",0))</f>
        <v>ADA</v>
      </c>
    </row>
    <row r="53" spans="6:10" x14ac:dyDescent="0.25">
      <c r="F53" t="s">
        <v>2971</v>
      </c>
      <c r="H53" s="15">
        <v>1</v>
      </c>
      <c r="I53" s="3" t="str">
        <f>SUBSTITUTE(SUBSTITUTE(K17_21_2[[#This Row],[NAMA BARANG]],"-","")," ","")</f>
        <v>BpZhixin3068(2)/3086(4)</v>
      </c>
      <c r="J53" s="3" t="str">
        <f>IF(K17_21_2[[#This Row],[NAMA BARANG]]="","",IF(MATCH(K17_21_2[[#This Row],[concat]],Table2[concat],0)&gt;0,"ADA",0))</f>
        <v>ADA</v>
      </c>
    </row>
    <row r="54" spans="6:10" x14ac:dyDescent="0.25">
      <c r="F54" t="s">
        <v>818</v>
      </c>
      <c r="H54" s="15">
        <v>3</v>
      </c>
      <c r="I54" s="3" t="str">
        <f>SUBSTITUTE(SUBSTITUTE(K17_21_2[[#This Row],[NAMA BARANG]],"-","")," ","")</f>
        <v>BpZhixinZH101</v>
      </c>
      <c r="J54" s="3" t="str">
        <f>IF(K17_21_2[[#This Row],[NAMA BARANG]]="","",IF(MATCH(K17_21_2[[#This Row],[concat]],Table2[concat],0)&gt;0,"ADA",0))</f>
        <v>ADA</v>
      </c>
    </row>
    <row r="55" spans="6:10" x14ac:dyDescent="0.25">
      <c r="F55" t="s">
        <v>819</v>
      </c>
      <c r="H55" s="15">
        <v>3</v>
      </c>
      <c r="I55" s="3" t="str">
        <f>SUBSTITUTE(SUBSTITUTE(K17_21_2[[#This Row],[NAMA BARANG]],"-","")," ","")</f>
        <v>BpZhixinZH102</v>
      </c>
      <c r="J55" s="3" t="str">
        <f>IF(K17_21_2[[#This Row],[NAMA BARANG]]="","",IF(MATCH(K17_21_2[[#This Row],[concat]],Table2[concat],0)&gt;0,"ADA",0))</f>
        <v>ADA</v>
      </c>
    </row>
    <row r="56" spans="6:10" x14ac:dyDescent="0.25">
      <c r="F56" t="s">
        <v>839</v>
      </c>
      <c r="H56" s="15">
        <v>2</v>
      </c>
      <c r="I56" s="3" t="str">
        <f>SUBSTITUTE(SUBSTITUTE(K17_21_2[[#This Row],[NAMA BARANG]],"-","")," ","")</f>
        <v>BukuKasFolio</v>
      </c>
      <c r="J56" s="3" t="str">
        <f>IF(K17_21_2[[#This Row],[NAMA BARANG]]="","",IF(MATCH(K17_21_2[[#This Row],[concat]],Table2[concat],0)&gt;0,"ADA",0))</f>
        <v>ADA</v>
      </c>
    </row>
    <row r="57" spans="6:10" x14ac:dyDescent="0.25">
      <c r="F57" t="s">
        <v>840</v>
      </c>
      <c r="H57" s="15">
        <v>2</v>
      </c>
      <c r="I57" s="3" t="str">
        <f>SUBSTITUTE(SUBSTITUTE(K17_21_2[[#This Row],[NAMA BARANG]],"-","")," ","")</f>
        <v>BukuKasKwarto</v>
      </c>
      <c r="J57" s="3" t="str">
        <f>IF(K17_21_2[[#This Row],[NAMA BARANG]]="","",IF(MATCH(K17_21_2[[#This Row],[concat]],Table2[concat],0)&gt;0,"ADA",0))</f>
        <v>ADA</v>
      </c>
    </row>
    <row r="58" spans="6:10" x14ac:dyDescent="0.25">
      <c r="F58" t="s">
        <v>2783</v>
      </c>
      <c r="H58" s="15">
        <v>2</v>
      </c>
      <c r="I58" s="3" t="str">
        <f>SUBSTITUTE(SUBSTITUTE(K17_21_2[[#This Row],[NAMA BARANG]],"-","")," ","")</f>
        <v>CatairOpini110</v>
      </c>
      <c r="J58" s="3" t="str">
        <f>IF(K17_21_2[[#This Row],[NAMA BARANG]]="","",IF(MATCH(K17_21_2[[#This Row],[concat]],Table2[concat],0)&gt;0,"ADA",0))</f>
        <v>ADA</v>
      </c>
    </row>
    <row r="59" spans="6:10" x14ac:dyDescent="0.25">
      <c r="F59" t="s">
        <v>2972</v>
      </c>
      <c r="H59" s="15">
        <v>3</v>
      </c>
      <c r="I59" s="3" t="str">
        <f>SUBSTITUTE(SUBSTITUTE(K17_21_2[[#This Row],[NAMA BARANG]],"-","")," ","")</f>
        <v>ClipboardkayuCandy(kotak)28(atas)5(bawah)</v>
      </c>
      <c r="J59" s="3" t="str">
        <f>IF(K17_21_2[[#This Row],[NAMA BARANG]]="","",IF(MATCH(K17_21_2[[#This Row],[concat]],Table2[concat],0)&gt;0,"ADA",0))</f>
        <v>ADA</v>
      </c>
    </row>
    <row r="60" spans="6:10" x14ac:dyDescent="0.25">
      <c r="F60" t="s">
        <v>925</v>
      </c>
      <c r="H60" s="15">
        <v>1</v>
      </c>
      <c r="I60" s="3" t="str">
        <f>SUBSTITUTE(SUBSTITUTE(K17_21_2[[#This Row],[NAMA BARANG]],"-","")," ","")</f>
        <v>CoinbankM</v>
      </c>
      <c r="J60" s="3" t="str">
        <f>IF(K17_21_2[[#This Row],[NAMA BARANG]]="","",IF(MATCH(K17_21_2[[#This Row],[concat]],Table2[concat],0)&gt;0,"ADA",0))</f>
        <v>ADA</v>
      </c>
    </row>
    <row r="61" spans="6:10" x14ac:dyDescent="0.25">
      <c r="F61" t="s">
        <v>933</v>
      </c>
      <c r="H61" s="15">
        <v>2</v>
      </c>
      <c r="I61" s="3" t="str">
        <f>SUBSTITUTE(SUBSTITUTE(K17_21_2[[#This Row],[NAMA BARANG]],"-","")," ","")</f>
        <v>Crayon12wpdkFancy1011</v>
      </c>
      <c r="J61" s="3" t="str">
        <f>IF(K17_21_2[[#This Row],[NAMA BARANG]]="","",IF(MATCH(K17_21_2[[#This Row],[concat]],Table2[concat],0)&gt;0,"ADA",0))</f>
        <v>ADA</v>
      </c>
    </row>
    <row r="62" spans="6:10" x14ac:dyDescent="0.25">
      <c r="F62" t="s">
        <v>934</v>
      </c>
      <c r="H62" s="15">
        <v>4</v>
      </c>
      <c r="I62" s="3" t="str">
        <f>SUBSTITUTE(SUBSTITUTE(K17_21_2[[#This Row],[NAMA BARANG]],"-","")," ","")</f>
        <v>Crayon12WSqueezy</v>
      </c>
      <c r="J62" s="3" t="str">
        <f>IF(K17_21_2[[#This Row],[NAMA BARANG]]="","",IF(MATCH(K17_21_2[[#This Row],[concat]],Table2[concat],0)&gt;0,"ADA",0))</f>
        <v>ADA</v>
      </c>
    </row>
    <row r="63" spans="6:10" x14ac:dyDescent="0.25">
      <c r="F63" t="s">
        <v>952</v>
      </c>
      <c r="H63" s="15">
        <v>1</v>
      </c>
      <c r="I63" s="3" t="str">
        <f>SUBSTITUTE(SUBSTITUTE(K17_21_2[[#This Row],[NAMA BARANG]],"-","")," ","")</f>
        <v>CutterTaco78kecil(BLK)</v>
      </c>
      <c r="J63" s="3" t="str">
        <f>IF(K17_21_2[[#This Row],[NAMA BARANG]]="","",IF(MATCH(K17_21_2[[#This Row],[concat]],Table2[concat],0)&gt;0,"ADA",0))</f>
        <v>ADA</v>
      </c>
    </row>
    <row r="64" spans="6:10" x14ac:dyDescent="0.25">
      <c r="F64" t="s">
        <v>955</v>
      </c>
      <c r="H64" s="15">
        <v>1</v>
      </c>
      <c r="I64" s="3" t="str">
        <f>SUBSTITUTE(SUBSTITUTE(K17_21_2[[#This Row],[NAMA BARANG]],"-","")," ","")</f>
        <v>CutterTranspgoldenGC888</v>
      </c>
      <c r="J64" s="3" t="str">
        <f>IF(K17_21_2[[#This Row],[NAMA BARANG]]="","",IF(MATCH(K17_21_2[[#This Row],[concat]],Table2[concat],0)&gt;0,"ADA",0))</f>
        <v>ADA</v>
      </c>
    </row>
    <row r="65" spans="6:10" x14ac:dyDescent="0.25">
      <c r="F65" t="s">
        <v>997</v>
      </c>
      <c r="H65" s="15">
        <v>1</v>
      </c>
      <c r="I65" s="3" t="str">
        <f>SUBSTITUTE(SUBSTITUTE(K17_21_2[[#This Row],[NAMA BARANG]],"-","")," ","")</f>
        <v>DispenserKenjoy25</v>
      </c>
      <c r="J65" s="3" t="str">
        <f>IF(K17_21_2[[#This Row],[NAMA BARANG]]="","",IF(MATCH(K17_21_2[[#This Row],[concat]],Table2[concat],0)&gt;0,"ADA",0))</f>
        <v>ADA</v>
      </c>
    </row>
    <row r="66" spans="6:10" x14ac:dyDescent="0.25">
      <c r="F66" t="s">
        <v>1005</v>
      </c>
      <c r="H66" s="15">
        <v>1</v>
      </c>
      <c r="I66" s="3" t="str">
        <f>SUBSTITUTE(SUBSTITUTE(K17_21_2[[#This Row],[NAMA BARANG]],"-","")," ","")</f>
        <v>DispenserpolarMN305(F)</v>
      </c>
      <c r="J66" s="3" t="str">
        <f>IF(K17_21_2[[#This Row],[NAMA BARANG]]="","",IF(MATCH(K17_21_2[[#This Row],[concat]],Table2[concat],0)&gt;0,"ADA",0))</f>
        <v>ADA</v>
      </c>
    </row>
    <row r="67" spans="6:10" x14ac:dyDescent="0.25">
      <c r="F67" t="s">
        <v>1091</v>
      </c>
      <c r="H67" s="15">
        <v>1</v>
      </c>
      <c r="I67" s="3" t="str">
        <f>SUBSTITUTE(SUBSTITUTE(K17_21_2[[#This Row],[NAMA BARANG]],"-","")," ","")</f>
        <v>Garisan30cm1105Disney</v>
      </c>
      <c r="J67" s="3" t="str">
        <f>IF(K17_21_2[[#This Row],[NAMA BARANG]]="","",IF(MATCH(K17_21_2[[#This Row],[concat]],Table2[concat],0)&gt;0,"ADA",0))</f>
        <v>ADA</v>
      </c>
    </row>
    <row r="68" spans="6:10" x14ac:dyDescent="0.25">
      <c r="F68" t="s">
        <v>1097</v>
      </c>
      <c r="H68" s="15">
        <v>5</v>
      </c>
      <c r="I68" s="3" t="str">
        <f>SUBSTITUTE(SUBSTITUTE(K17_21_2[[#This Row],[NAMA BARANG]],"-","")," ","")</f>
        <v>Garisan30cmBesi5030yoekerorange</v>
      </c>
      <c r="J68" s="3" t="str">
        <f>IF(K17_21_2[[#This Row],[NAMA BARANG]]="","",IF(MATCH(K17_21_2[[#This Row],[concat]],Table2[concat],0)&gt;0,"ADA",0))</f>
        <v>ADA</v>
      </c>
    </row>
    <row r="69" spans="6:10" x14ac:dyDescent="0.25">
      <c r="F69" t="s">
        <v>1125</v>
      </c>
      <c r="H69" s="15">
        <v>2</v>
      </c>
      <c r="I69" s="3" t="str">
        <f>SUBSTITUTE(SUBSTITUTE(K17_21_2[[#This Row],[NAMA BARANG]],"-","")," ","")</f>
        <v>Garisan30cmlipatN0008(40)</v>
      </c>
      <c r="J69" s="3" t="str">
        <f>IF(K17_21_2[[#This Row],[NAMA BARANG]]="","",IF(MATCH(K17_21_2[[#This Row],[concat]],Table2[concat],0)&gt;0,"ADA",0))</f>
        <v>ADA</v>
      </c>
    </row>
    <row r="70" spans="6:10" x14ac:dyDescent="0.25">
      <c r="F70" t="s">
        <v>1176</v>
      </c>
      <c r="H70" s="15">
        <v>1</v>
      </c>
      <c r="I70" s="3" t="str">
        <f>SUBSTITUTE(SUBSTITUTE(K17_21_2[[#This Row],[NAMA BARANG]],"-","")," ","")</f>
        <v>GarisanSiReiA1101Jiyu</v>
      </c>
      <c r="J70" s="3" t="str">
        <f>IF(K17_21_2[[#This Row],[NAMA BARANG]]="","",IF(MATCH(K17_21_2[[#This Row],[concat]],Table2[concat],0)&gt;0,"ADA",0))</f>
        <v>ADA</v>
      </c>
    </row>
    <row r="71" spans="6:10" x14ac:dyDescent="0.25">
      <c r="F71" t="s">
        <v>1276</v>
      </c>
      <c r="H71" s="15">
        <v>1</v>
      </c>
      <c r="I71" s="3" t="str">
        <f>SUBSTITUTE(SUBSTITUTE(K17_21_2[[#This Row],[NAMA BARANG]],"-","")," ","")</f>
        <v>IDcardJBS107biru</v>
      </c>
      <c r="J71" s="3" t="str">
        <f>IF(K17_21_2[[#This Row],[NAMA BARANG]]="","",IF(MATCH(K17_21_2[[#This Row],[concat]],Table2[concat],0)&gt;0,"ADA",0))</f>
        <v>ADA</v>
      </c>
    </row>
    <row r="72" spans="6:10" x14ac:dyDescent="0.25">
      <c r="F72" t="s">
        <v>2904</v>
      </c>
      <c r="H72" s="15">
        <v>1</v>
      </c>
      <c r="I72" s="3" t="str">
        <f>SUBSTITUTE(SUBSTITUTE(K17_21_2[[#This Row],[NAMA BARANG]],"-","")," ","")</f>
        <v>Isigel20dosanjing4117</v>
      </c>
      <c r="J72" s="3" t="str">
        <f>IF(K17_21_2[[#This Row],[NAMA BARANG]]="","",IF(MATCH(K17_21_2[[#This Row],[concat]],Table2[concat],0)&gt;0,"ADA",0))</f>
        <v>ADA</v>
      </c>
    </row>
    <row r="73" spans="6:10" x14ac:dyDescent="0.25">
      <c r="F73" t="s">
        <v>2879</v>
      </c>
      <c r="H73" s="15">
        <v>4</v>
      </c>
      <c r="I73" s="3" t="str">
        <f>SUBSTITUTE(SUBSTITUTE(K17_21_2[[#This Row],[NAMA BARANG]],"-","")," ","")</f>
        <v>IsigelFancyVtroisi20dos4seri</v>
      </c>
      <c r="J73" s="3" t="str">
        <f>IF(K17_21_2[[#This Row],[NAMA BARANG]]="","",IF(MATCH(K17_21_2[[#This Row],[concat]],Table2[concat],0)&gt;0,"ADA",0))</f>
        <v>ADA</v>
      </c>
    </row>
    <row r="74" spans="6:10" x14ac:dyDescent="0.25">
      <c r="F74" t="s">
        <v>2815</v>
      </c>
      <c r="H74" s="15">
        <v>2</v>
      </c>
      <c r="I74" s="3" t="str">
        <f>SUBSTITUTE(SUBSTITUTE(K17_21_2[[#This Row],[NAMA BARANG]],"-","")," ","")</f>
        <v>IsigelTZ501(faktur)</v>
      </c>
      <c r="J74" s="3" t="str">
        <f>IF(K17_21_2[[#This Row],[NAMA BARANG]]="","",IF(MATCH(K17_21_2[[#This Row],[concat]],Table2[concat],0)&gt;0,"ADA",0))</f>
        <v>ADA</v>
      </c>
    </row>
    <row r="75" spans="6:10" x14ac:dyDescent="0.25">
      <c r="F75" t="s">
        <v>1329</v>
      </c>
      <c r="H75" s="15">
        <v>2</v>
      </c>
      <c r="I75" s="3" t="str">
        <f>SUBSTITUTE(SUBSTITUTE(K17_21_2[[#This Row],[NAMA BARANG]],"-","")," ","")</f>
        <v>IsolasiNational</v>
      </c>
      <c r="J75" s="3" t="str">
        <f>IF(K17_21_2[[#This Row],[NAMA BARANG]]="","",IF(MATCH(K17_21_2[[#This Row],[concat]],Table2[concat],0)&gt;0,"ADA",0))</f>
        <v>ADA</v>
      </c>
    </row>
    <row r="76" spans="6:10" x14ac:dyDescent="0.25">
      <c r="F76" t="s">
        <v>1330</v>
      </c>
      <c r="H76" s="15">
        <v>1</v>
      </c>
      <c r="I76" s="3" t="str">
        <f>SUBSTITUTE(SUBSTITUTE(K17_21_2[[#This Row],[NAMA BARANG]],"-","")," ","")</f>
        <v>IsolasitapeC(1,2)Hologram</v>
      </c>
      <c r="J76" s="3" t="str">
        <f>IF(K17_21_2[[#This Row],[NAMA BARANG]]="","",IF(MATCH(K17_21_2[[#This Row],[concat]],Table2[concat],0)&gt;0,"ADA",0))</f>
        <v>ADA</v>
      </c>
    </row>
    <row r="77" spans="6:10" x14ac:dyDescent="0.25">
      <c r="F77" t="s">
        <v>2909</v>
      </c>
      <c r="H77" s="15">
        <v>1</v>
      </c>
      <c r="I77" s="3" t="str">
        <f>SUBSTITUTE(SUBSTITUTE(K17_21_2[[#This Row],[NAMA BARANG]],"-","")," ","")</f>
        <v>KartuStockKwartoM</v>
      </c>
      <c r="J77" s="3" t="str">
        <f>IF(K17_21_2[[#This Row],[NAMA BARANG]]="","",IF(MATCH(K17_21_2[[#This Row],[concat]],Table2[concat],0)&gt;0,"ADA",0))</f>
        <v>ADA</v>
      </c>
    </row>
    <row r="78" spans="6:10" x14ac:dyDescent="0.25">
      <c r="F78" t="s">
        <v>2910</v>
      </c>
      <c r="H78" s="15">
        <v>1</v>
      </c>
      <c r="I78" s="3" t="str">
        <f>SUBSTITUTE(SUBSTITUTE(K17_21_2[[#This Row],[NAMA BARANG]],"-","")," ","")</f>
        <v>KartustockKwartoP</v>
      </c>
      <c r="J78" s="3" t="str">
        <f>IF(K17_21_2[[#This Row],[NAMA BARANG]]="","",IF(MATCH(K17_21_2[[#This Row],[concat]],Table2[concat],0)&gt;0,"ADA",0))</f>
        <v>ADA</v>
      </c>
    </row>
    <row r="79" spans="6:10" x14ac:dyDescent="0.25">
      <c r="F79" t="s">
        <v>1487</v>
      </c>
      <c r="H79" s="15">
        <v>2</v>
      </c>
      <c r="I79" s="3" t="str">
        <f>SUBSTITUTE(SUBSTITUTE(K17_21_2[[#This Row],[NAMA BARANG]],"-","")," ","")</f>
        <v>LLeafB5/40polos</v>
      </c>
      <c r="J79" s="3" t="str">
        <f>IF(K17_21_2[[#This Row],[NAMA BARANG]]="","",IF(MATCH(K17_21_2[[#This Row],[concat]],Table2[concat],0)&gt;0,"ADA",0))</f>
        <v>ADA</v>
      </c>
    </row>
    <row r="80" spans="6:10" x14ac:dyDescent="0.25">
      <c r="F80" t="s">
        <v>2973</v>
      </c>
      <c r="H80" s="15">
        <v>1</v>
      </c>
      <c r="I80" s="3" t="str">
        <f>SUBSTITUTE(SUBSTITUTE(K17_21_2[[#This Row],[NAMA BARANG]],"-","")," ","")</f>
        <v>LemtembakkAdtekFAKTUR(29)/BIASA(1)</v>
      </c>
      <c r="J80" s="3" t="str">
        <f>IF(K17_21_2[[#This Row],[NAMA BARANG]]="","",IF(MATCH(K17_21_2[[#This Row],[concat]],Table2[concat],0)&gt;0,"ADA",0))</f>
        <v>ADA</v>
      </c>
    </row>
    <row r="81" spans="2:10" x14ac:dyDescent="0.25">
      <c r="F81" t="s">
        <v>1524</v>
      </c>
      <c r="H81" s="15">
        <v>1</v>
      </c>
      <c r="I81" s="3" t="str">
        <f>SUBSTITUTE(SUBSTITUTE(K17_21_2[[#This Row],[NAMA BARANG]],"-","")," ","")</f>
        <v>LemtembakkputihMS</v>
      </c>
      <c r="J81" s="3" t="str">
        <f>IF(K17_21_2[[#This Row],[NAMA BARANG]]="","",IF(MATCH(K17_21_2[[#This Row],[concat]],Table2[concat],0)&gt;0,"ADA",0))</f>
        <v>ADA</v>
      </c>
    </row>
    <row r="82" spans="2:10" x14ac:dyDescent="0.25">
      <c r="F82" t="s">
        <v>1601</v>
      </c>
      <c r="H82" s="15">
        <v>1</v>
      </c>
      <c r="I82" s="3" t="str">
        <f>SUBSTITUTE(SUBSTITUTE(K17_21_2[[#This Row],[NAMA BARANG]],"-","")," ","")</f>
        <v>Mapgagangkcg2batiknarikoHj(2)M(1)B(1)Coklat(1)</v>
      </c>
      <c r="J82" s="3" t="str">
        <f>IF(K17_21_2[[#This Row],[NAMA BARANG]]="","",IF(MATCH(K17_21_2[[#This Row],[concat]],Table2[concat],0)&gt;0,"ADA",0))</f>
        <v>ADA</v>
      </c>
    </row>
    <row r="83" spans="2:10" x14ac:dyDescent="0.25">
      <c r="F83" t="s">
        <v>2975</v>
      </c>
      <c r="H83" s="15">
        <v>3</v>
      </c>
      <c r="I83" s="3" t="str">
        <f>SUBSTITUTE(SUBSTITUTE(K17_21_2[[#This Row],[NAMA BARANG]],"-","")," ","")</f>
        <v>MapkcgsikaP(11),HJ(15)</v>
      </c>
      <c r="J83" s="3" t="str">
        <f>IF(K17_21_2[[#This Row],[NAMA BARANG]]="","",IF(MATCH(K17_21_2[[#This Row],[concat]],Table2[concat],0)&gt;0,"ADA",0))</f>
        <v>ADA</v>
      </c>
    </row>
    <row r="84" spans="2:10" x14ac:dyDescent="0.25">
      <c r="B84"/>
      <c r="F84" t="s">
        <v>1649</v>
      </c>
      <c r="H84" s="15">
        <v>2</v>
      </c>
      <c r="I84" s="3" t="str">
        <f>SUBSTITUTE(SUBSTITUTE(K17_21_2[[#This Row],[NAMA BARANG]],"-","")," ","")</f>
        <v>MapTopla40lb</v>
      </c>
      <c r="J84" s="3" t="str">
        <f>IF(K17_21_2[[#This Row],[NAMA BARANG]]="","",IF(MATCH(K17_21_2[[#This Row],[concat]],Table2[concat],0)&gt;0,"ADA",0))</f>
        <v>ADA</v>
      </c>
    </row>
    <row r="85" spans="2:10" x14ac:dyDescent="0.25">
      <c r="B85"/>
      <c r="F85" t="s">
        <v>1650</v>
      </c>
      <c r="H85" s="15">
        <v>1</v>
      </c>
      <c r="I85" s="3" t="str">
        <f>SUBSTITUTE(SUBSTITUTE(K17_21_2[[#This Row],[NAMA BARANG]],"-","")," ","")</f>
        <v>MapTopla60lb</v>
      </c>
      <c r="J85" s="3" t="str">
        <f>IF(K17_21_2[[#This Row],[NAMA BARANG]]="","",IF(MATCH(K17_21_2[[#This Row],[concat]],Table2[concat],0)&gt;0,"ADA",0))</f>
        <v>ADA</v>
      </c>
    </row>
    <row r="86" spans="2:10" x14ac:dyDescent="0.25">
      <c r="B86"/>
      <c r="F86" t="s">
        <v>1676</v>
      </c>
      <c r="H86" s="15">
        <v>16</v>
      </c>
      <c r="I86" s="3" t="str">
        <f>SUBSTITUTE(SUBSTITUTE(K17_21_2[[#This Row],[NAMA BARANG]],"-","")," ","")</f>
        <v>Masker3ply</v>
      </c>
      <c r="J86" s="3" t="str">
        <f>IF(K17_21_2[[#This Row],[NAMA BARANG]]="","",IF(MATCH(K17_21_2[[#This Row],[concat]],Table2[concat],0)&gt;0,"ADA",0))</f>
        <v>ADA</v>
      </c>
    </row>
    <row r="87" spans="2:10" x14ac:dyDescent="0.25">
      <c r="B87"/>
      <c r="F87" t="s">
        <v>1697</v>
      </c>
      <c r="H87" s="15">
        <v>1</v>
      </c>
      <c r="I87" s="3" t="str">
        <f>SUBSTITUTE(SUBSTITUTE(K17_21_2[[#This Row],[NAMA BARANG]],"-","")," ","")</f>
        <v>MechpensilVanco521</v>
      </c>
      <c r="J87" s="3" t="str">
        <f>IF(K17_21_2[[#This Row],[NAMA BARANG]]="","",IF(MATCH(K17_21_2[[#This Row],[concat]],Table2[concat],0)&gt;0,"ADA",0))</f>
        <v>ADA</v>
      </c>
    </row>
    <row r="88" spans="2:10" x14ac:dyDescent="0.25">
      <c r="B88"/>
      <c r="F88" t="s">
        <v>1755</v>
      </c>
      <c r="H88" s="15">
        <v>1</v>
      </c>
      <c r="I88" s="3" t="str">
        <f>SUBSTITUTE(SUBSTITUTE(K17_21_2[[#This Row],[NAMA BARANG]],"-","")," ","")</f>
        <v>OilColourVancoCA140(9ml)</v>
      </c>
      <c r="J88" s="3" t="str">
        <f>IF(K17_21_2[[#This Row],[NAMA BARANG]]="","",IF(MATCH(K17_21_2[[#This Row],[concat]],Table2[concat],0)&gt;0,"ADA",0))</f>
        <v>ADA</v>
      </c>
    </row>
    <row r="89" spans="2:10" x14ac:dyDescent="0.25">
      <c r="B89"/>
      <c r="F89" t="s">
        <v>1776</v>
      </c>
      <c r="H89" s="15">
        <v>1</v>
      </c>
      <c r="I89" s="3" t="str">
        <f>SUBSTITUTE(SUBSTITUTE(K17_21_2[[#This Row],[NAMA BARANG]],"-","")," ","")</f>
        <v>OPDB12W</v>
      </c>
      <c r="J89" s="3" t="str">
        <f>IF(K17_21_2[[#This Row],[NAMA BARANG]]="","",IF(MATCH(K17_21_2[[#This Row],[concat]],Table2[concat],0)&gt;0,"ADA",0))</f>
        <v>ADA</v>
      </c>
    </row>
    <row r="90" spans="2:10" x14ac:dyDescent="0.25">
      <c r="B90"/>
      <c r="F90" t="s">
        <v>1779</v>
      </c>
      <c r="H90" s="15">
        <v>1</v>
      </c>
      <c r="I90" s="3" t="str">
        <f>SUBSTITUTE(SUBSTITUTE(K17_21_2[[#This Row],[NAMA BARANG]],"-","")," ","")</f>
        <v>OPputar12wpdk1011Box</v>
      </c>
      <c r="J90" s="3" t="str">
        <f>IF(K17_21_2[[#This Row],[NAMA BARANG]]="","",IF(MATCH(K17_21_2[[#This Row],[concat]],Table2[concat],0)&gt;0,"ADA",0))</f>
        <v>ADA</v>
      </c>
    </row>
    <row r="91" spans="2:10" x14ac:dyDescent="0.25">
      <c r="B91"/>
      <c r="F91" t="s">
        <v>1787</v>
      </c>
      <c r="H91" s="15">
        <v>3</v>
      </c>
      <c r="I91" s="3" t="str">
        <f>SUBSTITUTE(SUBSTITUTE(K17_21_2[[#This Row],[NAMA BARANG]],"-","")," ","")</f>
        <v>PCaseKlg1906mobil</v>
      </c>
      <c r="J91" s="3" t="str">
        <f>IF(K17_21_2[[#This Row],[NAMA BARANG]]="","",IF(MATCH(K17_21_2[[#This Row],[concat]],Table2[concat],0)&gt;0,"ADA",0))</f>
        <v>ADA</v>
      </c>
    </row>
    <row r="92" spans="2:10" x14ac:dyDescent="0.25">
      <c r="B92"/>
      <c r="F92" t="s">
        <v>1789</v>
      </c>
      <c r="H92" s="15">
        <v>1</v>
      </c>
      <c r="I92" s="3" t="str">
        <f>SUBSTITUTE(SUBSTITUTE(K17_21_2[[#This Row],[NAMA BARANG]],"-","")," ","")</f>
        <v>PCaseKlgXD9555(GADING)</v>
      </c>
      <c r="J92" s="3" t="str">
        <f>IF(K17_21_2[[#This Row],[NAMA BARANG]]="","",IF(MATCH(K17_21_2[[#This Row],[concat]],Table2[concat],0)&gt;0,"ADA",0))</f>
        <v>ADA</v>
      </c>
    </row>
    <row r="93" spans="2:10" x14ac:dyDescent="0.25">
      <c r="B93"/>
      <c r="F93" t="s">
        <v>1792</v>
      </c>
      <c r="H93" s="15">
        <v>1</v>
      </c>
      <c r="I93" s="3" t="str">
        <f>SUBSTITUTE(SUBSTITUTE(K17_21_2[[#This Row],[NAMA BARANG]],"-","")," ","")</f>
        <v>PCaseKRT22032susunmetallik</v>
      </c>
      <c r="J93" s="3" t="str">
        <f>IF(K17_21_2[[#This Row],[NAMA BARANG]]="","",IF(MATCH(K17_21_2[[#This Row],[concat]],Table2[concat],0)&gt;0,"ADA",0))</f>
        <v>ADA</v>
      </c>
    </row>
    <row r="94" spans="2:10" x14ac:dyDescent="0.25">
      <c r="B94"/>
      <c r="F94" t="s">
        <v>1795</v>
      </c>
      <c r="H94" s="15">
        <v>1</v>
      </c>
      <c r="I94" s="3" t="str">
        <f>SUBSTITUTE(SUBSTITUTE(K17_21_2[[#This Row],[NAMA BARANG]],"-","")," ","")</f>
        <v>Pcasemagnit35139</v>
      </c>
      <c r="J94" s="3" t="str">
        <f>IF(K17_21_2[[#This Row],[NAMA BARANG]]="","",IF(MATCH(K17_21_2[[#This Row],[concat]],Table2[concat],0)&gt;0,"ADA",0))</f>
        <v>ADA</v>
      </c>
    </row>
    <row r="95" spans="2:10" x14ac:dyDescent="0.25">
      <c r="B95"/>
      <c r="F95" t="s">
        <v>2915</v>
      </c>
      <c r="H95" s="15">
        <v>2</v>
      </c>
      <c r="I95" s="3" t="str">
        <f>SUBSTITUTE(SUBSTITUTE(K17_21_2[[#This Row],[NAMA BARANG]],"-","")," ","")</f>
        <v>Pcasemagnit6807</v>
      </c>
      <c r="J95" s="3" t="str">
        <f>IF(K17_21_2[[#This Row],[NAMA BARANG]]="","",IF(MATCH(K17_21_2[[#This Row],[concat]],Table2[concat],0)&gt;0,"ADA",0))</f>
        <v>ADA</v>
      </c>
    </row>
    <row r="96" spans="2:10" x14ac:dyDescent="0.25">
      <c r="B96"/>
      <c r="F96" t="s">
        <v>2983</v>
      </c>
      <c r="H96" s="15">
        <v>8</v>
      </c>
      <c r="I96" s="3" t="str">
        <f>SUBSTITUTE(SUBSTITUTE(K17_21_2[[#This Row],[NAMA BARANG]],"-","")," ","")</f>
        <v>PCaseMagnitcallMC7121ATAS(1)/BLK(40)</v>
      </c>
      <c r="J96" s="3" t="str">
        <f>IF(K17_21_2[[#This Row],[NAMA BARANG]]="","",IF(MATCH(K17_21_2[[#This Row],[concat]],Table2[concat],0)&gt;0,"ADA",0))</f>
        <v>ADA</v>
      </c>
    </row>
    <row r="97" spans="2:10" x14ac:dyDescent="0.25">
      <c r="B97"/>
      <c r="F97" t="s">
        <v>1840</v>
      </c>
      <c r="H97" s="15">
        <v>2</v>
      </c>
      <c r="I97" s="3" t="str">
        <f>SUBSTITUTE(SUBSTITUTE(K17_21_2[[#This Row],[NAMA BARANG]],"-","")," ","")</f>
        <v>PCAD006</v>
      </c>
      <c r="J97" s="3" t="str">
        <f>IF(K17_21_2[[#This Row],[NAMA BARANG]]="","",IF(MATCH(K17_21_2[[#This Row],[concat]],Table2[concat],0)&gt;0,"ADA",0))</f>
        <v>ADA</v>
      </c>
    </row>
    <row r="98" spans="2:10" x14ac:dyDescent="0.25">
      <c r="B98"/>
      <c r="F98" t="s">
        <v>2881</v>
      </c>
      <c r="H98" s="15">
        <v>2</v>
      </c>
      <c r="I98" s="3" t="str">
        <f>SUBSTITUTE(SUBSTITUTE(K17_21_2[[#This Row],[NAMA BARANG]],"-","")," ","")</f>
        <v>Pckartonkk12993D</v>
      </c>
      <c r="J98" s="3" t="str">
        <f>IF(K17_21_2[[#This Row],[NAMA BARANG]]="","",IF(MATCH(K17_21_2[[#This Row],[concat]],Table2[concat],0)&gt;0,"ADA",0))</f>
        <v>ADA</v>
      </c>
    </row>
    <row r="99" spans="2:10" x14ac:dyDescent="0.25">
      <c r="B99"/>
      <c r="F99" t="s">
        <v>2985</v>
      </c>
      <c r="H99" s="15">
        <v>1</v>
      </c>
      <c r="I99" s="3" t="str">
        <f>SUBSTITUTE(SUBSTITUTE(K17_21_2[[#This Row],[NAMA BARANG]],"-","")," ","")</f>
        <v>Pcklg1609</v>
      </c>
      <c r="J99" s="3" t="str">
        <f>IF(K17_21_2[[#This Row],[NAMA BARANG]]="","",IF(MATCH(K17_21_2[[#This Row],[concat]],Table2[concat],0)&gt;0,"ADA",0))</f>
        <v>ADA</v>
      </c>
    </row>
    <row r="100" spans="2:10" x14ac:dyDescent="0.25">
      <c r="B100"/>
      <c r="F100" t="s">
        <v>2825</v>
      </c>
      <c r="H100" s="15">
        <v>3</v>
      </c>
      <c r="I100" s="3" t="str">
        <f>SUBSTITUTE(SUBSTITUTE(K17_21_2[[#This Row],[NAMA BARANG]],"-","")," ","")</f>
        <v>PCklg1733</v>
      </c>
      <c r="J100" s="3" t="str">
        <f>IF(K17_21_2[[#This Row],[NAMA BARANG]]="","",IF(MATCH(K17_21_2[[#This Row],[concat]],Table2[concat],0)&gt;0,"ADA",0))</f>
        <v>ADA</v>
      </c>
    </row>
    <row r="101" spans="2:10" x14ac:dyDescent="0.25">
      <c r="B101"/>
      <c r="F101" t="s">
        <v>1874</v>
      </c>
      <c r="H101" s="15">
        <v>1</v>
      </c>
      <c r="I101" s="3" t="str">
        <f>SUBSTITUTE(SUBSTITUTE(K17_21_2[[#This Row],[NAMA BARANG]],"-","")," ","")</f>
        <v>PCKlg1915</v>
      </c>
      <c r="J101" s="3" t="str">
        <f>IF(K17_21_2[[#This Row],[NAMA BARANG]]="","",IF(MATCH(K17_21_2[[#This Row],[concat]],Table2[concat],0)&gt;0,"ADA",0))</f>
        <v>ADA</v>
      </c>
    </row>
    <row r="102" spans="2:10" x14ac:dyDescent="0.25">
      <c r="B102"/>
      <c r="F102" t="s">
        <v>2822</v>
      </c>
      <c r="H102" s="15">
        <v>3</v>
      </c>
      <c r="I102" s="3" t="str">
        <f>SUBSTITUTE(SUBSTITUTE(K17_21_2[[#This Row],[NAMA BARANG]],"-","")," ","")</f>
        <v>PCklg583mobilanak</v>
      </c>
      <c r="J102" s="3" t="str">
        <f>IF(K17_21_2[[#This Row],[NAMA BARANG]]="","",IF(MATCH(K17_21_2[[#This Row],[concat]],Table2[concat],0)&gt;0,"ADA",0))</f>
        <v>ADA</v>
      </c>
    </row>
    <row r="103" spans="2:10" x14ac:dyDescent="0.25">
      <c r="B103"/>
      <c r="F103" t="s">
        <v>1876</v>
      </c>
      <c r="H103" s="15">
        <v>3</v>
      </c>
      <c r="I103" s="3" t="str">
        <f>SUBSTITUTE(SUBSTITUTE(K17_21_2[[#This Row],[NAMA BARANG]],"-","")," ","")</f>
        <v>PCKlg9888mobil3SS</v>
      </c>
      <c r="J103" s="3" t="str">
        <f>IF(K17_21_2[[#This Row],[NAMA BARANG]]="","",IF(MATCH(K17_21_2[[#This Row],[concat]],Table2[concat],0)&gt;0,"ADA",0))</f>
        <v>ADA</v>
      </c>
    </row>
    <row r="104" spans="2:10" x14ac:dyDescent="0.25">
      <c r="B104"/>
      <c r="F104" t="s">
        <v>1878</v>
      </c>
      <c r="H104" s="15">
        <v>2</v>
      </c>
      <c r="I104" s="3" t="str">
        <f>SUBSTITUTE(SUBSTITUTE(K17_21_2[[#This Row],[NAMA BARANG]],"-","")," ","")</f>
        <v>PCklgAD122</v>
      </c>
      <c r="J104" s="3" t="str">
        <f>IF(K17_21_2[[#This Row],[NAMA BARANG]]="","",IF(MATCH(K17_21_2[[#This Row],[concat]],Table2[concat],0)&gt;0,"ADA",0))</f>
        <v>ADA</v>
      </c>
    </row>
    <row r="105" spans="2:10" x14ac:dyDescent="0.25">
      <c r="B105"/>
      <c r="F105" t="s">
        <v>2823</v>
      </c>
      <c r="H105" s="15">
        <v>1</v>
      </c>
      <c r="I105" s="3" t="str">
        <f>SUBSTITUTE(SUBSTITUTE(K17_21_2[[#This Row],[NAMA BARANG]],"-","")," ","")</f>
        <v>PCklgB597mobilset</v>
      </c>
      <c r="J105" s="3" t="str">
        <f>IF(K17_21_2[[#This Row],[NAMA BARANG]]="","",IF(MATCH(K17_21_2[[#This Row],[concat]],Table2[concat],0)&gt;0,"ADA",0))</f>
        <v>ADA</v>
      </c>
    </row>
    <row r="106" spans="2:10" x14ac:dyDescent="0.25">
      <c r="B106"/>
      <c r="F106" t="s">
        <v>2824</v>
      </c>
      <c r="H106" s="15">
        <v>1</v>
      </c>
      <c r="I106" s="3" t="str">
        <f>SUBSTITUTE(SUBSTITUTE(K17_21_2[[#This Row],[NAMA BARANG]],"-","")," ","")</f>
        <v>PCklgB715mobil2susun</v>
      </c>
      <c r="J106" s="3" t="str">
        <f>IF(K17_21_2[[#This Row],[NAMA BARANG]]="","",IF(MATCH(K17_21_2[[#This Row],[concat]],Table2[concat],0)&gt;0,"ADA",0))</f>
        <v>ADA</v>
      </c>
    </row>
    <row r="107" spans="2:10" x14ac:dyDescent="0.25">
      <c r="B107"/>
      <c r="F107" t="s">
        <v>1890</v>
      </c>
      <c r="H107" s="15">
        <v>5</v>
      </c>
      <c r="I107" s="3" t="str">
        <f>SUBSTITUTE(SUBSTITUTE(K17_21_2[[#This Row],[NAMA BARANG]],"-","")," ","")</f>
        <v>PcklgF39mobil3susun</v>
      </c>
      <c r="J107" s="3" t="str">
        <f>IF(K17_21_2[[#This Row],[NAMA BARANG]]="","",IF(MATCH(K17_21_2[[#This Row],[concat]],Table2[concat],0)&gt;0,"ADA",0))</f>
        <v>ADA</v>
      </c>
    </row>
    <row r="108" spans="2:10" x14ac:dyDescent="0.25">
      <c r="B108"/>
      <c r="F108" t="s">
        <v>1891</v>
      </c>
      <c r="H108" s="15">
        <v>1</v>
      </c>
      <c r="I108" s="3" t="str">
        <f>SUBSTITUTE(SUBSTITUTE(K17_21_2[[#This Row],[NAMA BARANG]],"-","")," ","")</f>
        <v>PCKlgH1113Sheep(C12.014)</v>
      </c>
      <c r="J108" s="3" t="str">
        <f>IF(K17_21_2[[#This Row],[NAMA BARANG]]="","",IF(MATCH(K17_21_2[[#This Row],[concat]],Table2[concat],0)&gt;0,"ADA",0))</f>
        <v>ADA</v>
      </c>
    </row>
    <row r="109" spans="2:10" x14ac:dyDescent="0.25">
      <c r="B109"/>
      <c r="F109" t="s">
        <v>1896</v>
      </c>
      <c r="H109" s="15">
        <v>1</v>
      </c>
      <c r="I109" s="3" t="str">
        <f>SUBSTITUTE(SUBSTITUTE(K17_21_2[[#This Row],[NAMA BARANG]],"-","")," ","")</f>
        <v>PCKlgQZ1011Kalkulator</v>
      </c>
      <c r="J109" s="3" t="str">
        <f>IF(K17_21_2[[#This Row],[NAMA BARANG]]="","",IF(MATCH(K17_21_2[[#This Row],[concat]],Table2[concat],0)&gt;0,"ADA",0))</f>
        <v>ADA</v>
      </c>
    </row>
    <row r="110" spans="2:10" x14ac:dyDescent="0.25">
      <c r="B110"/>
      <c r="F110" t="s">
        <v>1897</v>
      </c>
      <c r="H110" s="15">
        <v>2</v>
      </c>
      <c r="I110" s="3" t="str">
        <f>SUBSTITUTE(SUBSTITUTE(K17_21_2[[#This Row],[NAMA BARANG]],"-","")," ","")</f>
        <v>PCKlgQZ5912</v>
      </c>
      <c r="J110" s="3" t="str">
        <f>IF(K17_21_2[[#This Row],[NAMA BARANG]]="","",IF(MATCH(K17_21_2[[#This Row],[concat]],Table2[concat],0)&gt;0,"ADA",0))</f>
        <v>ADA</v>
      </c>
    </row>
    <row r="111" spans="2:10" x14ac:dyDescent="0.25">
      <c r="B111"/>
      <c r="F111" t="s">
        <v>1898</v>
      </c>
      <c r="H111" s="15">
        <v>5</v>
      </c>
      <c r="I111" s="3" t="str">
        <f>SUBSTITUTE(SUBSTITUTE(K17_21_2[[#This Row],[NAMA BARANG]],"-","")," ","")</f>
        <v>PCKlgQZ9011</v>
      </c>
      <c r="J111" s="3" t="str">
        <f>IF(K17_21_2[[#This Row],[NAMA BARANG]]="","",IF(MATCH(K17_21_2[[#This Row],[concat]],Table2[concat],0)&gt;0,"ADA",0))</f>
        <v>ADA</v>
      </c>
    </row>
    <row r="112" spans="2:10" x14ac:dyDescent="0.25">
      <c r="B112"/>
      <c r="F112" t="s">
        <v>1902</v>
      </c>
      <c r="H112" s="15">
        <v>1</v>
      </c>
      <c r="I112" s="3" t="str">
        <f>SUBSTITUTE(SUBSTITUTE(K17_21_2[[#This Row],[NAMA BARANG]],"-","")," ","")</f>
        <v>PCKlgsetKT6601(BLK)</v>
      </c>
      <c r="J112" s="3" t="str">
        <f>IF(K17_21_2[[#This Row],[NAMA BARANG]]="","",IF(MATCH(K17_21_2[[#This Row],[concat]],Table2[concat],0)&gt;0,"ADA",0))</f>
        <v>ADA</v>
      </c>
    </row>
    <row r="113" spans="2:10" x14ac:dyDescent="0.25">
      <c r="B113"/>
      <c r="F113" t="s">
        <v>1908</v>
      </c>
      <c r="H113" s="15">
        <v>1</v>
      </c>
      <c r="I113" s="3" t="str">
        <f>SUBSTITUTE(SUBSTITUTE(K17_21_2[[#This Row],[NAMA BARANG]],"-","")," ","")</f>
        <v>PCKM30C(Blk)</v>
      </c>
      <c r="J113" s="3" t="str">
        <f>IF(K17_21_2[[#This Row],[NAMA BARANG]]="","",IF(MATCH(K17_21_2[[#This Row],[concat]],Table2[concat],0)&gt;0,"ADA",0))</f>
        <v>ADA</v>
      </c>
    </row>
    <row r="114" spans="2:10" x14ac:dyDescent="0.25">
      <c r="B114"/>
      <c r="F114" t="s">
        <v>1909</v>
      </c>
      <c r="H114" s="15">
        <v>2</v>
      </c>
      <c r="I114" s="3" t="str">
        <f>SUBSTITUTE(SUBSTITUTE(K17_21_2[[#This Row],[NAMA BARANG]],"-","")," ","")</f>
        <v>PCKodeK22</v>
      </c>
      <c r="J114" s="3" t="str">
        <f>IF(K17_21_2[[#This Row],[NAMA BARANG]]="","",IF(MATCH(K17_21_2[[#This Row],[concat]],Table2[concat],0)&gt;0,"ADA",0))</f>
        <v>ADA</v>
      </c>
    </row>
    <row r="115" spans="2:10" x14ac:dyDescent="0.25">
      <c r="B115"/>
      <c r="F115" t="s">
        <v>1910</v>
      </c>
      <c r="H115" s="15">
        <v>1</v>
      </c>
      <c r="I115" s="3" t="str">
        <f>SUBSTITUTE(SUBSTITUTE(K17_21_2[[#This Row],[NAMA BARANG]],"-","")," ","")</f>
        <v>PcKRTlampu3320</v>
      </c>
      <c r="J115" s="3" t="str">
        <f>IF(K17_21_2[[#This Row],[NAMA BARANG]]="","",IF(MATCH(K17_21_2[[#This Row],[concat]],Table2[concat],0)&gt;0,"ADA",0))</f>
        <v>ADA</v>
      </c>
    </row>
    <row r="116" spans="2:10" x14ac:dyDescent="0.25">
      <c r="B116"/>
      <c r="F116" t="s">
        <v>1925</v>
      </c>
      <c r="H116" s="15">
        <v>1</v>
      </c>
      <c r="I116" s="3" t="str">
        <f>SUBSTITUTE(SUBSTITUTE(K17_21_2[[#This Row],[NAMA BARANG]],"-","")," ","")</f>
        <v>PcMagnetA1190</v>
      </c>
      <c r="J116" s="3" t="str">
        <f>IF(K17_21_2[[#This Row],[NAMA BARANG]]="","",IF(MATCH(K17_21_2[[#This Row],[concat]],Table2[concat],0)&gt;0,"ADA",0))</f>
        <v>ADA</v>
      </c>
    </row>
    <row r="117" spans="2:10" x14ac:dyDescent="0.25">
      <c r="B117"/>
      <c r="F117" t="s">
        <v>3055</v>
      </c>
      <c r="H117" s="15">
        <v>9</v>
      </c>
      <c r="I117" s="3" t="str">
        <f>SUBSTITUTE(SUBSTITUTE(K17_21_2[[#This Row],[NAMA BARANG]],"-","")," ","")</f>
        <v>Pcasemagnit+callCC7806</v>
      </c>
      <c r="J117" s="3" t="str">
        <f>IF(K17_21_2[[#This Row],[NAMA BARANG]]="","",IF(MATCH(K17_21_2[[#This Row],[concat]],Table2[concat],0)&gt;0,"ADA",0))</f>
        <v>ADA</v>
      </c>
    </row>
    <row r="118" spans="2:10" x14ac:dyDescent="0.25">
      <c r="B118"/>
      <c r="F118" t="s">
        <v>1929</v>
      </c>
      <c r="H118" s="15">
        <v>1</v>
      </c>
      <c r="I118" s="3" t="str">
        <f>SUBSTITUTE(SUBSTITUTE(K17_21_2[[#This Row],[NAMA BARANG]],"-","")," ","")</f>
        <v>PCMagnit051MMblk</v>
      </c>
      <c r="J118" s="3" t="str">
        <f>IF(K17_21_2[[#This Row],[NAMA BARANG]]="","",IF(MATCH(K17_21_2[[#This Row],[concat]],Table2[concat],0)&gt;0,"ADA",0))</f>
        <v>ADA</v>
      </c>
    </row>
    <row r="119" spans="2:10" x14ac:dyDescent="0.25">
      <c r="B119"/>
      <c r="F119" t="s">
        <v>1935</v>
      </c>
      <c r="H119" s="15">
        <v>4</v>
      </c>
      <c r="I119" s="3" t="str">
        <f>SUBSTITUTE(SUBSTITUTE(K17_21_2[[#This Row],[NAMA BARANG]],"-","")," ","")</f>
        <v>PCMagnit65005(Baru)</v>
      </c>
      <c r="J119" s="3" t="str">
        <f>IF(K17_21_2[[#This Row],[NAMA BARANG]]="","",IF(MATCH(K17_21_2[[#This Row],[concat]],Table2[concat],0)&gt;0,"ADA",0))</f>
        <v>ADA</v>
      </c>
    </row>
    <row r="120" spans="2:10" x14ac:dyDescent="0.25">
      <c r="B120"/>
      <c r="F120" t="s">
        <v>1943</v>
      </c>
      <c r="H120" s="15">
        <v>1</v>
      </c>
      <c r="I120" s="3" t="str">
        <f>SUBSTITUTE(SUBSTITUTE(K17_21_2[[#This Row],[NAMA BARANG]],"-","")," ","")</f>
        <v>PcMagnit9357</v>
      </c>
      <c r="J120" s="3" t="str">
        <f>IF(K17_21_2[[#This Row],[NAMA BARANG]]="","",IF(MATCH(K17_21_2[[#This Row],[concat]],Table2[concat],0)&gt;0,"ADA",0))</f>
        <v>ADA</v>
      </c>
    </row>
    <row r="121" spans="2:10" x14ac:dyDescent="0.25">
      <c r="B121"/>
      <c r="F121" t="s">
        <v>1944</v>
      </c>
      <c r="H121" s="15">
        <v>1</v>
      </c>
      <c r="I121" s="3" t="str">
        <f>SUBSTITUTE(SUBSTITUTE(K17_21_2[[#This Row],[NAMA BARANG]],"-","")," ","")</f>
        <v>PCmagnit9696</v>
      </c>
      <c r="J121" s="3" t="str">
        <f>IF(K17_21_2[[#This Row],[NAMA BARANG]]="","",IF(MATCH(K17_21_2[[#This Row],[concat]],Table2[concat],0)&gt;0,"ADA",0))</f>
        <v>ADA</v>
      </c>
    </row>
    <row r="122" spans="2:10" x14ac:dyDescent="0.25">
      <c r="B122"/>
      <c r="F122" t="s">
        <v>1996</v>
      </c>
      <c r="H122" s="15">
        <v>1</v>
      </c>
      <c r="I122" s="3" t="str">
        <f>SUBSTITUTE(SUBSTITUTE(K17_21_2[[#This Row],[NAMA BARANG]],"-","")," ","")</f>
        <v>PCMagnitMC5238</v>
      </c>
      <c r="J122" s="3" t="str">
        <f>IF(K17_21_2[[#This Row],[NAMA BARANG]]="","",IF(MATCH(K17_21_2[[#This Row],[concat]],Table2[concat],0)&gt;0,"ADA",0))</f>
        <v>ADA</v>
      </c>
    </row>
    <row r="123" spans="2:10" x14ac:dyDescent="0.25">
      <c r="B123"/>
      <c r="F123" t="s">
        <v>2004</v>
      </c>
      <c r="H123" s="15">
        <v>4</v>
      </c>
      <c r="I123" s="3" t="str">
        <f>SUBSTITUTE(SUBSTITUTE(K17_21_2[[#This Row],[NAMA BARANG]],"-","")," ","")</f>
        <v>PCMagnitQY1KalkulatorBlk</v>
      </c>
      <c r="J123" s="3" t="str">
        <f>IF(K17_21_2[[#This Row],[NAMA BARANG]]="","",IF(MATCH(K17_21_2[[#This Row],[concat]],Table2[concat],0)&gt;0,"ADA",0))</f>
        <v>ADA</v>
      </c>
    </row>
    <row r="124" spans="2:10" x14ac:dyDescent="0.25">
      <c r="B124"/>
      <c r="F124" t="s">
        <v>2010</v>
      </c>
      <c r="H124" s="15">
        <v>1</v>
      </c>
      <c r="I124" s="3" t="str">
        <f>SUBSTITUTE(SUBSTITUTE(K17_21_2[[#This Row],[NAMA BARANG]],"-","")," ","")</f>
        <v>PCMagnitXU0030Call(BLK)</v>
      </c>
      <c r="J124" s="3" t="str">
        <f>IF(K17_21_2[[#This Row],[NAMA BARANG]]="","",IF(MATCH(K17_21_2[[#This Row],[concat]],Table2[concat],0)&gt;0,"ADA",0))</f>
        <v>ADA</v>
      </c>
    </row>
    <row r="125" spans="2:10" x14ac:dyDescent="0.25">
      <c r="B125"/>
      <c r="F125" t="s">
        <v>2013</v>
      </c>
      <c r="H125" s="15">
        <v>1</v>
      </c>
      <c r="I125" s="3" t="str">
        <f>SUBSTITUTE(SUBSTITUTE(K17_21_2[[#This Row],[NAMA BARANG]],"-","")," ","")</f>
        <v>PCMagnitZA06BLK</v>
      </c>
      <c r="J125" s="3" t="str">
        <f>IF(K17_21_2[[#This Row],[NAMA BARANG]]="","",IF(MATCH(K17_21_2[[#This Row],[concat]],Table2[concat],0)&gt;0,"ADA",0))</f>
        <v>ADA</v>
      </c>
    </row>
    <row r="126" spans="2:10" x14ac:dyDescent="0.25">
      <c r="B126"/>
      <c r="F126" t="s">
        <v>2015</v>
      </c>
      <c r="H126" s="15">
        <v>1</v>
      </c>
      <c r="I126" s="3" t="str">
        <f>SUBSTITUTE(SUBSTITUTE(K17_21_2[[#This Row],[NAMA BARANG]],"-","")," ","")</f>
        <v>PCMagnit+KunciB3513821</v>
      </c>
      <c r="J126" s="3" t="str">
        <f>IF(K17_21_2[[#This Row],[NAMA BARANG]]="","",IF(MATCH(K17_21_2[[#This Row],[concat]],Table2[concat],0)&gt;0,"ADA",0))</f>
        <v>ADA</v>
      </c>
    </row>
    <row r="127" spans="2:10" x14ac:dyDescent="0.25">
      <c r="B127"/>
      <c r="F127" t="s">
        <v>2199</v>
      </c>
      <c r="H127" s="15">
        <v>2</v>
      </c>
      <c r="I127" s="3" t="str">
        <f>SUBSTITUTE(SUBSTITUTE(K17_21_2[[#This Row],[NAMA BARANG]],"-","")," ","")</f>
        <v>PianikaaltoskainB</v>
      </c>
      <c r="J127" s="3" t="str">
        <f>IF(K17_21_2[[#This Row],[NAMA BARANG]]="","",IF(MATCH(K17_21_2[[#This Row],[concat]],Table2[concat],0)&gt;0,"ADA",0))</f>
        <v>ADA</v>
      </c>
    </row>
    <row r="128" spans="2:10" x14ac:dyDescent="0.25">
      <c r="B128"/>
      <c r="F128" t="s">
        <v>2976</v>
      </c>
      <c r="H128" s="15">
        <v>1</v>
      </c>
      <c r="I128" s="3" t="str">
        <f>SUBSTITUTE(SUBSTITUTE(K17_21_2[[#This Row],[NAMA BARANG]],"-","")," ","")</f>
        <v>PianikabrotherP</v>
      </c>
      <c r="J128" s="3" t="str">
        <f>IF(K17_21_2[[#This Row],[NAMA BARANG]]="","",IF(MATCH(K17_21_2[[#This Row],[concat]],Table2[concat],0)&gt;0,"ADA",0))</f>
        <v>ADA</v>
      </c>
    </row>
    <row r="129" spans="2:10" x14ac:dyDescent="0.25">
      <c r="B129"/>
      <c r="F129" t="s">
        <v>2200</v>
      </c>
      <c r="H129" s="15">
        <v>3</v>
      </c>
      <c r="I129" s="3" t="str">
        <f>SUBSTITUTE(SUBSTITUTE(K17_21_2[[#This Row],[NAMA BARANG]],"-","")," ","")</f>
        <v>PianikamarvelkoperBiru</v>
      </c>
      <c r="J129" s="3" t="str">
        <f>IF(K17_21_2[[#This Row],[NAMA BARANG]]="","",IF(MATCH(K17_21_2[[#This Row],[concat]],Table2[concat],0)&gt;0,"ADA",0))</f>
        <v>ADA</v>
      </c>
    </row>
    <row r="130" spans="2:10" x14ac:dyDescent="0.25">
      <c r="B130"/>
      <c r="F130" t="s">
        <v>2250</v>
      </c>
      <c r="H130" s="15">
        <v>3</v>
      </c>
      <c r="I130" s="3" t="str">
        <f>SUBSTITUTE(SUBSTITUTE(K17_21_2[[#This Row],[NAMA BARANG]],"-","")," ","")</f>
        <v>PW12wpanjangVanco200</v>
      </c>
      <c r="J130" s="3" t="str">
        <f>IF(K17_21_2[[#This Row],[NAMA BARANG]]="","",IF(MATCH(K17_21_2[[#This Row],[concat]],Table2[concat],0)&gt;0,"ADA",0))</f>
        <v>ADA</v>
      </c>
    </row>
    <row r="131" spans="2:10" x14ac:dyDescent="0.25">
      <c r="B131"/>
      <c r="F131" t="s">
        <v>2251</v>
      </c>
      <c r="H131" s="15">
        <v>1</v>
      </c>
      <c r="I131" s="3" t="str">
        <f>SUBSTITUTE(SUBSTITUTE(K17_21_2[[#This Row],[NAMA BARANG]],"-","")," ","")</f>
        <v>PWInfico3,5pdk1235</v>
      </c>
      <c r="J131" s="3" t="str">
        <f>IF(K17_21_2[[#This Row],[NAMA BARANG]]="","",IF(MATCH(K17_21_2[[#This Row],[concat]],Table2[concat],0)&gt;0,"ADA",0))</f>
        <v>ADA</v>
      </c>
    </row>
    <row r="132" spans="2:10" x14ac:dyDescent="0.25">
      <c r="B132"/>
      <c r="F132" t="s">
        <v>2819</v>
      </c>
      <c r="H132" s="15">
        <v>3</v>
      </c>
      <c r="I132" s="3" t="str">
        <f>SUBSTITUTE(SUBSTITUTE(K17_21_2[[#This Row],[NAMA BARANG]],"-","")," ","")</f>
        <v>SampulBoxyFancy</v>
      </c>
      <c r="J132" s="3" t="str">
        <f>IF(K17_21_2[[#This Row],[NAMA BARANG]]="","",IF(MATCH(K17_21_2[[#This Row],[concat]],Table2[concat],0)&gt;0,"ADA",0))</f>
        <v>ADA</v>
      </c>
    </row>
    <row r="133" spans="2:10" x14ac:dyDescent="0.25">
      <c r="B133"/>
      <c r="F133" t="s">
        <v>2266</v>
      </c>
      <c r="H133" s="15">
        <v>3</v>
      </c>
      <c r="I133" s="3" t="str">
        <f>SUBSTITUTE(SUBSTITUTE(K17_21_2[[#This Row],[NAMA BARANG]],"-","")," ","")</f>
        <v>SampulKwartobatikUTN</v>
      </c>
      <c r="J133" s="3" t="str">
        <f>IF(K17_21_2[[#This Row],[NAMA BARANG]]="","",IF(MATCH(K17_21_2[[#This Row],[concat]],Table2[concat],0)&gt;0,"ADA",0))</f>
        <v>ADA</v>
      </c>
    </row>
    <row r="134" spans="2:10" x14ac:dyDescent="0.25">
      <c r="B134"/>
      <c r="F134" t="s">
        <v>2818</v>
      </c>
      <c r="H134" s="15">
        <v>2</v>
      </c>
      <c r="I134" s="3" t="str">
        <f>SUBSTITUTE(SUBSTITUTE(K17_21_2[[#This Row],[NAMA BARANG]],"-","")," ","")</f>
        <v>SampulKwartoFancy</v>
      </c>
      <c r="J134" s="3" t="str">
        <f>IF(K17_21_2[[#This Row],[NAMA BARANG]]="","",IF(MATCH(K17_21_2[[#This Row],[concat]],Table2[concat],0)&gt;0,"ADA",0))</f>
        <v>ADA</v>
      </c>
    </row>
    <row r="135" spans="2:10" x14ac:dyDescent="0.25">
      <c r="B135"/>
      <c r="F135" t="s">
        <v>2273</v>
      </c>
      <c r="H135" s="15">
        <v>12</v>
      </c>
      <c r="I135" s="3" t="str">
        <f>SUBSTITUTE(SUBSTITUTE(K17_21_2[[#This Row],[NAMA BARANG]],"-","")," ","")</f>
        <v>SampulSamsonBoxybatik</v>
      </c>
      <c r="J135" s="3" t="str">
        <f>IF(K17_21_2[[#This Row],[NAMA BARANG]]="","",IF(MATCH(K17_21_2[[#This Row],[concat]],Table2[concat],0)&gt;0,"ADA",0))</f>
        <v>ADA</v>
      </c>
    </row>
    <row r="136" spans="2:10" x14ac:dyDescent="0.25">
      <c r="B136"/>
      <c r="F136" t="s">
        <v>2301</v>
      </c>
      <c r="H136" s="15">
        <v>1</v>
      </c>
      <c r="I136" s="3" t="str">
        <f>SUBSTITUTE(SUBSTITUTE(K17_21_2[[#This Row],[NAMA BARANG]],"-","")," ","")</f>
        <v>Spidol838Vancodus</v>
      </c>
      <c r="J136" s="3" t="str">
        <f>IF(K17_21_2[[#This Row],[NAMA BARANG]]="","",IF(MATCH(K17_21_2[[#This Row],[concat]],Table2[concat],0)&gt;0,"ADA",0))</f>
        <v>ADA</v>
      </c>
    </row>
    <row r="137" spans="2:10" x14ac:dyDescent="0.25">
      <c r="B137"/>
      <c r="F137" t="s">
        <v>2977</v>
      </c>
      <c r="H137" s="15">
        <v>1</v>
      </c>
      <c r="I137" s="3" t="str">
        <f>SUBSTITUTE(SUBSTITUTE(K17_21_2[[#This Row],[NAMA BARANG]],"-","")," ","")</f>
        <v>Stapler414YuanChong414Faktur(1),biasa(4)</v>
      </c>
      <c r="J137" s="3" t="str">
        <f>IF(K17_21_2[[#This Row],[NAMA BARANG]]="","",IF(MATCH(K17_21_2[[#This Row],[concat]],Table2[concat],0)&gt;0,"ADA",0))</f>
        <v>ADA</v>
      </c>
    </row>
    <row r="138" spans="2:10" x14ac:dyDescent="0.25">
      <c r="B138"/>
      <c r="F138" t="s">
        <v>2820</v>
      </c>
      <c r="H138" s="15">
        <v>1</v>
      </c>
      <c r="I138" s="3" t="str">
        <f>SUBSTITUTE(SUBSTITUTE(K17_21_2[[#This Row],[NAMA BARANG]],"-","")," ","")</f>
        <v>Sticknote6548c</v>
      </c>
      <c r="J138" s="3" t="str">
        <f>IF(K17_21_2[[#This Row],[NAMA BARANG]]="","",IF(MATCH(K17_21_2[[#This Row],[concat]],Table2[concat],0)&gt;0,"ADA",0))</f>
        <v>ADA</v>
      </c>
    </row>
    <row r="139" spans="2:10" x14ac:dyDescent="0.25">
      <c r="B139"/>
      <c r="F139" t="s">
        <v>2416</v>
      </c>
      <c r="H139" s="15">
        <v>1</v>
      </c>
      <c r="I139" s="3" t="str">
        <f>SUBSTITUTE(SUBSTITUTE(K17_21_2[[#This Row],[NAMA BARANG]],"-","")," ","")</f>
        <v>StipJerseyputih</v>
      </c>
      <c r="J139" s="3" t="str">
        <f>IF(K17_21_2[[#This Row],[NAMA BARANG]]="","",IF(MATCH(K17_21_2[[#This Row],[concat]],Table2[concat],0)&gt;0,"ADA",0))</f>
        <v>ADA</v>
      </c>
    </row>
    <row r="140" spans="2:10" x14ac:dyDescent="0.25">
      <c r="B140"/>
      <c r="F140" t="s">
        <v>2828</v>
      </c>
      <c r="H140" s="15">
        <v>1</v>
      </c>
      <c r="I140" s="3" t="str">
        <f>SUBSTITUTE(SUBSTITUTE(K17_21_2[[#This Row],[NAMA BARANG]],"-","")," ","")</f>
        <v>TasBG15027(45x50x20)</v>
      </c>
      <c r="J140" s="3" t="str">
        <f>IF(K17_21_2[[#This Row],[NAMA BARANG]]="","",IF(MATCH(K17_21_2[[#This Row],[concat]],Table2[concat],0)&gt;0,"ADA",0))</f>
        <v>ADA</v>
      </c>
    </row>
    <row r="141" spans="2:10" x14ac:dyDescent="0.25">
      <c r="B141"/>
      <c r="F141" t="s">
        <v>2638</v>
      </c>
      <c r="H141" s="15">
        <v>1</v>
      </c>
      <c r="I141" s="3" t="str">
        <f>SUBSTITUTE(SUBSTITUTE(K17_21_2[[#This Row],[NAMA BARANG]],"-","")," ","")</f>
        <v>Tastenteng184Akecil</v>
      </c>
      <c r="J141" s="3" t="str">
        <f>IF(K17_21_2[[#This Row],[NAMA BARANG]]="","",IF(MATCH(K17_21_2[[#This Row],[concat]],Table2[concat],0)&gt;0,"ADA",0))</f>
        <v>ADA</v>
      </c>
    </row>
    <row r="142" spans="2:10" x14ac:dyDescent="0.25">
      <c r="B142"/>
      <c r="F142" t="s">
        <v>2667</v>
      </c>
      <c r="H142" s="15">
        <v>2</v>
      </c>
      <c r="I142" s="3" t="str">
        <f>SUBSTITUTE(SUBSTITUTE(K17_21_2[[#This Row],[NAMA BARANG]],"-","")," ","")</f>
        <v>TintaDaishenB</v>
      </c>
      <c r="J142" s="3" t="str">
        <f>IF(K17_21_2[[#This Row],[NAMA BARANG]]="","",IF(MATCH(K17_21_2[[#This Row],[concat]],Table2[concat],0)&gt;0,"ADA",0))</f>
        <v>ADA</v>
      </c>
    </row>
    <row r="143" spans="2:10" x14ac:dyDescent="0.25">
      <c r="B143"/>
      <c r="F143" t="s">
        <v>2668</v>
      </c>
      <c r="H143" s="15">
        <v>1</v>
      </c>
      <c r="I143" s="3" t="str">
        <f>SUBSTITUTE(SUBSTITUTE(K17_21_2[[#This Row],[NAMA BARANG]],"-","")," ","")</f>
        <v>TintaDaishenU</v>
      </c>
      <c r="J143" s="3" t="str">
        <f>IF(K17_21_2[[#This Row],[NAMA BARANG]]="","",IF(MATCH(K17_21_2[[#This Row],[concat]],Table2[concat],0)&gt;0,"ADA",0))</f>
        <v>ADA</v>
      </c>
    </row>
    <row r="144" spans="2:10" x14ac:dyDescent="0.25">
      <c r="B144"/>
      <c r="F144" t="s">
        <v>2764</v>
      </c>
      <c r="H144" s="15">
        <v>1</v>
      </c>
      <c r="I144" s="3" t="str">
        <f>SUBSTITUTE(SUBSTITUTE(K17_21_2[[#This Row],[NAMA BARANG]],"-","")," ","")</f>
        <v>TopiKerucut</v>
      </c>
      <c r="J144" s="3" t="str">
        <f>IF(K17_21_2[[#This Row],[NAMA BARANG]]="","",IF(MATCH(K17_21_2[[#This Row],[concat]],Table2[concat],0)&gt;0,"ADA",0))</f>
        <v>ADA</v>
      </c>
    </row>
    <row r="145" spans="2:10" x14ac:dyDescent="0.25">
      <c r="B145"/>
      <c r="F145" t="s">
        <v>2770</v>
      </c>
      <c r="H145" s="15">
        <v>1</v>
      </c>
      <c r="I145" s="3" t="str">
        <f>SUBSTITUTE(SUBSTITUTE(K17_21_2[[#This Row],[NAMA BARANG]],"-","")," ","")</f>
        <v>WC110n/120osama</v>
      </c>
      <c r="J145" s="3" t="str">
        <f>IF(K17_21_2[[#This Row],[NAMA BARANG]]="","",IF(MATCH(K17_21_2[[#This Row],[concat]],Table2[concat],0)&gt;0,"ADA",0))</f>
        <v>ADA</v>
      </c>
    </row>
    <row r="146" spans="2:10" x14ac:dyDescent="0.25">
      <c r="B146"/>
      <c r="F146" t="s">
        <v>2773</v>
      </c>
      <c r="H146" s="15">
        <v>1</v>
      </c>
      <c r="I146" s="3" t="str">
        <f>SUBSTITUTE(SUBSTITUTE(K17_21_2[[#This Row],[NAMA BARANG]],"-","")," ","")</f>
        <v>WCMarries1325/12wSBY</v>
      </c>
      <c r="J146" s="3" t="str">
        <f>IF(K17_21_2[[#This Row],[NAMA BARANG]]="","",IF(MATCH(K17_21_2[[#This Row],[concat]],Table2[concat],0)&gt;0,"ADA",0))</f>
        <v>ADA</v>
      </c>
    </row>
    <row r="149" spans="2:10" x14ac:dyDescent="0.25">
      <c r="F149" t="s">
        <v>3005</v>
      </c>
    </row>
    <row r="150" spans="2:10" x14ac:dyDescent="0.25">
      <c r="F150" t="s">
        <v>2902</v>
      </c>
      <c r="G150" t="s">
        <v>3</v>
      </c>
      <c r="H150" t="s">
        <v>2934</v>
      </c>
      <c r="I150" t="s">
        <v>2935</v>
      </c>
      <c r="J150" t="s">
        <v>2936</v>
      </c>
    </row>
    <row r="151" spans="2:10" x14ac:dyDescent="0.25">
      <c r="I151" t="e">
        <f>-SUBSTITUTE(SUBSTITUTE(K23_28_2Table13[[#This Row],[NAMA BARANG]],"-","")," ","")</f>
        <v>#VALUE!</v>
      </c>
    </row>
    <row r="152" spans="2:10" x14ac:dyDescent="0.25">
      <c r="I152" t="e">
        <f>-SUBSTITUTE(SUBSTITUTE(K23_28_2Table13[[#This Row],[NAMA BARANG]],"-","")," ","")</f>
        <v>#VALUE!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4"/>
  <sheetViews>
    <sheetView topLeftCell="B1" workbookViewId="0">
      <selection activeCell="J2" sqref="J2"/>
    </sheetView>
  </sheetViews>
  <sheetFormatPr defaultRowHeight="15" outlineLevelCol="1" x14ac:dyDescent="0.25"/>
  <cols>
    <col min="1" max="1" width="48.7109375" hidden="1" customWidth="1" outlineLevel="1"/>
    <col min="2" max="2" width="5" bestFit="1" customWidth="1" collapsed="1"/>
    <col min="3" max="3" width="47.5703125" style="6" bestFit="1" customWidth="1"/>
    <col min="4" max="4" width="11" style="12" customWidth="1"/>
    <col min="5" max="5" width="11.5703125" style="12" bestFit="1" customWidth="1"/>
    <col min="6" max="6" width="7.5703125" style="12" bestFit="1" customWidth="1"/>
    <col min="7" max="7" width="12" bestFit="1" customWidth="1"/>
    <col min="8" max="8" width="13.7109375" style="15" bestFit="1" customWidth="1"/>
    <col min="9" max="9" width="11.28515625" hidden="1" customWidth="1" outlineLevel="1"/>
    <col min="10" max="10" width="12" bestFit="1" customWidth="1" collapsed="1"/>
    <col min="11" max="11" width="11.42578125" bestFit="1" customWidth="1"/>
    <col min="12" max="12" width="9.140625" hidden="1" customWidth="1" outlineLevel="1"/>
    <col min="13" max="13" width="9.140625" collapsed="1"/>
  </cols>
  <sheetData>
    <row r="2" spans="1:12" x14ac:dyDescent="0.25">
      <c r="A2" t="s">
        <v>2935</v>
      </c>
      <c r="B2" t="s">
        <v>0</v>
      </c>
      <c r="C2" s="1" t="s">
        <v>2902</v>
      </c>
      <c r="D2" s="2" t="s">
        <v>2</v>
      </c>
      <c r="E2" s="2" t="s">
        <v>3</v>
      </c>
      <c r="F2" s="12" t="s">
        <v>4</v>
      </c>
      <c r="G2" t="s">
        <v>3099</v>
      </c>
      <c r="H2" s="15" t="s">
        <v>3100</v>
      </c>
      <c r="I2" t="s">
        <v>2998</v>
      </c>
      <c r="J2" t="s">
        <v>3038</v>
      </c>
      <c r="K2" t="s">
        <v>3051</v>
      </c>
      <c r="L2" t="s">
        <v>3052</v>
      </c>
    </row>
    <row r="3" spans="1:12" x14ac:dyDescent="0.25">
      <c r="A3" s="3" t="str">
        <f>SUBSTITUTE(SUBSTITUTE(CONCATENATE(Table1[[#This Row],[NAMA BARANG]]),"-","")," ","")</f>
        <v>AsahanKenkoF4FT</v>
      </c>
      <c r="B3" s="5" t="e">
        <f ca="1">IF(Table1[[#This Row],[NAMA BARANG]]="","",IF(Table1[[#This Row],[TT]]&lt;1,"",COUNT(B$2:B2)+1))</f>
        <v>#REF!</v>
      </c>
      <c r="C3" s="6" t="s">
        <v>5</v>
      </c>
      <c r="D3" s="12">
        <v>1</v>
      </c>
      <c r="E3" s="12">
        <v>72</v>
      </c>
      <c r="F3" s="4" t="e">
        <f ca="1">SUM(Table1[[#This Row],[AWAL]],Table1[[#This Row],[M 30-04]],Table1[[#This Row],[K 30-4]],Table1[[#This Row],[M23_28_1]])</f>
        <v>#REF!</v>
      </c>
      <c r="G3" s="31" t="e">
        <f ca="1">SUMIF(INDIRECT(Table1[[#Headers],[M 30-04]]&amp;"[concat]"),Table1[concat],INDIRECT(Table1[[#Headers],[M 30-04]]&amp;"[c]"))</f>
        <v>#REF!</v>
      </c>
      <c r="H3" s="4" t="e">
        <f ca="1">SUMIF(INDIRECT(Table1[[#Headers],[K 30-4]]&amp;"[concat]"),Table1[concat],INDIRECT(Table1[[#Headers],[K 30-4]]&amp;"[c]"))*-1</f>
        <v>#REF!</v>
      </c>
      <c r="I3" s="3" t="e">
        <f ca="1">IF(OR(Table1[[#This Row],[M 30-04]]&gt;0,Table1[[#This Row],[K 30-4]]&lt;0),"+-","")</f>
        <v>#REF!</v>
      </c>
      <c r="J3">
        <f ca="1">SUMIF(INDIRECT(Table1[[#Headers],[M23_28_1]]&amp;"[concat]"),Table1[concat],INDIRECT(Table1[[#Headers],[M23_28_1]]&amp;"[c]"))</f>
        <v>0</v>
      </c>
      <c r="L3" t="str">
        <f ca="1">IF(OR(Table1[[#This Row],[M23_28_1]]&gt;0,Table1[[#This Row],[K23_28_1]]&lt;0),"+-","")</f>
        <v/>
      </c>
    </row>
    <row r="4" spans="1:12" x14ac:dyDescent="0.25">
      <c r="A4" s="3" t="str">
        <f>SUBSTITUTE(SUBSTITUTE(CONCATENATE(Table1[[#This Row],[NAMA BARANG]]),"-","")," ","")</f>
        <v>Bclip105JK</v>
      </c>
      <c r="B4" s="5" t="e">
        <f ca="1">IF(Table1[[#This Row],[NAMA BARANG]]="","",IF(Table1[[#This Row],[TT]]&lt;1,"",COUNT(B$2:B3)+1))</f>
        <v>#REF!</v>
      </c>
      <c r="C4" s="6" t="s">
        <v>6</v>
      </c>
      <c r="D4" s="12">
        <v>1</v>
      </c>
      <c r="E4" s="12" t="s">
        <v>7</v>
      </c>
      <c r="F4" s="4" t="e">
        <f ca="1">SUM(Table1[[#This Row],[AWAL]],Table1[[#This Row],[M 30-04]],Table1[[#This Row],[K 30-4]],Table1[[#This Row],[M23_28_1]])</f>
        <v>#REF!</v>
      </c>
      <c r="G4" s="31" t="e">
        <f ca="1">SUMIF(INDIRECT(Table1[[#Headers],[M 30-04]]&amp;"[concat]"),Table1[concat],INDIRECT(Table1[[#Headers],[M 30-04]]&amp;"[c]"))</f>
        <v>#REF!</v>
      </c>
      <c r="H4" s="4" t="e">
        <f ca="1">SUMIF(INDIRECT(Table1[[#Headers],[K 30-4]]&amp;"[concat]"),Table1[concat],INDIRECT(Table1[[#Headers],[K 30-4]]&amp;"[c]"))*-1</f>
        <v>#REF!</v>
      </c>
      <c r="I4" s="3" t="e">
        <f ca="1">IF(OR(Table1[[#This Row],[M 30-04]]&gt;0,Table1[[#This Row],[K 30-4]]&lt;0),"+-","")</f>
        <v>#REF!</v>
      </c>
      <c r="J4">
        <f ca="1">SUMIF(INDIRECT(Table1[[#Headers],[M23_28_1]]&amp;"[concat]"),Table1[concat],INDIRECT(Table1[[#Headers],[M23_28_1]]&amp;"[c]"))</f>
        <v>0</v>
      </c>
      <c r="L4" t="str">
        <f ca="1">IF(OR(Table1[[#This Row],[M23_28_1]]&gt;0,Table1[[#This Row],[K23_28_1]]&lt;0),"+-","")</f>
        <v/>
      </c>
    </row>
    <row r="5" spans="1:12" x14ac:dyDescent="0.25">
      <c r="A5" s="3" t="str">
        <f>SUBSTITUTE(SUBSTITUTE(CONCATENATE(Table1[[#This Row],[NAMA BARANG]]),"-","")," ","")</f>
        <v>Bclip107JK</v>
      </c>
      <c r="B5" s="5" t="e">
        <f ca="1">IF(Table1[[#This Row],[NAMA BARANG]]="","",IF(Table1[[#This Row],[TT]]&lt;1,"",COUNT(B$2:B4)+1))</f>
        <v>#REF!</v>
      </c>
      <c r="C5" s="6" t="s">
        <v>8</v>
      </c>
      <c r="D5" s="12">
        <v>7</v>
      </c>
      <c r="E5" s="12" t="s">
        <v>9</v>
      </c>
      <c r="F5" s="4" t="e">
        <f ca="1">SUM(Table1[[#This Row],[AWAL]],Table1[[#This Row],[M 30-04]],Table1[[#This Row],[K 30-4]],Table1[[#This Row],[M23_28_1]])</f>
        <v>#REF!</v>
      </c>
      <c r="G5" s="31" t="e">
        <f ca="1">SUMIF(INDIRECT(Table1[[#Headers],[M 30-04]]&amp;"[concat]"),Table1[concat],INDIRECT(Table1[[#Headers],[M 30-04]]&amp;"[c]"))</f>
        <v>#REF!</v>
      </c>
      <c r="H5" s="4" t="e">
        <f ca="1">SUMIF(INDIRECT(Table1[[#Headers],[K 30-4]]&amp;"[concat]"),Table1[concat],INDIRECT(Table1[[#Headers],[K 30-4]]&amp;"[c]"))*-1</f>
        <v>#REF!</v>
      </c>
      <c r="I5" s="3" t="e">
        <f ca="1">IF(OR(Table1[[#This Row],[M 30-04]]&gt;0,Table1[[#This Row],[K 30-4]]&lt;0),"+-","")</f>
        <v>#REF!</v>
      </c>
      <c r="J5">
        <f ca="1">SUMIF(INDIRECT(Table1[[#Headers],[M23_28_1]]&amp;"[concat]"),Table1[concat],INDIRECT(Table1[[#Headers],[M23_28_1]]&amp;"[c]"))</f>
        <v>0</v>
      </c>
      <c r="L5" t="str">
        <f ca="1">IF(OR(Table1[[#This Row],[M23_28_1]]&gt;0,Table1[[#This Row],[K23_28_1]]&lt;0),"+-","")</f>
        <v/>
      </c>
    </row>
    <row r="6" spans="1:12" x14ac:dyDescent="0.25">
      <c r="A6" s="3" t="str">
        <f>SUBSTITUTE(SUBSTITUTE(CONCATENATE(Table1[[#This Row],[NAMA BARANG]]),"-","")," ","")</f>
        <v>Bclip111JK</v>
      </c>
      <c r="B6" s="5" t="e">
        <f ca="1">IF(Table1[[#This Row],[NAMA BARANG]]="","",IF(Table1[[#This Row],[TT]]&lt;1,"",COUNT(B$2:B5)+1))</f>
        <v>#REF!</v>
      </c>
      <c r="C6" s="6" t="s">
        <v>10</v>
      </c>
      <c r="D6" s="12">
        <v>3</v>
      </c>
      <c r="E6" s="12" t="s">
        <v>11</v>
      </c>
      <c r="F6" s="4" t="e">
        <f ca="1">SUM(Table1[[#This Row],[AWAL]],Table1[[#This Row],[M 30-04]],Table1[[#This Row],[K 30-4]],Table1[[#This Row],[M23_28_1]])</f>
        <v>#REF!</v>
      </c>
      <c r="G6" s="31" t="e">
        <f ca="1">SUMIF(INDIRECT(Table1[[#Headers],[M 30-04]]&amp;"[concat]"),Table1[concat],INDIRECT(Table1[[#Headers],[M 30-04]]&amp;"[c]"))</f>
        <v>#REF!</v>
      </c>
      <c r="H6" s="4" t="e">
        <f ca="1">SUMIF(INDIRECT(Table1[[#Headers],[K 30-4]]&amp;"[concat]"),Table1[concat],INDIRECT(Table1[[#Headers],[K 30-4]]&amp;"[c]"))*-1</f>
        <v>#REF!</v>
      </c>
      <c r="I6" s="3" t="e">
        <f ca="1">IF(OR(Table1[[#This Row],[M 30-04]]&gt;0,Table1[[#This Row],[K 30-4]]&lt;0),"+-","")</f>
        <v>#REF!</v>
      </c>
      <c r="J6">
        <f ca="1">SUMIF(INDIRECT(Table1[[#Headers],[M23_28_1]]&amp;"[concat]"),Table1[concat],INDIRECT(Table1[[#Headers],[M23_28_1]]&amp;"[c]"))</f>
        <v>0</v>
      </c>
      <c r="L6" t="str">
        <f ca="1">IF(OR(Table1[[#This Row],[M23_28_1]]&gt;0,Table1[[#This Row],[K23_28_1]]&lt;0),"+-","")</f>
        <v/>
      </c>
    </row>
    <row r="7" spans="1:12" x14ac:dyDescent="0.25">
      <c r="A7" s="3" t="str">
        <f>SUBSTITUTE(SUBSTITUTE(CONCATENATE(Table1[[#This Row],[NAMA BARANG]]),"-","")," ","")</f>
        <v>Bclip200JK</v>
      </c>
      <c r="B7" s="5" t="e">
        <f ca="1">IF(Table1[[#This Row],[NAMA BARANG]]="","",IF(Table1[[#This Row],[TT]]&lt;1,"",COUNT(B$2:B6)+1))</f>
        <v>#REF!</v>
      </c>
      <c r="C7" s="6" t="s">
        <v>12</v>
      </c>
      <c r="D7" s="12">
        <v>4</v>
      </c>
      <c r="E7" s="12" t="s">
        <v>13</v>
      </c>
      <c r="F7" s="4" t="e">
        <f ca="1">SUM(Table1[[#This Row],[AWAL]],Table1[[#This Row],[M 30-04]],Table1[[#This Row],[K 30-4]],Table1[[#This Row],[M23_28_1]])</f>
        <v>#REF!</v>
      </c>
      <c r="G7" s="31" t="e">
        <f ca="1">SUMIF(INDIRECT(Table1[[#Headers],[M 30-04]]&amp;"[concat]"),Table1[concat],INDIRECT(Table1[[#Headers],[M 30-04]]&amp;"[c]"))</f>
        <v>#REF!</v>
      </c>
      <c r="H7" s="4" t="e">
        <f ca="1">SUMIF(INDIRECT(Table1[[#Headers],[K 30-4]]&amp;"[concat]"),Table1[concat],INDIRECT(Table1[[#Headers],[K 30-4]]&amp;"[c]"))*-1</f>
        <v>#REF!</v>
      </c>
      <c r="I7" s="3" t="e">
        <f ca="1">IF(OR(Table1[[#This Row],[M 30-04]]&gt;0,Table1[[#This Row],[K 30-4]]&lt;0),"+-","")</f>
        <v>#REF!</v>
      </c>
      <c r="J7">
        <f ca="1">SUMIF(INDIRECT(Table1[[#Headers],[M23_28_1]]&amp;"[concat]"),Table1[concat],INDIRECT(Table1[[#Headers],[M23_28_1]]&amp;"[c]"))</f>
        <v>0</v>
      </c>
      <c r="L7" t="str">
        <f ca="1">IF(OR(Table1[[#This Row],[M23_28_1]]&gt;0,Table1[[#This Row],[K23_28_1]]&lt;0),"+-","")</f>
        <v/>
      </c>
    </row>
    <row r="8" spans="1:12" x14ac:dyDescent="0.25">
      <c r="A8" s="3" t="str">
        <f>SUBSTITUTE(SUBSTITUTE(CONCATENATE(Table1[[#This Row],[NAMA BARANG]]),"-","")," ","")</f>
        <v>BinderclipJK280</v>
      </c>
      <c r="B8" s="5" t="e">
        <f ca="1">IF(Table1[[#This Row],[NAMA BARANG]]="","",IF(Table1[[#This Row],[TT]]&lt;1,"",COUNT(B$2:B7)+1))</f>
        <v>#REF!</v>
      </c>
      <c r="C8" s="6" t="s">
        <v>3016</v>
      </c>
      <c r="D8" s="12">
        <v>2</v>
      </c>
      <c r="E8" s="12" t="s">
        <v>3040</v>
      </c>
      <c r="F8" s="4" t="e">
        <f ca="1">SUM(Table1[[#This Row],[AWAL]],Table1[[#This Row],[M 30-04]],Table1[[#This Row],[K 30-4]],Table1[[#This Row],[M23_28_1]])</f>
        <v>#REF!</v>
      </c>
      <c r="G8" s="31" t="e">
        <f ca="1">SUMIF(INDIRECT(Table1[[#Headers],[M 30-04]]&amp;"[concat]"),Table1[concat],INDIRECT(Table1[[#Headers],[M 30-04]]&amp;"[c]"))</f>
        <v>#REF!</v>
      </c>
      <c r="H8" s="4" t="e">
        <f ca="1">SUMIF(INDIRECT(Table1[[#Headers],[K 30-4]]&amp;"[concat]"),Table1[concat],INDIRECT(Table1[[#Headers],[K 30-4]]&amp;"[c]"))*-1</f>
        <v>#REF!</v>
      </c>
      <c r="I8" s="3" t="e">
        <f ca="1">IF(OR(Table1[[#This Row],[M 30-04]]&gt;0,Table1[[#This Row],[K 30-4]]&lt;0),"+-","")</f>
        <v>#REF!</v>
      </c>
      <c r="J8">
        <f ca="1">SUMIF(INDIRECT(Table1[[#Headers],[M23_28_1]]&amp;"[concat]"),Table1[concat],INDIRECT(Table1[[#Headers],[M23_28_1]]&amp;"[c]"))</f>
        <v>2</v>
      </c>
      <c r="L8" t="str">
        <f ca="1">IF(OR(Table1[[#This Row],[M23_28_1]]&gt;0,Table1[[#This Row],[K23_28_1]]&lt;0),"+-","")</f>
        <v>+-</v>
      </c>
    </row>
    <row r="9" spans="1:12" x14ac:dyDescent="0.25">
      <c r="A9" s="3" t="str">
        <f>SUBSTITUTE(SUBSTITUTE(CONCATENATE(Table1[[#This Row],[NAMA BARANG]]),"-","")," ","")</f>
        <v>BNA5FancyJK</v>
      </c>
      <c r="B9" s="5" t="e">
        <f ca="1">IF(Table1[[#This Row],[NAMA BARANG]]="","",IF(Table1[[#This Row],[TT]]&lt;1,"",COUNT(B$2:B8)+1))</f>
        <v>#REF!</v>
      </c>
      <c r="C9" s="6" t="s">
        <v>14</v>
      </c>
      <c r="D9" s="12">
        <v>7</v>
      </c>
      <c r="E9" s="12" t="s">
        <v>15</v>
      </c>
      <c r="F9" s="4" t="e">
        <f ca="1">SUM(Table1[[#This Row],[AWAL]],Table1[[#This Row],[M 30-04]],Table1[[#This Row],[K 30-4]],Table1[[#This Row],[M23_28_1]])</f>
        <v>#REF!</v>
      </c>
      <c r="G9" s="31" t="e">
        <f ca="1">SUMIF(INDIRECT(Table1[[#Headers],[M 30-04]]&amp;"[concat]"),Table1[concat],INDIRECT(Table1[[#Headers],[M 30-04]]&amp;"[c]"))</f>
        <v>#REF!</v>
      </c>
      <c r="H9" s="4" t="e">
        <f ca="1">SUMIF(INDIRECT(Table1[[#Headers],[K 30-4]]&amp;"[concat]"),Table1[concat],INDIRECT(Table1[[#Headers],[K 30-4]]&amp;"[c]"))*-1</f>
        <v>#REF!</v>
      </c>
      <c r="I9" s="3" t="e">
        <f ca="1">IF(OR(Table1[[#This Row],[M 30-04]]&gt;0,Table1[[#This Row],[K 30-4]]&lt;0),"+-","")</f>
        <v>#REF!</v>
      </c>
      <c r="J9">
        <f ca="1">SUMIF(INDIRECT(Table1[[#Headers],[M23_28_1]]&amp;"[concat]"),Table1[concat],INDIRECT(Table1[[#Headers],[M23_28_1]]&amp;"[c]"))</f>
        <v>0</v>
      </c>
      <c r="L9" t="str">
        <f ca="1">IF(OR(Table1[[#This Row],[M23_28_1]]&gt;0,Table1[[#This Row],[K23_28_1]]&lt;0),"+-","")</f>
        <v/>
      </c>
    </row>
    <row r="10" spans="1:12" x14ac:dyDescent="0.25">
      <c r="A10" s="3" t="str">
        <f>SUBSTITUTE(SUBSTITUTE(CONCATENATE(Table1[[#This Row],[NAMA BARANG]]),"-","")," ","")</f>
        <v>BNA5KenkoCC83Campus</v>
      </c>
      <c r="B10" s="5" t="e">
        <f ca="1">IF(Table1[[#This Row],[NAMA BARANG]]="","",IF(Table1[[#This Row],[TT]]&lt;1,"",COUNT(B$2:B9)+1))</f>
        <v>#REF!</v>
      </c>
      <c r="C10" s="6" t="s">
        <v>16</v>
      </c>
      <c r="D10" s="12">
        <v>1</v>
      </c>
      <c r="E10" s="12">
        <v>72</v>
      </c>
      <c r="F10" s="4" t="e">
        <f ca="1">SUM(Table1[[#This Row],[AWAL]],Table1[[#This Row],[M 30-04]],Table1[[#This Row],[K 30-4]],Table1[[#This Row],[M23_28_1]])</f>
        <v>#REF!</v>
      </c>
      <c r="G10" s="31" t="e">
        <f ca="1">SUMIF(INDIRECT(Table1[[#Headers],[M 30-04]]&amp;"[concat]"),Table1[concat],INDIRECT(Table1[[#Headers],[M 30-04]]&amp;"[c]"))</f>
        <v>#REF!</v>
      </c>
      <c r="H10" s="4" t="e">
        <f ca="1">SUMIF(INDIRECT(Table1[[#Headers],[K 30-4]]&amp;"[concat]"),Table1[concat],INDIRECT(Table1[[#Headers],[K 30-4]]&amp;"[c]"))*-1</f>
        <v>#REF!</v>
      </c>
      <c r="I10" s="3" t="e">
        <f ca="1">IF(OR(Table1[[#This Row],[M 30-04]]&gt;0,Table1[[#This Row],[K 30-4]]&lt;0),"+-","")</f>
        <v>#REF!</v>
      </c>
      <c r="J10">
        <f ca="1">SUMIF(INDIRECT(Table1[[#Headers],[M23_28_1]]&amp;"[concat]"),Table1[concat],INDIRECT(Table1[[#Headers],[M23_28_1]]&amp;"[c]"))</f>
        <v>0</v>
      </c>
      <c r="L10" t="str">
        <f ca="1">IF(OR(Table1[[#This Row],[M23_28_1]]&gt;0,Table1[[#This Row],[K23_28_1]]&lt;0),"+-","")</f>
        <v/>
      </c>
    </row>
    <row r="11" spans="1:12" x14ac:dyDescent="0.25">
      <c r="A11" s="3" t="str">
        <f>SUBSTITUTE(SUBSTITUTE(CONCATENATE(Table1[[#This Row],[NAMA BARANG]]),"-","")," ","")</f>
        <v>BNB5CampusJK</v>
      </c>
      <c r="B11" s="5" t="e">
        <f ca="1">IF(Table1[[#This Row],[NAMA BARANG]]="","",IF(Table1[[#This Row],[TT]]&lt;1,"",COUNT(B$2:B10)+1))</f>
        <v>#REF!</v>
      </c>
      <c r="C11" s="6" t="s">
        <v>17</v>
      </c>
      <c r="D11" s="12">
        <v>10</v>
      </c>
      <c r="E11" s="12" t="s">
        <v>15</v>
      </c>
      <c r="F11" s="4" t="e">
        <f ca="1">SUM(Table1[[#This Row],[AWAL]],Table1[[#This Row],[M 30-04]],Table1[[#This Row],[K 30-4]],Table1[[#This Row],[M23_28_1]])</f>
        <v>#REF!</v>
      </c>
      <c r="G11" s="31" t="e">
        <f ca="1">SUMIF(INDIRECT(Table1[[#Headers],[M 30-04]]&amp;"[concat]"),Table1[concat],INDIRECT(Table1[[#Headers],[M 30-04]]&amp;"[c]"))</f>
        <v>#REF!</v>
      </c>
      <c r="H11" s="4" t="e">
        <f ca="1">SUMIF(INDIRECT(Table1[[#Headers],[K 30-4]]&amp;"[concat]"),Table1[concat],INDIRECT(Table1[[#Headers],[K 30-4]]&amp;"[c]"))*-1</f>
        <v>#REF!</v>
      </c>
      <c r="I11" s="3" t="e">
        <f ca="1">IF(OR(Table1[[#This Row],[M 30-04]]&gt;0,Table1[[#This Row],[K 30-4]]&lt;0),"+-","")</f>
        <v>#REF!</v>
      </c>
      <c r="J11">
        <f ca="1">SUMIF(INDIRECT(Table1[[#Headers],[M23_28_1]]&amp;"[concat]"),Table1[concat],INDIRECT(Table1[[#Headers],[M23_28_1]]&amp;"[c]"))</f>
        <v>0</v>
      </c>
      <c r="L11" t="str">
        <f ca="1">IF(OR(Table1[[#This Row],[M23_28_1]]&gt;0,Table1[[#This Row],[K23_28_1]]&lt;0),"+-","")</f>
        <v/>
      </c>
    </row>
    <row r="12" spans="1:12" x14ac:dyDescent="0.25">
      <c r="A12" s="3" t="str">
        <f>SUBSTITUTE(SUBSTITUTE(CONCATENATE(Table1[[#This Row],[NAMA BARANG]]),"-","")," ","")</f>
        <v>BpgellKenkoFunHtB</v>
      </c>
      <c r="B12" s="5" t="e">
        <f ca="1">IF(Table1[[#This Row],[NAMA BARANG]]="","",IF(Table1[[#This Row],[TT]]&lt;1,"",COUNT(B$2:B11)+1))</f>
        <v>#REF!</v>
      </c>
      <c r="C12" s="6" t="s">
        <v>2778</v>
      </c>
      <c r="D12" s="12">
        <v>2</v>
      </c>
      <c r="E12" s="12" t="s">
        <v>18</v>
      </c>
      <c r="F12" s="4" t="e">
        <f ca="1">SUM(Table1[[#This Row],[AWAL]],Table1[[#This Row],[M 30-04]],Table1[[#This Row],[K 30-4]],Table1[[#This Row],[M23_28_1]])</f>
        <v>#REF!</v>
      </c>
      <c r="G12" s="31" t="e">
        <f ca="1">SUMIF(INDIRECT(Table1[[#Headers],[M 30-04]]&amp;"[concat]"),Table1[concat],INDIRECT(Table1[[#Headers],[M 30-04]]&amp;"[c]"))</f>
        <v>#REF!</v>
      </c>
      <c r="H12" s="4" t="e">
        <f ca="1">SUMIF(INDIRECT(Table1[[#Headers],[K 30-4]]&amp;"[concat]"),Table1[concat],INDIRECT(Table1[[#Headers],[K 30-4]]&amp;"[c]"))*-1</f>
        <v>#REF!</v>
      </c>
      <c r="I12" s="3" t="e">
        <f ca="1">IF(OR(Table1[[#This Row],[M 30-04]]&gt;0,Table1[[#This Row],[K 30-4]]&lt;0),"+-","")</f>
        <v>#REF!</v>
      </c>
      <c r="J12">
        <f ca="1">SUMIF(INDIRECT(Table1[[#Headers],[M23_28_1]]&amp;"[concat]"),Table1[concat],INDIRECT(Table1[[#Headers],[M23_28_1]]&amp;"[c]"))</f>
        <v>0</v>
      </c>
      <c r="L12" t="str">
        <f ca="1">IF(OR(Table1[[#This Row],[M23_28_1]]&gt;0,Table1[[#This Row],[K23_28_1]]&lt;0),"+-","")</f>
        <v/>
      </c>
    </row>
    <row r="13" spans="1:12" x14ac:dyDescent="0.25">
      <c r="A13" s="3" t="str">
        <f>SUBSTITUTE(SUBSTITUTE(CONCATENATE(Table1[[#This Row],[NAMA BARANG]]),"-","")," ","")</f>
        <v>BpKenkoKC6Nanotip</v>
      </c>
      <c r="B13" s="5" t="e">
        <f ca="1">IF(Table1[[#This Row],[NAMA BARANG]]="","",IF(Table1[[#This Row],[TT]]&lt;1,"",COUNT(B$2:B12)+1))</f>
        <v>#REF!</v>
      </c>
      <c r="C13" s="6" t="s">
        <v>19</v>
      </c>
      <c r="D13" s="12">
        <v>2</v>
      </c>
      <c r="E13" s="12" t="s">
        <v>18</v>
      </c>
      <c r="F13" s="4" t="e">
        <f ca="1">SUM(Table1[[#This Row],[AWAL]],Table1[[#This Row],[M 30-04]],Table1[[#This Row],[K 30-4]],Table1[[#This Row],[M23_28_1]])</f>
        <v>#REF!</v>
      </c>
      <c r="G13" s="31" t="e">
        <f ca="1">SUMIF(INDIRECT(Table1[[#Headers],[M 30-04]]&amp;"[concat]"),Table1[concat],INDIRECT(Table1[[#Headers],[M 30-04]]&amp;"[c]"))</f>
        <v>#REF!</v>
      </c>
      <c r="H13" s="4" t="e">
        <f ca="1">SUMIF(INDIRECT(Table1[[#Headers],[K 30-4]]&amp;"[concat]"),Table1[concat],INDIRECT(Table1[[#Headers],[K 30-4]]&amp;"[c]"))*-1</f>
        <v>#REF!</v>
      </c>
      <c r="I13" s="3" t="e">
        <f ca="1">IF(OR(Table1[[#This Row],[M 30-04]]&gt;0,Table1[[#This Row],[K 30-4]]&lt;0),"+-","")</f>
        <v>#REF!</v>
      </c>
      <c r="J13">
        <f ca="1">SUMIF(INDIRECT(Table1[[#Headers],[M23_28_1]]&amp;"[concat]"),Table1[concat],INDIRECT(Table1[[#Headers],[M23_28_1]]&amp;"[c]"))</f>
        <v>0</v>
      </c>
      <c r="L13" t="str">
        <f ca="1">IF(OR(Table1[[#This Row],[M23_28_1]]&gt;0,Table1[[#This Row],[K23_28_1]]&lt;0),"+-","")</f>
        <v/>
      </c>
    </row>
    <row r="14" spans="1:12" x14ac:dyDescent="0.25">
      <c r="A14" s="3" t="str">
        <f>SUBSTITUTE(SUBSTITUTE(CONCATENATE(Table1[[#This Row],[NAMA BARANG]]),"-","")," ","")</f>
        <v>BpKenkoKIspiderB</v>
      </c>
      <c r="B14" s="5" t="e">
        <f ca="1">IF(Table1[[#This Row],[NAMA BARANG]]="","",IF(Table1[[#This Row],[TT]]&lt;1,"",COUNT(B$2:B13)+1))</f>
        <v>#REF!</v>
      </c>
      <c r="C14" s="6" t="s">
        <v>20</v>
      </c>
      <c r="D14" s="12">
        <v>14</v>
      </c>
      <c r="E14" s="12" t="s">
        <v>18</v>
      </c>
      <c r="F14" s="4" t="e">
        <f ca="1">SUM(Table1[[#This Row],[AWAL]],Table1[[#This Row],[M 30-04]],Table1[[#This Row],[K 30-4]],Table1[[#This Row],[M23_28_1]])</f>
        <v>#REF!</v>
      </c>
      <c r="G14" s="31" t="e">
        <f ca="1">SUMIF(INDIRECT(Table1[[#Headers],[M 30-04]]&amp;"[concat]"),Table1[concat],INDIRECT(Table1[[#Headers],[M 30-04]]&amp;"[c]"))</f>
        <v>#REF!</v>
      </c>
      <c r="H14" s="4" t="e">
        <f ca="1">SUMIF(INDIRECT(Table1[[#Headers],[K 30-4]]&amp;"[concat]"),Table1[concat],INDIRECT(Table1[[#Headers],[K 30-4]]&amp;"[c]"))*-1</f>
        <v>#REF!</v>
      </c>
      <c r="I14" s="3" t="e">
        <f ca="1">IF(OR(Table1[[#This Row],[M 30-04]]&gt;0,Table1[[#This Row],[K 30-4]]&lt;0),"+-","")</f>
        <v>#REF!</v>
      </c>
      <c r="J14">
        <f ca="1">SUMIF(INDIRECT(Table1[[#Headers],[M23_28_1]]&amp;"[concat]"),Table1[concat],INDIRECT(Table1[[#Headers],[M23_28_1]]&amp;"[c]"))</f>
        <v>0</v>
      </c>
      <c r="L14" t="str">
        <f ca="1">IF(OR(Table1[[#This Row],[M23_28_1]]&gt;0,Table1[[#This Row],[K23_28_1]]&lt;0),"+-","")</f>
        <v/>
      </c>
    </row>
    <row r="15" spans="1:12" x14ac:dyDescent="0.25">
      <c r="A15" s="3" t="str">
        <f>SUBSTITUTE(SUBSTITUTE(CONCATENATE(Table1[[#This Row],[NAMA BARANG]]),"-","")," ","")</f>
        <v>BpKenkoKIspiderM</v>
      </c>
      <c r="B15" s="5" t="e">
        <f ca="1">IF(Table1[[#This Row],[NAMA BARANG]]="","",IF(Table1[[#This Row],[TT]]&lt;1,"",COUNT(B$2:B14)+1))</f>
        <v>#REF!</v>
      </c>
      <c r="C15" s="6" t="s">
        <v>21</v>
      </c>
      <c r="D15" s="12">
        <v>7</v>
      </c>
      <c r="E15" s="12" t="s">
        <v>18</v>
      </c>
      <c r="F15" s="4" t="e">
        <f ca="1">SUM(Table1[[#This Row],[AWAL]],Table1[[#This Row],[M 30-04]],Table1[[#This Row],[K 30-4]],Table1[[#This Row],[M23_28_1]])</f>
        <v>#REF!</v>
      </c>
      <c r="G15" s="31" t="e">
        <f ca="1">SUMIF(INDIRECT(Table1[[#Headers],[M 30-04]]&amp;"[concat]"),Table1[concat],INDIRECT(Table1[[#Headers],[M 30-04]]&amp;"[c]"))</f>
        <v>#REF!</v>
      </c>
      <c r="H15" s="4" t="e">
        <f ca="1">SUMIF(INDIRECT(Table1[[#Headers],[K 30-4]]&amp;"[concat]"),Table1[concat],INDIRECT(Table1[[#Headers],[K 30-4]]&amp;"[c]"))*-1</f>
        <v>#REF!</v>
      </c>
      <c r="I15" s="3" t="e">
        <f ca="1">IF(OR(Table1[[#This Row],[M 30-04]]&gt;0,Table1[[#This Row],[K 30-4]]&lt;0),"+-","")</f>
        <v>#REF!</v>
      </c>
      <c r="J15">
        <f ca="1">SUMIF(INDIRECT(Table1[[#Headers],[M23_28_1]]&amp;"[concat]"),Table1[concat],INDIRECT(Table1[[#Headers],[M23_28_1]]&amp;"[c]"))</f>
        <v>0</v>
      </c>
      <c r="L15" t="str">
        <f ca="1">IF(OR(Table1[[#This Row],[M23_28_1]]&gt;0,Table1[[#This Row],[K23_28_1]]&lt;0),"+-","")</f>
        <v/>
      </c>
    </row>
    <row r="16" spans="1:12" x14ac:dyDescent="0.25">
      <c r="A16" s="3" t="str">
        <f>SUBSTITUTE(SUBSTITUTE(CONCATENATE(Table1[[#This Row],[NAMA BARANG]]),"-","")," ","")</f>
        <v>BpKenkoKR6NaNoRay</v>
      </c>
      <c r="B16" s="5" t="e">
        <f ca="1">IF(Table1[[#This Row],[NAMA BARANG]]="","",IF(Table1[[#This Row],[TT]]&lt;1,"",COUNT(B$2:B15)+1))</f>
        <v>#REF!</v>
      </c>
      <c r="C16" s="6" t="s">
        <v>22</v>
      </c>
      <c r="D16" s="12">
        <v>31</v>
      </c>
      <c r="E16" s="12" t="s">
        <v>23</v>
      </c>
      <c r="F16" s="4" t="e">
        <f ca="1">SUM(Table1[[#This Row],[AWAL]],Table1[[#This Row],[M 30-04]],Table1[[#This Row],[K 30-4]],Table1[[#This Row],[M23_28_1]])</f>
        <v>#REF!</v>
      </c>
      <c r="G16" s="31" t="e">
        <f ca="1">SUMIF(INDIRECT(Table1[[#Headers],[M 30-04]]&amp;"[concat]"),Table1[concat],INDIRECT(Table1[[#Headers],[M 30-04]]&amp;"[c]"))</f>
        <v>#REF!</v>
      </c>
      <c r="H16" s="4" t="e">
        <f ca="1">SUMIF(INDIRECT(Table1[[#Headers],[K 30-4]]&amp;"[concat]"),Table1[concat],INDIRECT(Table1[[#Headers],[K 30-4]]&amp;"[c]"))*-1</f>
        <v>#REF!</v>
      </c>
      <c r="I16" s="3" t="e">
        <f ca="1">IF(OR(Table1[[#This Row],[M 30-04]]&gt;0,Table1[[#This Row],[K 30-4]]&lt;0),"+-","")</f>
        <v>#REF!</v>
      </c>
      <c r="J16">
        <f ca="1">SUMIF(INDIRECT(Table1[[#Headers],[M23_28_1]]&amp;"[concat]"),Table1[concat],INDIRECT(Table1[[#Headers],[M23_28_1]]&amp;"[c]"))</f>
        <v>0</v>
      </c>
      <c r="L16" t="str">
        <f ca="1">IF(OR(Table1[[#This Row],[M23_28_1]]&gt;0,Table1[[#This Row],[K23_28_1]]&lt;0),"+-","")</f>
        <v/>
      </c>
    </row>
    <row r="17" spans="1:12" x14ac:dyDescent="0.25">
      <c r="A17" s="3" t="str">
        <f>SUBSTITUTE(SUBSTITUTE(CONCATENATE(Table1[[#This Row],[NAMA BARANG]]),"-","")," ","")</f>
        <v>BpKenkoKR6NaNoTip</v>
      </c>
      <c r="B17" s="5" t="e">
        <f ca="1">IF(Table1[[#This Row],[NAMA BARANG]]="","",IF(Table1[[#This Row],[TT]]&lt;1,"",COUNT(B$2:B16)+1))</f>
        <v>#REF!</v>
      </c>
      <c r="C17" s="6" t="s">
        <v>24</v>
      </c>
      <c r="D17" s="12">
        <v>40</v>
      </c>
      <c r="E17" s="12" t="s">
        <v>23</v>
      </c>
      <c r="F17" s="4" t="e">
        <f ca="1">SUM(Table1[[#This Row],[AWAL]],Table1[[#This Row],[M 30-04]],Table1[[#This Row],[K 30-4]],Table1[[#This Row],[M23_28_1]])</f>
        <v>#REF!</v>
      </c>
      <c r="G17" s="31" t="e">
        <f ca="1">SUMIF(INDIRECT(Table1[[#Headers],[M 30-04]]&amp;"[concat]"),Table1[concat],INDIRECT(Table1[[#Headers],[M 30-04]]&amp;"[c]"))</f>
        <v>#REF!</v>
      </c>
      <c r="H17" s="4" t="e">
        <f ca="1">SUMIF(INDIRECT(Table1[[#Headers],[K 30-4]]&amp;"[concat]"),Table1[concat],INDIRECT(Table1[[#Headers],[K 30-4]]&amp;"[c]"))*-1</f>
        <v>#REF!</v>
      </c>
      <c r="I17" s="3" t="e">
        <f ca="1">IF(OR(Table1[[#This Row],[M 30-04]]&gt;0,Table1[[#This Row],[K 30-4]]&lt;0),"+-","")</f>
        <v>#REF!</v>
      </c>
      <c r="J17">
        <f ca="1">SUMIF(INDIRECT(Table1[[#Headers],[M23_28_1]]&amp;"[concat]"),Table1[concat],INDIRECT(Table1[[#Headers],[M23_28_1]]&amp;"[c]"))</f>
        <v>0</v>
      </c>
      <c r="L17" t="str">
        <f ca="1">IF(OR(Table1[[#This Row],[M23_28_1]]&gt;0,Table1[[#This Row],[K23_28_1]]&lt;0),"+-","")</f>
        <v/>
      </c>
    </row>
    <row r="18" spans="1:12" x14ac:dyDescent="0.25">
      <c r="A18" s="3" t="str">
        <f>SUBSTITUTE(SUBSTITUTE(CONCATENATE(Table1[[#This Row],[NAMA BARANG]]),"-","")," ","")</f>
        <v>BpKenkoMD2</v>
      </c>
      <c r="B18" s="5" t="e">
        <f ca="1">IF(Table1[[#This Row],[NAMA BARANG]]="","",IF(Table1[[#This Row],[TT]]&lt;1,"",COUNT(B$2:B17)+1))</f>
        <v>#REF!</v>
      </c>
      <c r="C18" s="6" t="s">
        <v>25</v>
      </c>
      <c r="D18" s="12">
        <v>1</v>
      </c>
      <c r="E18" s="12" t="s">
        <v>18</v>
      </c>
      <c r="F18" s="4" t="e">
        <f ca="1">SUM(Table1[[#This Row],[AWAL]],Table1[[#This Row],[M 30-04]],Table1[[#This Row],[K 30-4]],Table1[[#This Row],[M23_28_1]])</f>
        <v>#REF!</v>
      </c>
      <c r="G18" s="31" t="e">
        <f ca="1">SUMIF(INDIRECT(Table1[[#Headers],[M 30-04]]&amp;"[concat]"),Table1[concat],INDIRECT(Table1[[#Headers],[M 30-04]]&amp;"[c]"))</f>
        <v>#REF!</v>
      </c>
      <c r="H18" s="4" t="e">
        <f ca="1">SUMIF(INDIRECT(Table1[[#Headers],[K 30-4]]&amp;"[concat]"),Table1[concat],INDIRECT(Table1[[#Headers],[K 30-4]]&amp;"[c]"))*-1</f>
        <v>#REF!</v>
      </c>
      <c r="I18" s="3" t="e">
        <f ca="1">IF(OR(Table1[[#This Row],[M 30-04]]&gt;0,Table1[[#This Row],[K 30-4]]&lt;0),"+-","")</f>
        <v>#REF!</v>
      </c>
      <c r="J18">
        <f ca="1">SUMIF(INDIRECT(Table1[[#Headers],[M23_28_1]]&amp;"[concat]"),Table1[concat],INDIRECT(Table1[[#Headers],[M23_28_1]]&amp;"[c]"))</f>
        <v>0</v>
      </c>
      <c r="L18" t="str">
        <f ca="1">IF(OR(Table1[[#This Row],[M23_28_1]]&gt;0,Table1[[#This Row],[K23_28_1]]&lt;0),"+-","")</f>
        <v/>
      </c>
    </row>
    <row r="19" spans="1:12" x14ac:dyDescent="0.25">
      <c r="A19" s="3" t="str">
        <f>SUBSTITUTE(SUBSTITUTE(CONCATENATE(Table1[[#This Row],[NAMA BARANG]]),"-","")," ","")</f>
        <v>BpKenkoSibiru</v>
      </c>
      <c r="B19" s="5" t="e">
        <f ca="1">IF(Table1[[#This Row],[NAMA BARANG]]="","",IF(Table1[[#This Row],[TT]]&lt;1,"",COUNT(B$2:B18)+1))</f>
        <v>#REF!</v>
      </c>
      <c r="C19" s="6" t="s">
        <v>26</v>
      </c>
      <c r="D19" s="12">
        <v>74</v>
      </c>
      <c r="E19" s="12" t="s">
        <v>18</v>
      </c>
      <c r="F19" s="4" t="e">
        <f ca="1">SUM(Table1[[#This Row],[AWAL]],Table1[[#This Row],[M 30-04]],Table1[[#This Row],[K 30-4]],Table1[[#This Row],[M23_28_1]])</f>
        <v>#REF!</v>
      </c>
      <c r="G19" s="31" t="e">
        <f ca="1">SUMIF(INDIRECT(Table1[[#Headers],[M 30-04]]&amp;"[concat]"),Table1[concat],INDIRECT(Table1[[#Headers],[M 30-04]]&amp;"[c]"))</f>
        <v>#REF!</v>
      </c>
      <c r="H19" s="4" t="e">
        <f ca="1">SUMIF(INDIRECT(Table1[[#Headers],[K 30-4]]&amp;"[concat]"),Table1[concat],INDIRECT(Table1[[#Headers],[K 30-4]]&amp;"[c]"))*-1</f>
        <v>#REF!</v>
      </c>
      <c r="I19" s="3" t="e">
        <f ca="1">IF(OR(Table1[[#This Row],[M 30-04]]&gt;0,Table1[[#This Row],[K 30-4]]&lt;0),"+-","")</f>
        <v>#REF!</v>
      </c>
      <c r="J19">
        <f ca="1">SUMIF(INDIRECT(Table1[[#Headers],[M23_28_1]]&amp;"[concat]"),Table1[concat],INDIRECT(Table1[[#Headers],[M23_28_1]]&amp;"[c]"))</f>
        <v>0</v>
      </c>
      <c r="L19" t="str">
        <f ca="1">IF(OR(Table1[[#This Row],[M23_28_1]]&gt;0,Table1[[#This Row],[K23_28_1]]&lt;0),"+-","")</f>
        <v/>
      </c>
    </row>
    <row r="20" spans="1:12" x14ac:dyDescent="0.25">
      <c r="A20" s="3" t="str">
        <f>SUBSTITUTE(SUBSTITUTE(CONCATENATE(Table1[[#This Row],[NAMA BARANG]]),"-","")," ","")</f>
        <v>BpKenkoTILSIHt</v>
      </c>
      <c r="B20" s="5" t="e">
        <f ca="1">IF(Table1[[#This Row],[NAMA BARANG]]="","",IF(Table1[[#This Row],[TT]]&lt;1,"",COUNT(B$2:B19)+1))</f>
        <v>#REF!</v>
      </c>
      <c r="C20" s="6" t="s">
        <v>27</v>
      </c>
      <c r="D20" s="12">
        <v>17</v>
      </c>
      <c r="E20" s="12" t="s">
        <v>18</v>
      </c>
      <c r="F20" s="4" t="e">
        <f ca="1">SUM(Table1[[#This Row],[AWAL]],Table1[[#This Row],[M 30-04]],Table1[[#This Row],[K 30-4]],Table1[[#This Row],[M23_28_1]])</f>
        <v>#REF!</v>
      </c>
      <c r="G20" s="31" t="e">
        <f ca="1">SUMIF(INDIRECT(Table1[[#Headers],[M 30-04]]&amp;"[concat]"),Table1[concat],INDIRECT(Table1[[#Headers],[M 30-04]]&amp;"[c]"))</f>
        <v>#REF!</v>
      </c>
      <c r="H20" s="4" t="e">
        <f ca="1">SUMIF(INDIRECT(Table1[[#Headers],[K 30-4]]&amp;"[concat]"),Table1[concat],INDIRECT(Table1[[#Headers],[K 30-4]]&amp;"[c]"))*-1</f>
        <v>#REF!</v>
      </c>
      <c r="I20" s="3" t="e">
        <f ca="1">IF(OR(Table1[[#This Row],[M 30-04]]&gt;0,Table1[[#This Row],[K 30-4]]&lt;0),"+-","")</f>
        <v>#REF!</v>
      </c>
      <c r="J20">
        <f ca="1">SUMIF(INDIRECT(Table1[[#Headers],[M23_28_1]]&amp;"[concat]"),Table1[concat],INDIRECT(Table1[[#Headers],[M23_28_1]]&amp;"[c]"))</f>
        <v>0</v>
      </c>
      <c r="L20" t="str">
        <f ca="1">IF(OR(Table1[[#This Row],[M23_28_1]]&gt;0,Table1[[#This Row],[K23_28_1]]&lt;0),"+-","")</f>
        <v/>
      </c>
    </row>
    <row r="21" spans="1:12" x14ac:dyDescent="0.25">
      <c r="A21" s="3" t="str">
        <f>SUBSTITUTE(SUBSTITUTE(CONCATENATE(Table1[[#This Row],[NAMA BARANG]]),"-","")," ","")</f>
        <v>BppenstandSTP300SGKenko</v>
      </c>
      <c r="B21" s="5" t="e">
        <f ca="1">IF(Table1[[#This Row],[NAMA BARANG]]="","",IF(Table1[[#This Row],[TT]]&lt;1,"",COUNT(B$2:B20)+1))</f>
        <v>#REF!</v>
      </c>
      <c r="C21" s="6" t="s">
        <v>28</v>
      </c>
      <c r="D21" s="12">
        <v>2</v>
      </c>
      <c r="E21" s="12" t="s">
        <v>29</v>
      </c>
      <c r="F21" s="4" t="e">
        <f ca="1">SUM(Table1[[#This Row],[AWAL]],Table1[[#This Row],[M 30-04]],Table1[[#This Row],[K 30-4]],Table1[[#This Row],[M23_28_1]])</f>
        <v>#REF!</v>
      </c>
      <c r="G21" s="31" t="e">
        <f ca="1">SUMIF(INDIRECT(Table1[[#Headers],[M 30-04]]&amp;"[concat]"),Table1[concat],INDIRECT(Table1[[#Headers],[M 30-04]]&amp;"[c]"))</f>
        <v>#REF!</v>
      </c>
      <c r="H21" s="4" t="e">
        <f ca="1">SUMIF(INDIRECT(Table1[[#Headers],[K 30-4]]&amp;"[concat]"),Table1[concat],INDIRECT(Table1[[#Headers],[K 30-4]]&amp;"[c]"))*-1</f>
        <v>#REF!</v>
      </c>
      <c r="I21" s="3" t="e">
        <f ca="1">IF(OR(Table1[[#This Row],[M 30-04]]&gt;0,Table1[[#This Row],[K 30-4]]&lt;0),"+-","")</f>
        <v>#REF!</v>
      </c>
      <c r="J21">
        <f ca="1">SUMIF(INDIRECT(Table1[[#Headers],[M23_28_1]]&amp;"[concat]"),Table1[concat],INDIRECT(Table1[[#Headers],[M23_28_1]]&amp;"[c]"))</f>
        <v>0</v>
      </c>
      <c r="L21" t="str">
        <f ca="1">IF(OR(Table1[[#This Row],[M23_28_1]]&gt;0,Table1[[#This Row],[K23_28_1]]&lt;0),"+-","")</f>
        <v/>
      </c>
    </row>
    <row r="22" spans="1:12" x14ac:dyDescent="0.25">
      <c r="A22" s="3" t="str">
        <f>SUBSTITUTE(SUBSTITUTE(CONCATENATE(Table1[[#This Row],[NAMA BARANG]]),"-","")," ","")</f>
        <v>BpSaharaKenkoht</v>
      </c>
      <c r="B22" s="5" t="e">
        <f ca="1">IF(Table1[[#This Row],[NAMA BARANG]]="","",IF(Table1[[#This Row],[TT]]&lt;1,"",COUNT(B$2:B21)+1))</f>
        <v>#REF!</v>
      </c>
      <c r="C22" s="6" t="s">
        <v>30</v>
      </c>
      <c r="D22" s="12">
        <v>1</v>
      </c>
      <c r="E22" s="12" t="s">
        <v>18</v>
      </c>
      <c r="F22" s="4" t="e">
        <f ca="1">SUM(Table1[[#This Row],[AWAL]],Table1[[#This Row],[M 30-04]],Table1[[#This Row],[K 30-4]],Table1[[#This Row],[M23_28_1]])</f>
        <v>#REF!</v>
      </c>
      <c r="G22" s="31" t="e">
        <f ca="1">SUMIF(INDIRECT(Table1[[#Headers],[M 30-04]]&amp;"[concat]"),Table1[concat],INDIRECT(Table1[[#Headers],[M 30-04]]&amp;"[c]"))</f>
        <v>#REF!</v>
      </c>
      <c r="H22" s="4" t="e">
        <f ca="1">SUMIF(INDIRECT(Table1[[#Headers],[K 30-4]]&amp;"[concat]"),Table1[concat],INDIRECT(Table1[[#Headers],[K 30-4]]&amp;"[c]"))*-1</f>
        <v>#REF!</v>
      </c>
      <c r="I22" s="3" t="e">
        <f ca="1">IF(OR(Table1[[#This Row],[M 30-04]]&gt;0,Table1[[#This Row],[K 30-4]]&lt;0),"+-","")</f>
        <v>#REF!</v>
      </c>
      <c r="J22">
        <f ca="1">SUMIF(INDIRECT(Table1[[#Headers],[M23_28_1]]&amp;"[concat]"),Table1[concat],INDIRECT(Table1[[#Headers],[M23_28_1]]&amp;"[c]"))</f>
        <v>0</v>
      </c>
      <c r="L22" t="str">
        <f ca="1">IF(OR(Table1[[#This Row],[M23_28_1]]&gt;0,Table1[[#This Row],[K23_28_1]]&lt;0),"+-","")</f>
        <v/>
      </c>
    </row>
    <row r="23" spans="1:12" x14ac:dyDescent="0.25">
      <c r="A23" s="3" t="str">
        <f>SUBSTITUTE(SUBSTITUTE(CONCATENATE(Table1[[#This Row],[NAMA BARANG]]),"-","")," ","")</f>
        <v>BT29203kembang</v>
      </c>
      <c r="B23" s="5" t="e">
        <f ca="1">IF(Table1[[#This Row],[NAMA BARANG]]="","",IF(Table1[[#This Row],[TT]]&lt;1,"",COUNT(B$2:B22)+1))</f>
        <v>#REF!</v>
      </c>
      <c r="C23" s="6" t="s">
        <v>31</v>
      </c>
      <c r="D23" s="12">
        <v>1</v>
      </c>
      <c r="E23" s="12" t="s">
        <v>32</v>
      </c>
      <c r="F23" s="4" t="e">
        <f ca="1">SUM(Table1[[#This Row],[AWAL]],Table1[[#This Row],[M 30-04]],Table1[[#This Row],[K 30-4]],Table1[[#This Row],[M23_28_1]])</f>
        <v>#REF!</v>
      </c>
      <c r="G23" s="31" t="e">
        <f ca="1">SUMIF(INDIRECT(Table1[[#Headers],[M 30-04]]&amp;"[concat]"),Table1[concat],INDIRECT(Table1[[#Headers],[M 30-04]]&amp;"[c]"))</f>
        <v>#REF!</v>
      </c>
      <c r="H23" s="4" t="e">
        <f ca="1">SUMIF(INDIRECT(Table1[[#Headers],[K 30-4]]&amp;"[concat]"),Table1[concat],INDIRECT(Table1[[#Headers],[K 30-4]]&amp;"[c]"))*-1</f>
        <v>#REF!</v>
      </c>
      <c r="I23" s="3" t="e">
        <f ca="1">IF(OR(Table1[[#This Row],[M 30-04]]&gt;0,Table1[[#This Row],[K 30-4]]&lt;0),"+-","")</f>
        <v>#REF!</v>
      </c>
      <c r="J23">
        <f ca="1">SUMIF(INDIRECT(Table1[[#Headers],[M23_28_1]]&amp;"[concat]"),Table1[concat],INDIRECT(Table1[[#Headers],[M23_28_1]]&amp;"[c]"))</f>
        <v>0</v>
      </c>
      <c r="L23" t="str">
        <f ca="1">IF(OR(Table1[[#This Row],[M23_28_1]]&gt;0,Table1[[#This Row],[K23_28_1]]&lt;0),"+-","")</f>
        <v/>
      </c>
    </row>
    <row r="24" spans="1:12" x14ac:dyDescent="0.25">
      <c r="A24" s="3" t="str">
        <f>SUBSTITUTE(SUBSTITUTE(CONCATENATE(Table1[[#This Row],[NAMA BARANG]]),"-","")," ","")</f>
        <v>BT3224batik</v>
      </c>
      <c r="B24" s="5" t="e">
        <f ca="1">IF(Table1[[#This Row],[NAMA BARANG]]="","",IF(Table1[[#This Row],[TT]]&lt;1,"",COUNT(B$2:B23)+1))</f>
        <v>#REF!</v>
      </c>
      <c r="C24" s="6" t="s">
        <v>33</v>
      </c>
      <c r="D24" s="12">
        <v>2</v>
      </c>
      <c r="E24" s="12">
        <v>60</v>
      </c>
      <c r="F24" s="4" t="e">
        <f ca="1">SUM(Table1[[#This Row],[AWAL]],Table1[[#This Row],[M 30-04]],Table1[[#This Row],[K 30-4]],Table1[[#This Row],[M23_28_1]])</f>
        <v>#REF!</v>
      </c>
      <c r="G24" s="31" t="e">
        <f ca="1">SUMIF(INDIRECT(Table1[[#Headers],[M 30-04]]&amp;"[concat]"),Table1[concat],INDIRECT(Table1[[#Headers],[M 30-04]]&amp;"[c]"))</f>
        <v>#REF!</v>
      </c>
      <c r="H24" s="4" t="e">
        <f ca="1">SUMIF(INDIRECT(Table1[[#Headers],[K 30-4]]&amp;"[concat]"),Table1[concat],INDIRECT(Table1[[#Headers],[K 30-4]]&amp;"[c]"))*-1</f>
        <v>#REF!</v>
      </c>
      <c r="I24" s="3" t="e">
        <f ca="1">IF(OR(Table1[[#This Row],[M 30-04]]&gt;0,Table1[[#This Row],[K 30-4]]&lt;0),"+-","")</f>
        <v>#REF!</v>
      </c>
      <c r="J24">
        <f ca="1">SUMIF(INDIRECT(Table1[[#Headers],[M23_28_1]]&amp;"[concat]"),Table1[concat],INDIRECT(Table1[[#Headers],[M23_28_1]]&amp;"[c]"))</f>
        <v>0</v>
      </c>
      <c r="L24" t="str">
        <f ca="1">IF(OR(Table1[[#This Row],[M23_28_1]]&gt;0,Table1[[#This Row],[K23_28_1]]&lt;0),"+-","")</f>
        <v/>
      </c>
    </row>
    <row r="25" spans="1:12" x14ac:dyDescent="0.25">
      <c r="A25" s="3" t="str">
        <f>SUBSTITUTE(SUBSTITUTE(CONCATENATE(Table1[[#This Row],[NAMA BARANG]]),"-","")," ","")</f>
        <v>BT322401kembang</v>
      </c>
      <c r="B25" s="5" t="e">
        <f ca="1">IF(Table1[[#This Row],[NAMA BARANG]]="","",IF(Table1[[#This Row],[TT]]&lt;1,"",COUNT(B$2:B24)+1))</f>
        <v>#REF!</v>
      </c>
      <c r="C25" s="6" t="s">
        <v>34</v>
      </c>
      <c r="D25" s="12">
        <v>2</v>
      </c>
      <c r="E25" s="12">
        <v>60</v>
      </c>
      <c r="F25" s="4" t="e">
        <f ca="1">SUM(Table1[[#This Row],[AWAL]],Table1[[#This Row],[M 30-04]],Table1[[#This Row],[K 30-4]],Table1[[#This Row],[M23_28_1]])</f>
        <v>#REF!</v>
      </c>
      <c r="G25" s="31" t="e">
        <f ca="1">SUMIF(INDIRECT(Table1[[#Headers],[M 30-04]]&amp;"[concat]"),Table1[concat],INDIRECT(Table1[[#Headers],[M 30-04]]&amp;"[c]"))</f>
        <v>#REF!</v>
      </c>
      <c r="H25" s="4" t="e">
        <f ca="1">SUMIF(INDIRECT(Table1[[#Headers],[K 30-4]]&amp;"[concat]"),Table1[concat],INDIRECT(Table1[[#Headers],[K 30-4]]&amp;"[c]"))*-1</f>
        <v>#REF!</v>
      </c>
      <c r="I25" s="3" t="e">
        <f ca="1">IF(OR(Table1[[#This Row],[M 30-04]]&gt;0,Table1[[#This Row],[K 30-4]]&lt;0),"+-","")</f>
        <v>#REF!</v>
      </c>
      <c r="J25">
        <f ca="1">SUMIF(INDIRECT(Table1[[#Headers],[M23_28_1]]&amp;"[concat]"),Table1[concat],INDIRECT(Table1[[#Headers],[M23_28_1]]&amp;"[c]"))</f>
        <v>0</v>
      </c>
      <c r="L25" t="str">
        <f ca="1">IF(OR(Table1[[#This Row],[M23_28_1]]&gt;0,Table1[[#This Row],[K23_28_1]]&lt;0),"+-","")</f>
        <v/>
      </c>
    </row>
    <row r="26" spans="1:12" x14ac:dyDescent="0.25">
      <c r="A26" s="3" t="str">
        <f>SUBSTITUTE(SUBSTITUTE(CONCATENATE(Table1[[#This Row],[NAMA BARANG]]),"-","")," ","")</f>
        <v>BussinesfileFPP320A4Kenko</v>
      </c>
      <c r="B26" s="5" t="e">
        <f ca="1">IF(Table1[[#This Row],[NAMA BARANG]]="","",IF(Table1[[#This Row],[TT]]&lt;1,"",COUNT(B$2:B25)+1))</f>
        <v>#REF!</v>
      </c>
      <c r="C26" s="6" t="s">
        <v>35</v>
      </c>
      <c r="D26" s="12">
        <v>2</v>
      </c>
      <c r="E26" s="12" t="s">
        <v>36</v>
      </c>
      <c r="F26" s="4" t="e">
        <f ca="1">SUM(Table1[[#This Row],[AWAL]],Table1[[#This Row],[M 30-04]],Table1[[#This Row],[K 30-4]],Table1[[#This Row],[M23_28_1]])</f>
        <v>#REF!</v>
      </c>
      <c r="G26" s="31" t="e">
        <f ca="1">SUMIF(INDIRECT(Table1[[#Headers],[M 30-04]]&amp;"[concat]"),Table1[concat],INDIRECT(Table1[[#Headers],[M 30-04]]&amp;"[c]"))</f>
        <v>#REF!</v>
      </c>
      <c r="H26" s="4" t="e">
        <f ca="1">SUMIF(INDIRECT(Table1[[#Headers],[K 30-4]]&amp;"[concat]"),Table1[concat],INDIRECT(Table1[[#Headers],[K 30-4]]&amp;"[c]"))*-1</f>
        <v>#REF!</v>
      </c>
      <c r="I26" s="3" t="e">
        <f ca="1">IF(OR(Table1[[#This Row],[M 30-04]]&gt;0,Table1[[#This Row],[K 30-4]]&lt;0),"+-","")</f>
        <v>#REF!</v>
      </c>
      <c r="J26">
        <f ca="1">SUMIF(INDIRECT(Table1[[#Headers],[M23_28_1]]&amp;"[concat]"),Table1[concat],INDIRECT(Table1[[#Headers],[M23_28_1]]&amp;"[c]"))</f>
        <v>0</v>
      </c>
      <c r="L26" t="str">
        <f ca="1">IF(OR(Table1[[#This Row],[M23_28_1]]&gt;0,Table1[[#This Row],[K23_28_1]]&lt;0),"+-","")</f>
        <v/>
      </c>
    </row>
    <row r="27" spans="1:12" x14ac:dyDescent="0.25">
      <c r="A27" s="3" t="str">
        <f>SUBSTITUTE(SUBSTITUTE(CONCATENATE(Table1[[#This Row],[NAMA BARANG]]),"-","")," ","")</f>
        <v>CallJKPKC0711HC</v>
      </c>
      <c r="B27" s="5" t="e">
        <f ca="1">IF(Table1[[#This Row],[NAMA BARANG]]="","",IF(Table1[[#This Row],[TT]]&lt;1,"",COUNT(B$2:B26)+1))</f>
        <v>#REF!</v>
      </c>
      <c r="C27" s="6" t="s">
        <v>37</v>
      </c>
      <c r="D27" s="12">
        <v>3</v>
      </c>
      <c r="E27" s="12" t="s">
        <v>38</v>
      </c>
      <c r="F27" s="4" t="e">
        <f ca="1">SUM(Table1[[#This Row],[AWAL]],Table1[[#This Row],[M 30-04]],Table1[[#This Row],[K 30-4]],Table1[[#This Row],[M23_28_1]])</f>
        <v>#REF!</v>
      </c>
      <c r="G27" s="31" t="e">
        <f ca="1">SUMIF(INDIRECT(Table1[[#Headers],[M 30-04]]&amp;"[concat]"),Table1[concat],INDIRECT(Table1[[#Headers],[M 30-04]]&amp;"[c]"))</f>
        <v>#REF!</v>
      </c>
      <c r="H27" s="4" t="e">
        <f ca="1">SUMIF(INDIRECT(Table1[[#Headers],[K 30-4]]&amp;"[concat]"),Table1[concat],INDIRECT(Table1[[#Headers],[K 30-4]]&amp;"[c]"))*-1</f>
        <v>#REF!</v>
      </c>
      <c r="I27" s="3" t="e">
        <f ca="1">IF(OR(Table1[[#This Row],[M 30-04]]&gt;0,Table1[[#This Row],[K 30-4]]&lt;0),"+-","")</f>
        <v>#REF!</v>
      </c>
      <c r="J27">
        <f ca="1">SUMIF(INDIRECT(Table1[[#Headers],[M23_28_1]]&amp;"[concat]"),Table1[concat],INDIRECT(Table1[[#Headers],[M23_28_1]]&amp;"[c]"))</f>
        <v>0</v>
      </c>
      <c r="L27" t="str">
        <f ca="1">IF(OR(Table1[[#This Row],[M23_28_1]]&gt;0,Table1[[#This Row],[K23_28_1]]&lt;0),"+-","")</f>
        <v/>
      </c>
    </row>
    <row r="28" spans="1:12" x14ac:dyDescent="0.25">
      <c r="A28" s="3" t="str">
        <f>SUBSTITUTE(SUBSTITUTE(CONCATENATE(Table1[[#This Row],[NAMA BARANG]]),"-","")," ","")</f>
        <v>ClearHoldersolidCH840A4Kenko</v>
      </c>
      <c r="B28" s="5" t="e">
        <f ca="1">IF(Table1[[#This Row],[NAMA BARANG]]="","",IF(Table1[[#This Row],[TT]]&lt;1,"",COUNT(B$2:B27)+1))</f>
        <v>#REF!</v>
      </c>
      <c r="C28" s="6" t="s">
        <v>39</v>
      </c>
      <c r="D28" s="12">
        <v>3</v>
      </c>
      <c r="E28" s="12" t="s">
        <v>40</v>
      </c>
      <c r="F28" s="4" t="e">
        <f ca="1">SUM(Table1[[#This Row],[AWAL]],Table1[[#This Row],[M 30-04]],Table1[[#This Row],[K 30-4]],Table1[[#This Row],[M23_28_1]])</f>
        <v>#REF!</v>
      </c>
      <c r="G28" s="31" t="e">
        <f ca="1">SUMIF(INDIRECT(Table1[[#Headers],[M 30-04]]&amp;"[concat]"),Table1[concat],INDIRECT(Table1[[#Headers],[M 30-04]]&amp;"[c]"))</f>
        <v>#REF!</v>
      </c>
      <c r="H28" s="4" t="e">
        <f ca="1">SUMIF(INDIRECT(Table1[[#Headers],[K 30-4]]&amp;"[concat]"),Table1[concat],INDIRECT(Table1[[#Headers],[K 30-4]]&amp;"[c]"))*-1</f>
        <v>#REF!</v>
      </c>
      <c r="I28" s="3" t="e">
        <f ca="1">IF(OR(Table1[[#This Row],[M 30-04]]&gt;0,Table1[[#This Row],[K 30-4]]&lt;0),"+-","")</f>
        <v>#REF!</v>
      </c>
      <c r="J28">
        <f ca="1">SUMIF(INDIRECT(Table1[[#Headers],[M23_28_1]]&amp;"[concat]"),Table1[concat],INDIRECT(Table1[[#Headers],[M23_28_1]]&amp;"[c]"))</f>
        <v>0</v>
      </c>
      <c r="L28" t="str">
        <f ca="1">IF(OR(Table1[[#This Row],[M23_28_1]]&gt;0,Table1[[#This Row],[K23_28_1]]&lt;0),"+-","")</f>
        <v/>
      </c>
    </row>
    <row r="29" spans="1:12" x14ac:dyDescent="0.25">
      <c r="A29" s="3" t="str">
        <f>SUBSTITUTE(SUBSTITUTE(CONCATENATE(Table1[[#This Row],[NAMA BARANG]]),"-","")," ","")</f>
        <v>ClipwarnaKenko3100</v>
      </c>
      <c r="B29" s="5" t="e">
        <f ca="1">IF(Table1[[#This Row],[NAMA BARANG]]="","",IF(Table1[[#This Row],[TT]]&lt;1,"",COUNT(B$2:B28)+1))</f>
        <v>#REF!</v>
      </c>
      <c r="C29" s="6" t="s">
        <v>3020</v>
      </c>
      <c r="D29" s="12">
        <v>1</v>
      </c>
      <c r="E29" s="12" t="s">
        <v>2981</v>
      </c>
      <c r="F29" s="4" t="e">
        <f ca="1">SUM(Table1[[#This Row],[AWAL]],Table1[[#This Row],[M 30-04]],Table1[[#This Row],[K 30-4]],Table1[[#This Row],[M23_28_1]])</f>
        <v>#REF!</v>
      </c>
      <c r="G29" s="31" t="e">
        <f ca="1">SUMIF(INDIRECT(Table1[[#Headers],[M 30-04]]&amp;"[concat]"),Table1[concat],INDIRECT(Table1[[#Headers],[M 30-04]]&amp;"[c]"))</f>
        <v>#REF!</v>
      </c>
      <c r="H29" s="4" t="e">
        <f ca="1">SUMIF(INDIRECT(Table1[[#Headers],[K 30-4]]&amp;"[concat]"),Table1[concat],INDIRECT(Table1[[#Headers],[K 30-4]]&amp;"[c]"))*-1</f>
        <v>#REF!</v>
      </c>
      <c r="I29" s="3" t="e">
        <f ca="1">IF(OR(Table1[[#This Row],[M 30-04]]&gt;0,Table1[[#This Row],[K 30-4]]&lt;0),"+-","")</f>
        <v>#REF!</v>
      </c>
      <c r="J29">
        <f ca="1">SUMIF(INDIRECT(Table1[[#Headers],[M23_28_1]]&amp;"[concat]"),Table1[concat],INDIRECT(Table1[[#Headers],[M23_28_1]]&amp;"[c]"))</f>
        <v>1</v>
      </c>
      <c r="L29" t="str">
        <f ca="1">IF(OR(Table1[[#This Row],[M23_28_1]]&gt;0,Table1[[#This Row],[K23_28_1]]&lt;0),"+-","")</f>
        <v>+-</v>
      </c>
    </row>
    <row r="30" spans="1:12" x14ac:dyDescent="0.25">
      <c r="A30" s="3" t="str">
        <f>SUBSTITUTE(SUBSTITUTE(CONCATENATE(Table1[[#This Row],[NAMA BARANG]]),"-","")," ","")</f>
        <v>CrayonKenko12wminiputarClassic(PVCBag)</v>
      </c>
      <c r="B30" s="5" t="e">
        <f ca="1">IF(Table1[[#This Row],[NAMA BARANG]]="","",IF(Table1[[#This Row],[TT]]&lt;1,"",COUNT(B$2:B29)+1))</f>
        <v>#REF!</v>
      </c>
      <c r="C30" s="6" t="s">
        <v>41</v>
      </c>
      <c r="D30" s="12">
        <v>2</v>
      </c>
      <c r="E30" s="12" t="s">
        <v>42</v>
      </c>
      <c r="F30" s="4" t="e">
        <f ca="1">SUM(Table1[[#This Row],[AWAL]],Table1[[#This Row],[M 30-04]],Table1[[#This Row],[K 30-4]],Table1[[#This Row],[M23_28_1]])</f>
        <v>#REF!</v>
      </c>
      <c r="G30" s="31" t="e">
        <f ca="1">SUMIF(INDIRECT(Table1[[#Headers],[M 30-04]]&amp;"[concat]"),Table1[concat],INDIRECT(Table1[[#Headers],[M 30-04]]&amp;"[c]"))</f>
        <v>#REF!</v>
      </c>
      <c r="H30" s="4" t="e">
        <f ca="1">SUMIF(INDIRECT(Table1[[#Headers],[K 30-4]]&amp;"[concat]"),Table1[concat],INDIRECT(Table1[[#Headers],[K 30-4]]&amp;"[c]"))*-1</f>
        <v>#REF!</v>
      </c>
      <c r="I30" s="3" t="e">
        <f ca="1">IF(OR(Table1[[#This Row],[M 30-04]]&gt;0,Table1[[#This Row],[K 30-4]]&lt;0),"+-","")</f>
        <v>#REF!</v>
      </c>
      <c r="J30">
        <f ca="1">SUMIF(INDIRECT(Table1[[#Headers],[M23_28_1]]&amp;"[concat]"),Table1[concat],INDIRECT(Table1[[#Headers],[M23_28_1]]&amp;"[c]"))</f>
        <v>0</v>
      </c>
      <c r="L30" t="str">
        <f ca="1">IF(OR(Table1[[#This Row],[M23_28_1]]&gt;0,Table1[[#This Row],[K23_28_1]]&lt;0),"+-","")</f>
        <v/>
      </c>
    </row>
    <row r="31" spans="1:12" x14ac:dyDescent="0.25">
      <c r="A31" s="3" t="str">
        <f>SUBSTITUTE(SUBSTITUTE(CONCATENATE(Table1[[#This Row],[NAMA BARANG]]),"-","")," ","")</f>
        <v>Crayonputar24AGEEiEiKenko</v>
      </c>
      <c r="B31" s="5" t="e">
        <f ca="1">IF(Table1[[#This Row],[NAMA BARANG]]="","",IF(Table1[[#This Row],[TT]]&lt;1,"",COUNT(B$2:B30)+1))</f>
        <v>#REF!</v>
      </c>
      <c r="C31" s="6" t="s">
        <v>44</v>
      </c>
      <c r="D31" s="12">
        <v>11</v>
      </c>
      <c r="E31" s="12" t="s">
        <v>15</v>
      </c>
      <c r="F31" s="4" t="e">
        <f ca="1">SUM(Table1[[#This Row],[AWAL]],Table1[[#This Row],[M 30-04]],Table1[[#This Row],[K 30-4]],Table1[[#This Row],[M23_28_1]])</f>
        <v>#REF!</v>
      </c>
      <c r="G31" s="31" t="e">
        <f ca="1">SUMIF(INDIRECT(Table1[[#Headers],[M 30-04]]&amp;"[concat]"),Table1[concat],INDIRECT(Table1[[#Headers],[M 30-04]]&amp;"[c]"))</f>
        <v>#REF!</v>
      </c>
      <c r="H31" s="4" t="e">
        <f ca="1">SUMIF(INDIRECT(Table1[[#Headers],[K 30-4]]&amp;"[concat]"),Table1[concat],INDIRECT(Table1[[#Headers],[K 30-4]]&amp;"[c]"))*-1</f>
        <v>#REF!</v>
      </c>
      <c r="I31" s="3" t="e">
        <f ca="1">IF(OR(Table1[[#This Row],[M 30-04]]&gt;0,Table1[[#This Row],[K 30-4]]&lt;0),"+-","")</f>
        <v>#REF!</v>
      </c>
      <c r="J31">
        <f ca="1">SUMIF(INDIRECT(Table1[[#Headers],[M23_28_1]]&amp;"[concat]"),Table1[concat],INDIRECT(Table1[[#Headers],[M23_28_1]]&amp;"[c]"))</f>
        <v>0</v>
      </c>
      <c r="L31" t="str">
        <f ca="1">IF(OR(Table1[[#This Row],[M23_28_1]]&gt;0,Table1[[#This Row],[K23_28_1]]&lt;0),"+-","")</f>
        <v/>
      </c>
    </row>
    <row r="32" spans="1:12" x14ac:dyDescent="0.25">
      <c r="A32" s="3" t="str">
        <f>SUBSTITUTE(SUBSTITUTE(CONCATENATE(Table1[[#This Row],[NAMA BARANG]]),"-","")," ","")</f>
        <v>Crayonputar24SnoopyEiEiKenko</v>
      </c>
      <c r="B32" s="5" t="e">
        <f ca="1">IF(Table1[[#This Row],[NAMA BARANG]]="","",IF(Table1[[#This Row],[TT]]&lt;1,"",COUNT(B$2:B31)+1))</f>
        <v>#REF!</v>
      </c>
      <c r="C32" s="6" t="s">
        <v>45</v>
      </c>
      <c r="D32" s="12">
        <v>30</v>
      </c>
      <c r="E32" s="12" t="s">
        <v>15</v>
      </c>
      <c r="F32" s="4" t="e">
        <f ca="1">SUM(Table1[[#This Row],[AWAL]],Table1[[#This Row],[M 30-04]],Table1[[#This Row],[K 30-4]],Table1[[#This Row],[M23_28_1]])</f>
        <v>#REF!</v>
      </c>
      <c r="G32" s="31" t="e">
        <f ca="1">SUMIF(INDIRECT(Table1[[#Headers],[M 30-04]]&amp;"[concat]"),Table1[concat],INDIRECT(Table1[[#Headers],[M 30-04]]&amp;"[c]"))</f>
        <v>#REF!</v>
      </c>
      <c r="H32" s="4" t="e">
        <f ca="1">SUMIF(INDIRECT(Table1[[#Headers],[K 30-4]]&amp;"[concat]"),Table1[concat],INDIRECT(Table1[[#Headers],[K 30-4]]&amp;"[c]"))*-1</f>
        <v>#REF!</v>
      </c>
      <c r="I32" s="3" t="e">
        <f ca="1">IF(OR(Table1[[#This Row],[M 30-04]]&gt;0,Table1[[#This Row],[K 30-4]]&lt;0),"+-","")</f>
        <v>#REF!</v>
      </c>
      <c r="J32">
        <f ca="1">SUMIF(INDIRECT(Table1[[#Headers],[M23_28_1]]&amp;"[concat]"),Table1[concat],INDIRECT(Table1[[#Headers],[M23_28_1]]&amp;"[c]"))</f>
        <v>0</v>
      </c>
      <c r="L32" t="str">
        <f ca="1">IF(OR(Table1[[#This Row],[M23_28_1]]&gt;0,Table1[[#This Row],[K23_28_1]]&lt;0),"+-","")</f>
        <v/>
      </c>
    </row>
    <row r="33" spans="1:12" x14ac:dyDescent="0.25">
      <c r="A33" t="str">
        <f>SUBSTITUTE(SUBSTITUTE(CONCATENATE(Table1[[#This Row],[NAMA BARANG]]),"-","")," ","")</f>
        <v>CrayonTiTi24wputarpendek</v>
      </c>
      <c r="B33" s="13" t="e">
        <f ca="1">IF(Table1[[#This Row],[NAMA BARANG]]="","",IF(Table1[[#This Row],[TT]]&lt;1,"",COUNT(B$2:B32)+1))</f>
        <v>#REF!</v>
      </c>
      <c r="C33" s="6" t="s">
        <v>46</v>
      </c>
      <c r="D33" s="12">
        <v>1</v>
      </c>
      <c r="E33" s="12">
        <v>72</v>
      </c>
      <c r="F33" s="12" t="e">
        <f ca="1">SUM(Table1[[#This Row],[AWAL]],Table1[[#This Row],[M 30-04]],Table1[[#This Row],[K 30-4]],Table1[[#This Row],[M23_28_1]])</f>
        <v>#REF!</v>
      </c>
      <c r="G33" s="16" t="e">
        <f ca="1">SUMIF(INDIRECT(Table1[[#Headers],[M 30-04]]&amp;"[concat]"),Table1[concat],INDIRECT(Table1[[#Headers],[M 30-04]]&amp;"[c]"))</f>
        <v>#REF!</v>
      </c>
      <c r="H33" s="16" t="e">
        <f ca="1">SUMIF(INDIRECT(Table1[[#Headers],[K 30-4]]&amp;"[concat]"),Table1[concat],INDIRECT(Table1[[#Headers],[K 30-4]]&amp;"[c]"))*-1</f>
        <v>#REF!</v>
      </c>
      <c r="I33" t="e">
        <f ca="1">IF(OR(Table1[[#This Row],[M 30-04]]&gt;0,Table1[[#This Row],[K 30-4]]&lt;0),"+-","")</f>
        <v>#REF!</v>
      </c>
      <c r="J33">
        <f ca="1">SUMIF(INDIRECT(Table1[[#Headers],[M23_28_1]]&amp;"[concat]"),Table1[concat],INDIRECT(Table1[[#Headers],[M23_28_1]]&amp;"[c]"))</f>
        <v>0</v>
      </c>
      <c r="L33" t="str">
        <f ca="1">IF(OR(Table1[[#This Row],[M23_28_1]]&gt;0,Table1[[#This Row],[K23_28_1]]&lt;0),"+-","")</f>
        <v/>
      </c>
    </row>
    <row r="34" spans="1:12" x14ac:dyDescent="0.25">
      <c r="A34" t="str">
        <f>SUBSTITUTE(SUBSTITUTE(CONCATENATE(Table1[[#This Row],[NAMA BARANG]]),"-","")," ","")</f>
        <v>CutterKenko918c</v>
      </c>
      <c r="B34" s="13" t="e">
        <f ca="1">IF(Table1[[#This Row],[NAMA BARANG]]="","",IF(Table1[[#This Row],[TT]]&lt;1,"",COUNT(B$2:B33)+1))</f>
        <v>#REF!</v>
      </c>
      <c r="C34" s="6" t="s">
        <v>48</v>
      </c>
      <c r="D34" s="12">
        <v>12</v>
      </c>
      <c r="E34" s="12" t="s">
        <v>47</v>
      </c>
      <c r="F34" s="12" t="e">
        <f ca="1">SUM(Table1[[#This Row],[AWAL]],Table1[[#This Row],[M 30-04]],Table1[[#This Row],[K 30-4]],Table1[[#This Row],[M23_28_1]])</f>
        <v>#REF!</v>
      </c>
      <c r="G34" s="16" t="e">
        <f ca="1">SUMIF(INDIRECT(Table1[[#Headers],[M 30-04]]&amp;"[concat]"),Table1[concat],INDIRECT(Table1[[#Headers],[M 30-04]]&amp;"[c]"))</f>
        <v>#REF!</v>
      </c>
      <c r="H34" s="15" t="e">
        <f ca="1">SUMIF(INDIRECT(Table1[[#Headers],[K 30-4]]&amp;"[concat]"),Table1[concat],INDIRECT(Table1[[#Headers],[K 30-4]]&amp;"[c]"))*-1</f>
        <v>#REF!</v>
      </c>
      <c r="I34" t="e">
        <f ca="1">IF(OR(Table1[[#This Row],[M 30-04]]&gt;0,Table1[[#This Row],[K 30-4]]&lt;0),"+-","")</f>
        <v>#REF!</v>
      </c>
      <c r="J34">
        <f ca="1">SUMIF(INDIRECT(Table1[[#Headers],[M23_28_1]]&amp;"[concat]"),Table1[concat],INDIRECT(Table1[[#Headers],[M23_28_1]]&amp;"[c]"))</f>
        <v>0</v>
      </c>
      <c r="L34" t="str">
        <f ca="1">IF(OR(Table1[[#This Row],[M23_28_1]]&gt;0,Table1[[#This Row],[K23_28_1]]&lt;0),"+-","")</f>
        <v/>
      </c>
    </row>
    <row r="35" spans="1:12" x14ac:dyDescent="0.25">
      <c r="A35" t="str">
        <f>SUBSTITUTE(SUBSTITUTE(CONCATENATE(Table1[[#This Row],[NAMA BARANG]]),"-","")," ","")</f>
        <v>CutterKenkoA300</v>
      </c>
      <c r="B35" s="14" t="e">
        <f ca="1">IF(Table1[[#This Row],[NAMA BARANG]]="","",IF(Table1[[#This Row],[TT]]&lt;1,"",COUNT(B$2:B34)+1))</f>
        <v>#REF!</v>
      </c>
      <c r="C35" s="6" t="s">
        <v>2923</v>
      </c>
      <c r="D35" s="12">
        <v>2</v>
      </c>
      <c r="E35" s="12" t="s">
        <v>2924</v>
      </c>
      <c r="F35" s="15" t="e">
        <f ca="1">SUM(Table1[[#This Row],[AWAL]],Table1[[#This Row],[M 30-04]],Table1[[#This Row],[K 30-4]],Table1[[#This Row],[M23_28_1]])</f>
        <v>#REF!</v>
      </c>
      <c r="G35" s="16" t="e">
        <f ca="1">SUMIF(INDIRECT(Table1[[#Headers],[M 30-04]]&amp;"[concat]"),Table1[concat],INDIRECT(Table1[[#Headers],[M 30-04]]&amp;"[c]"))</f>
        <v>#REF!</v>
      </c>
      <c r="H35" s="15" t="e">
        <f ca="1">SUMIF(INDIRECT(Table1[[#Headers],[K 30-4]]&amp;"[concat]"),Table1[concat],INDIRECT(Table1[[#Headers],[K 30-4]]&amp;"[c]"))*-1</f>
        <v>#REF!</v>
      </c>
      <c r="I35" t="e">
        <f ca="1">IF(OR(Table1[[#This Row],[M 30-04]]&gt;0,Table1[[#This Row],[K 30-4]]&lt;0),"+-","")</f>
        <v>#REF!</v>
      </c>
      <c r="J35">
        <f ca="1">SUMIF(INDIRECT(Table1[[#Headers],[M23_28_1]]&amp;"[concat]"),Table1[concat],INDIRECT(Table1[[#Headers],[M23_28_1]]&amp;"[c]"))</f>
        <v>3</v>
      </c>
      <c r="L35" t="str">
        <f ca="1">IF(OR(Table1[[#This Row],[M23_28_1]]&gt;0,Table1[[#This Row],[K23_28_1]]&lt;0),"+-","")</f>
        <v>+-</v>
      </c>
    </row>
    <row r="36" spans="1:12" x14ac:dyDescent="0.25">
      <c r="A36" t="str">
        <f>SUBSTITUTE(SUBSTITUTE(CONCATENATE(Table1[[#This Row],[NAMA BARANG]]),"-","")," ","")</f>
        <v>DispenserJKTD25</v>
      </c>
      <c r="B36" s="13" t="e">
        <f ca="1">IF(Table1[[#This Row],[NAMA BARANG]]="","",IF(Table1[[#This Row],[TT]]&lt;1,"",COUNT(B$2:B35)+1))</f>
        <v>#REF!</v>
      </c>
      <c r="C36" s="6" t="s">
        <v>50</v>
      </c>
      <c r="D36" s="12">
        <v>3</v>
      </c>
      <c r="E36" s="12" t="s">
        <v>51</v>
      </c>
      <c r="F36" s="12" t="e">
        <f ca="1">SUM(Table1[[#This Row],[AWAL]],Table1[[#This Row],[M 30-04]],Table1[[#This Row],[K 30-4]],Table1[[#This Row],[M23_28_1]])</f>
        <v>#REF!</v>
      </c>
      <c r="G36" s="16" t="e">
        <f ca="1">SUMIF(INDIRECT(Table1[[#Headers],[M 30-04]]&amp;"[concat]"),Table1[concat],INDIRECT(Table1[[#Headers],[M 30-04]]&amp;"[c]"))</f>
        <v>#REF!</v>
      </c>
      <c r="H36" s="15" t="e">
        <f ca="1">SUMIF(INDIRECT(Table1[[#Headers],[K 30-4]]&amp;"[concat]"),Table1[concat],INDIRECT(Table1[[#Headers],[K 30-4]]&amp;"[c]"))*-1</f>
        <v>#REF!</v>
      </c>
      <c r="I36" t="e">
        <f ca="1">IF(OR(Table1[[#This Row],[M 30-04]]&gt;0,Table1[[#This Row],[K 30-4]]&lt;0),"+-","")</f>
        <v>#REF!</v>
      </c>
      <c r="J36">
        <f ca="1">SUMIF(INDIRECT(Table1[[#Headers],[M23_28_1]]&amp;"[concat]"),Table1[concat],INDIRECT(Table1[[#Headers],[M23_28_1]]&amp;"[c]"))</f>
        <v>0</v>
      </c>
      <c r="L36" t="str">
        <f ca="1">IF(OR(Table1[[#This Row],[M23_28_1]]&gt;0,Table1[[#This Row],[K23_28_1]]&lt;0),"+-","")</f>
        <v/>
      </c>
    </row>
    <row r="37" spans="1:12" x14ac:dyDescent="0.25">
      <c r="A37" t="str">
        <f>SUBSTITUTE(SUBSTITUTE(CONCATENATE(Table1[[#This Row],[NAMA BARANG]]),"-","")," ","")</f>
        <v>ExpandingfilleJK2638</v>
      </c>
      <c r="B37" s="14" t="e">
        <f ca="1">IF(Table1[[#This Row],[NAMA BARANG]]="","",IF(Table1[[#This Row],[TT]]&lt;1,"",COUNT(B$2:B36)+1))</f>
        <v>#REF!</v>
      </c>
      <c r="C37" s="6" t="s">
        <v>52</v>
      </c>
      <c r="D37" s="12">
        <v>3</v>
      </c>
      <c r="E37" s="12" t="s">
        <v>3095</v>
      </c>
      <c r="F37" s="15" t="e">
        <f ca="1">SUM(Table1[[#This Row],[AWAL]],Table1[[#This Row],[M 30-04]],Table1[[#This Row],[K 30-4]],Table1[[#This Row],[M23_28_1]])</f>
        <v>#REF!</v>
      </c>
      <c r="G37" s="16" t="e">
        <f ca="1">SUMIF(INDIRECT(Table1[[#Headers],[M 30-04]]&amp;"[concat]"),Table1[concat],INDIRECT(Table1[[#Headers],[M 30-04]]&amp;"[c]"))</f>
        <v>#REF!</v>
      </c>
      <c r="H37" s="15" t="e">
        <f ca="1">SUMIF(INDIRECT(Table1[[#Headers],[K 30-4]]&amp;"[concat]"),Table1[concat],INDIRECT(Table1[[#Headers],[K 30-4]]&amp;"[c]"))*-1</f>
        <v>#REF!</v>
      </c>
      <c r="I37" t="e">
        <f ca="1">IF(OR(Table1[[#This Row],[M 30-04]]&gt;0,Table1[[#This Row],[K 30-4]]&lt;0),"+-","")</f>
        <v>#REF!</v>
      </c>
      <c r="J37">
        <f ca="1">SUMIF(INDIRECT(Table1[[#Headers],[M23_28_1]]&amp;"[concat]"),Table1[concat],INDIRECT(Table1[[#Headers],[M23_28_1]]&amp;"[c]"))</f>
        <v>0</v>
      </c>
      <c r="L37" t="str">
        <f ca="1">IF(OR(Table1[[#This Row],[M23_28_1]]&gt;0,Table1[[#This Row],[K23_28_1]]&lt;0),"+-","")</f>
        <v/>
      </c>
    </row>
    <row r="38" spans="1:12" x14ac:dyDescent="0.25">
      <c r="A38" t="str">
        <f>SUBSTITUTE(SUBSTITUTE(CONCATENATE(Table1[[#This Row],[NAMA BARANG]]),"-","")," ","")</f>
        <v>Garisan30cmKenkoF4(1box=120)</v>
      </c>
      <c r="B38" s="13" t="e">
        <f ca="1">IF(Table1[[#This Row],[NAMA BARANG]]="","",IF(Table1[[#This Row],[TT]]&lt;1,"",COUNT(B$2:B37)+1))</f>
        <v>#REF!</v>
      </c>
      <c r="C38" s="6" t="s">
        <v>54</v>
      </c>
      <c r="D38" s="12">
        <v>6</v>
      </c>
      <c r="E38" s="12" t="s">
        <v>55</v>
      </c>
      <c r="F38" s="12" t="e">
        <f ca="1">SUM(Table1[[#This Row],[AWAL]],Table1[[#This Row],[M 30-04]],Table1[[#This Row],[K 30-4]],Table1[[#This Row],[M23_28_1]])</f>
        <v>#REF!</v>
      </c>
      <c r="G38" s="16" t="e">
        <f ca="1">SUMIF(INDIRECT(Table1[[#Headers],[M 30-04]]&amp;"[concat]"),Table1[concat],INDIRECT(Table1[[#Headers],[M 30-04]]&amp;"[c]"))</f>
        <v>#REF!</v>
      </c>
      <c r="H38" s="15" t="e">
        <f ca="1">SUMIF(INDIRECT(Table1[[#Headers],[K 30-4]]&amp;"[concat]"),Table1[concat],INDIRECT(Table1[[#Headers],[K 30-4]]&amp;"[c]"))*-1</f>
        <v>#REF!</v>
      </c>
      <c r="I38" t="e">
        <f ca="1">IF(OR(Table1[[#This Row],[M 30-04]]&gt;0,Table1[[#This Row],[K 30-4]]&lt;0),"+-","")</f>
        <v>#REF!</v>
      </c>
      <c r="J38">
        <f ca="1">SUMIF(INDIRECT(Table1[[#Headers],[M23_28_1]]&amp;"[concat]"),Table1[concat],INDIRECT(Table1[[#Headers],[M23_28_1]]&amp;"[c]"))</f>
        <v>0</v>
      </c>
      <c r="L38" t="str">
        <f ca="1">IF(OR(Table1[[#This Row],[M23_28_1]]&gt;0,Table1[[#This Row],[K23_28_1]]&lt;0),"+-","")</f>
        <v/>
      </c>
    </row>
    <row r="39" spans="1:12" x14ac:dyDescent="0.25">
      <c r="A39" t="str">
        <f>SUBSTITUTE(SUBSTITUTE(CONCATENATE(Table1[[#This Row],[NAMA BARANG]]),"-","")," ","")</f>
        <v>Garisanbesi60cmKenko</v>
      </c>
      <c r="B39" s="13" t="e">
        <f ca="1">IF(Table1[[#This Row],[NAMA BARANG]]="","",IF(Table1[[#This Row],[TT]]&lt;1,"",COUNT(B$2:B38)+1))</f>
        <v>#REF!</v>
      </c>
      <c r="C39" s="6" t="s">
        <v>56</v>
      </c>
      <c r="D39" s="12">
        <v>1</v>
      </c>
      <c r="E39" s="12" t="s">
        <v>57</v>
      </c>
      <c r="F39" s="12" t="e">
        <f ca="1">SUM(Table1[[#This Row],[AWAL]],Table1[[#This Row],[M 30-04]],Table1[[#This Row],[K 30-4]],Table1[[#This Row],[M23_28_1]])</f>
        <v>#REF!</v>
      </c>
      <c r="G39" s="16" t="e">
        <f ca="1">SUMIF(INDIRECT(Table1[[#Headers],[M 30-04]]&amp;"[concat]"),Table1[concat],INDIRECT(Table1[[#Headers],[M 30-04]]&amp;"[c]"))</f>
        <v>#REF!</v>
      </c>
      <c r="H39" s="15" t="e">
        <f ca="1">SUMIF(INDIRECT(Table1[[#Headers],[K 30-4]]&amp;"[concat]"),Table1[concat],INDIRECT(Table1[[#Headers],[K 30-4]]&amp;"[c]"))*-1</f>
        <v>#REF!</v>
      </c>
      <c r="I39" t="e">
        <f ca="1">IF(OR(Table1[[#This Row],[M 30-04]]&gt;0,Table1[[#This Row],[K 30-4]]&lt;0),"+-","")</f>
        <v>#REF!</v>
      </c>
      <c r="J39">
        <f ca="1">SUMIF(INDIRECT(Table1[[#Headers],[M23_28_1]]&amp;"[concat]"),Table1[concat],INDIRECT(Table1[[#Headers],[M23_28_1]]&amp;"[c]"))</f>
        <v>0</v>
      </c>
      <c r="L39" t="str">
        <f ca="1">IF(OR(Table1[[#This Row],[M23_28_1]]&gt;0,Table1[[#This Row],[K23_28_1]]&lt;0),"+-","")</f>
        <v/>
      </c>
    </row>
    <row r="40" spans="1:12" x14ac:dyDescent="0.25">
      <c r="A40" t="str">
        <f>SUBSTITUTE(SUBSTITUTE(CONCATENATE(Table1[[#This Row],[NAMA BARANG]]),"-","")," ","")</f>
        <v>GelpenKenkoK1biru</v>
      </c>
      <c r="B40" s="14" t="e">
        <f ca="1">IF(Table1[[#This Row],[NAMA BARANG]]="","",IF(Table1[[#This Row],[TT]]&lt;1,"",COUNT(B$2:B39)+1))</f>
        <v>#REF!</v>
      </c>
      <c r="C40" s="6" t="s">
        <v>2929</v>
      </c>
      <c r="D40" s="12">
        <v>1</v>
      </c>
      <c r="E40" s="12" t="s">
        <v>2928</v>
      </c>
      <c r="F40" s="15" t="e">
        <f ca="1">SUM(Table1[[#This Row],[AWAL]],Table1[[#This Row],[M 30-04]],Table1[[#This Row],[K 30-4]],Table1[[#This Row],[M23_28_1]])</f>
        <v>#REF!</v>
      </c>
      <c r="G40" s="16" t="e">
        <f ca="1">SUMIF(INDIRECT(Table1[[#Headers],[M 30-04]]&amp;"[concat]"),Table1[concat],INDIRECT(Table1[[#Headers],[M 30-04]]&amp;"[c]"))</f>
        <v>#REF!</v>
      </c>
      <c r="H40" s="15" t="e">
        <f ca="1">SUMIF(INDIRECT(Table1[[#Headers],[K 30-4]]&amp;"[concat]"),Table1[concat],INDIRECT(Table1[[#Headers],[K 30-4]]&amp;"[c]"))*-1</f>
        <v>#REF!</v>
      </c>
      <c r="I40" t="e">
        <f ca="1">IF(OR(Table1[[#This Row],[M 30-04]]&gt;0,Table1[[#This Row],[K 30-4]]&lt;0),"+-","")</f>
        <v>#REF!</v>
      </c>
      <c r="J40">
        <f ca="1">SUMIF(INDIRECT(Table1[[#Headers],[M23_28_1]]&amp;"[concat]"),Table1[concat],INDIRECT(Table1[[#Headers],[M23_28_1]]&amp;"[c]"))</f>
        <v>0</v>
      </c>
      <c r="L40" t="str">
        <f ca="1">IF(OR(Table1[[#This Row],[M23_28_1]]&gt;0,Table1[[#This Row],[K23_28_1]]&lt;0),"+-","")</f>
        <v/>
      </c>
    </row>
    <row r="41" spans="1:12" x14ac:dyDescent="0.25">
      <c r="A41" t="str">
        <f>SUBSTITUTE(SUBSTITUTE(CONCATENATE(Table1[[#This Row],[NAMA BARANG]]),"-","")," ","")</f>
        <v>GelpenKenkoK1hitam</v>
      </c>
      <c r="B41" s="14" t="e">
        <f ca="1">IF(Table1[[#This Row],[NAMA BARANG]]="","",IF(Table1[[#This Row],[TT]]&lt;1,"",COUNT(B$2:B40)+1))</f>
        <v>#REF!</v>
      </c>
      <c r="C41" s="6" t="s">
        <v>2927</v>
      </c>
      <c r="D41" s="12">
        <v>2</v>
      </c>
      <c r="E41" s="12" t="s">
        <v>2928</v>
      </c>
      <c r="F41" s="15" t="e">
        <f ca="1">SUM(Table1[[#This Row],[AWAL]],Table1[[#This Row],[M 30-04]],Table1[[#This Row],[K 30-4]],Table1[[#This Row],[M23_28_1]])</f>
        <v>#REF!</v>
      </c>
      <c r="G41" s="16" t="e">
        <f ca="1">SUMIF(INDIRECT(Table1[[#Headers],[M 30-04]]&amp;"[concat]"),Table1[concat],INDIRECT(Table1[[#Headers],[M 30-04]]&amp;"[c]"))</f>
        <v>#REF!</v>
      </c>
      <c r="H41" s="15" t="e">
        <f ca="1">SUMIF(INDIRECT(Table1[[#Headers],[K 30-4]]&amp;"[concat]"),Table1[concat],INDIRECT(Table1[[#Headers],[K 30-4]]&amp;"[c]"))*-1</f>
        <v>#REF!</v>
      </c>
      <c r="I41" t="e">
        <f ca="1">IF(OR(Table1[[#This Row],[M 30-04]]&gt;0,Table1[[#This Row],[K 30-4]]&lt;0),"+-","")</f>
        <v>#REF!</v>
      </c>
      <c r="J41">
        <f ca="1">SUMIF(INDIRECT(Table1[[#Headers],[M23_28_1]]&amp;"[concat]"),Table1[concat],INDIRECT(Table1[[#Headers],[M23_28_1]]&amp;"[c]"))</f>
        <v>0</v>
      </c>
      <c r="L41" t="str">
        <f ca="1">IF(OR(Table1[[#This Row],[M23_28_1]]&gt;0,Table1[[#This Row],[K23_28_1]]&lt;0),"+-","")</f>
        <v/>
      </c>
    </row>
    <row r="42" spans="1:12" x14ac:dyDescent="0.25">
      <c r="A42" t="str">
        <f>SUBSTITUTE(SUBSTITUTE(CONCATENATE(Table1[[#This Row],[NAMA BARANG]]),"-","")," ","")</f>
        <v>GelpenKenkoKE100hitam</v>
      </c>
      <c r="B42" s="14" t="e">
        <f ca="1">IF(Table1[[#This Row],[NAMA BARANG]]="","",IF(Table1[[#This Row],[TT]]&lt;1,"",COUNT(B$2:B41)+1))</f>
        <v>#REF!</v>
      </c>
      <c r="C42" s="6" t="s">
        <v>2930</v>
      </c>
      <c r="D42" s="12">
        <v>1</v>
      </c>
      <c r="E42" s="12" t="s">
        <v>2928</v>
      </c>
      <c r="F42" s="15" t="e">
        <f ca="1">SUM(Table1[[#This Row],[AWAL]],Table1[[#This Row],[M 30-04]],Table1[[#This Row],[K 30-4]],Table1[[#This Row],[M23_28_1]])</f>
        <v>#REF!</v>
      </c>
      <c r="G42" s="16" t="e">
        <f ca="1">SUMIF(INDIRECT(Table1[[#Headers],[M 30-04]]&amp;"[concat]"),Table1[concat],INDIRECT(Table1[[#Headers],[M 30-04]]&amp;"[c]"))</f>
        <v>#REF!</v>
      </c>
      <c r="H42" s="15" t="e">
        <f ca="1">SUMIF(INDIRECT(Table1[[#Headers],[K 30-4]]&amp;"[concat]"),Table1[concat],INDIRECT(Table1[[#Headers],[K 30-4]]&amp;"[c]"))*-1</f>
        <v>#REF!</v>
      </c>
      <c r="I42" t="e">
        <f ca="1">IF(OR(Table1[[#This Row],[M 30-04]]&gt;0,Table1[[#This Row],[K 30-4]]&lt;0),"+-","")</f>
        <v>#REF!</v>
      </c>
      <c r="J42">
        <f ca="1">SUMIF(INDIRECT(Table1[[#Headers],[M23_28_1]]&amp;"[concat]"),Table1[concat],INDIRECT(Table1[[#Headers],[M23_28_1]]&amp;"[c]"))</f>
        <v>1</v>
      </c>
      <c r="L42" t="str">
        <f ca="1">IF(OR(Table1[[#This Row],[M23_28_1]]&gt;0,Table1[[#This Row],[K23_28_1]]&lt;0),"+-","")</f>
        <v>+-</v>
      </c>
    </row>
    <row r="43" spans="1:12" x14ac:dyDescent="0.25">
      <c r="A43" t="str">
        <f>SUBSTITUTE(SUBSTITUTE(CONCATENATE(Table1[[#This Row],[NAMA BARANG]]),"-","")," ","")</f>
        <v>GelpenKenkoKE303Tgelbiru</v>
      </c>
      <c r="B43" s="14" t="e">
        <f ca="1">IF(Table1[[#This Row],[NAMA BARANG]]="","",IF(Table1[[#This Row],[TT]]&lt;1,"",COUNT(B$2:B42)+1))</f>
        <v>#REF!</v>
      </c>
      <c r="C43" s="6" t="s">
        <v>3031</v>
      </c>
      <c r="D43" s="12">
        <v>2</v>
      </c>
      <c r="E43" s="12" t="s">
        <v>2928</v>
      </c>
      <c r="F43" s="15" t="e">
        <f ca="1">SUM(Table1[[#This Row],[AWAL]],Table1[[#This Row],[M 30-04]],Table1[[#This Row],[K 30-4]],Table1[[#This Row],[M23_28_1]])</f>
        <v>#REF!</v>
      </c>
      <c r="G43" s="16" t="e">
        <f ca="1">SUMIF(INDIRECT(Table1[[#Headers],[M 30-04]]&amp;"[concat]"),Table1[concat],INDIRECT(Table1[[#Headers],[M 30-04]]&amp;"[c]"))</f>
        <v>#REF!</v>
      </c>
      <c r="H43" s="15" t="e">
        <f ca="1">SUMIF(INDIRECT(Table1[[#Headers],[K 30-4]]&amp;"[concat]"),Table1[concat],INDIRECT(Table1[[#Headers],[K 30-4]]&amp;"[c]"))*-1</f>
        <v>#REF!</v>
      </c>
      <c r="I43" t="e">
        <f ca="1">IF(OR(Table1[[#This Row],[M 30-04]]&gt;0,Table1[[#This Row],[K 30-4]]&lt;0),"+-","")</f>
        <v>#REF!</v>
      </c>
      <c r="J43">
        <f ca="1">SUMIF(INDIRECT(Table1[[#Headers],[M23_28_1]]&amp;"[concat]"),Table1[concat],INDIRECT(Table1[[#Headers],[M23_28_1]]&amp;"[c]"))</f>
        <v>2</v>
      </c>
      <c r="L43" t="str">
        <f ca="1">IF(OR(Table1[[#This Row],[M23_28_1]]&gt;0,Table1[[#This Row],[K23_28_1]]&lt;0),"+-","")</f>
        <v>+-</v>
      </c>
    </row>
    <row r="44" spans="1:12" x14ac:dyDescent="0.25">
      <c r="A44" t="str">
        <f>SUBSTITUTE(SUBSTITUTE(CONCATENATE(Table1[[#This Row],[NAMA BARANG]]),"-","")," ","")</f>
        <v>GuntingKenkoSC838</v>
      </c>
      <c r="B44" s="14" t="e">
        <f ca="1">IF(Table1[[#This Row],[NAMA BARANG]]="","",IF(Table1[[#This Row],[TT]]&lt;1,"",COUNT(B$2:B43)+1))</f>
        <v>#REF!</v>
      </c>
      <c r="C44" s="6" t="s">
        <v>58</v>
      </c>
      <c r="D44" s="12">
        <v>9</v>
      </c>
      <c r="E44" s="12" t="s">
        <v>98</v>
      </c>
      <c r="F44" s="15" t="e">
        <f ca="1">SUM(Table1[[#This Row],[AWAL]],Table1[[#This Row],[M 30-04]],Table1[[#This Row],[K 30-4]],Table1[[#This Row],[M23_28_1]])</f>
        <v>#REF!</v>
      </c>
      <c r="G44" s="16" t="e">
        <f ca="1">SUMIF(INDIRECT(Table1[[#Headers],[M 30-04]]&amp;"[concat]"),Table1[concat],INDIRECT(Table1[[#Headers],[M 30-04]]&amp;"[c]"))</f>
        <v>#REF!</v>
      </c>
      <c r="H44" s="15" t="e">
        <f ca="1">SUMIF(INDIRECT(Table1[[#Headers],[K 30-4]]&amp;"[concat]"),Table1[concat],INDIRECT(Table1[[#Headers],[K 30-4]]&amp;"[c]"))*-1</f>
        <v>#REF!</v>
      </c>
      <c r="I44" t="e">
        <f ca="1">IF(OR(Table1[[#This Row],[M 30-04]]&gt;0,Table1[[#This Row],[K 30-4]]&lt;0),"+-","")</f>
        <v>#REF!</v>
      </c>
      <c r="J44">
        <f ca="1">SUMIF(INDIRECT(Table1[[#Headers],[M23_28_1]]&amp;"[concat]"),Table1[concat],INDIRECT(Table1[[#Headers],[M23_28_1]]&amp;"[c]"))</f>
        <v>0</v>
      </c>
      <c r="L44" t="str">
        <f ca="1">IF(OR(Table1[[#This Row],[M23_28_1]]&gt;0,Table1[[#This Row],[K23_28_1]]&lt;0),"+-","")</f>
        <v/>
      </c>
    </row>
    <row r="45" spans="1:12" x14ac:dyDescent="0.25">
      <c r="A45" t="str">
        <f>SUBSTITUTE(SUBSTITUTE(CONCATENATE(Table1[[#This Row],[NAMA BARANG]]),"-","")," ","")</f>
        <v>GuntingKenkoSC828</v>
      </c>
      <c r="B45" s="14" t="e">
        <f ca="1">IF(Table1[[#This Row],[NAMA BARANG]]="","",IF(Table1[[#This Row],[TT]]&lt;1,"",COUNT(B$2:B44)+1))</f>
        <v>#REF!</v>
      </c>
      <c r="C45" s="6" t="s">
        <v>3030</v>
      </c>
      <c r="D45" s="12">
        <v>1</v>
      </c>
      <c r="E45" s="12" t="s">
        <v>3041</v>
      </c>
      <c r="F45" s="15" t="e">
        <f ca="1">SUM(Table1[[#This Row],[AWAL]],Table1[[#This Row],[M 30-04]],Table1[[#This Row],[K 30-4]],Table1[[#This Row],[M23_28_1]])</f>
        <v>#REF!</v>
      </c>
      <c r="G45" s="16" t="e">
        <f ca="1">SUMIF(INDIRECT(Table1[[#Headers],[M 30-04]]&amp;"[concat]"),Table1[concat],INDIRECT(Table1[[#Headers],[M 30-04]]&amp;"[c]"))</f>
        <v>#REF!</v>
      </c>
      <c r="H45" s="15" t="e">
        <f ca="1">SUMIF(INDIRECT(Table1[[#Headers],[K 30-4]]&amp;"[concat]"),Table1[concat],INDIRECT(Table1[[#Headers],[K 30-4]]&amp;"[c]"))*-1</f>
        <v>#REF!</v>
      </c>
      <c r="I45" t="e">
        <f ca="1">IF(OR(Table1[[#This Row],[M 30-04]]&gt;0,Table1[[#This Row],[K 30-4]]&lt;0),"+-","")</f>
        <v>#REF!</v>
      </c>
      <c r="J45">
        <f ca="1">SUMIF(INDIRECT(Table1[[#Headers],[M23_28_1]]&amp;"[concat]"),Table1[concat],INDIRECT(Table1[[#Headers],[M23_28_1]]&amp;"[c]"))</f>
        <v>1</v>
      </c>
      <c r="L45" t="str">
        <f ca="1">IF(OR(Table1[[#This Row],[M23_28_1]]&gt;0,Table1[[#This Row],[K23_28_1]]&lt;0),"+-","")</f>
        <v>+-</v>
      </c>
    </row>
    <row r="46" spans="1:12" x14ac:dyDescent="0.25">
      <c r="A46" t="str">
        <f>SUBSTITUTE(SUBSTITUTE(CONCATENATE(Table1[[#This Row],[NAMA BARANG]]),"-","")," ","")</f>
        <v>IsicutterKenkoA100kecil</v>
      </c>
      <c r="B46" s="14" t="e">
        <f ca="1">IF(Table1[[#This Row],[NAMA BARANG]]="","",IF(Table1[[#This Row],[TT]]&lt;1,"",COUNT(B$2:B45)+1))</f>
        <v>#REF!</v>
      </c>
      <c r="C46" s="6" t="s">
        <v>3034</v>
      </c>
      <c r="D46" s="12">
        <v>1</v>
      </c>
      <c r="E46" s="12" t="s">
        <v>3042</v>
      </c>
      <c r="F46" s="15" t="e">
        <f ca="1">SUM(Table1[[#This Row],[AWAL]],Table1[[#This Row],[M 30-04]],Table1[[#This Row],[K 30-4]],Table1[[#This Row],[M23_28_1]])</f>
        <v>#REF!</v>
      </c>
      <c r="G46" s="16" t="e">
        <f ca="1">SUMIF(INDIRECT(Table1[[#Headers],[M 30-04]]&amp;"[concat]"),Table1[concat],INDIRECT(Table1[[#Headers],[M 30-04]]&amp;"[c]"))</f>
        <v>#REF!</v>
      </c>
      <c r="H46" s="15" t="e">
        <f ca="1">SUMIF(INDIRECT(Table1[[#Headers],[K 30-4]]&amp;"[concat]"),Table1[concat],INDIRECT(Table1[[#Headers],[K 30-4]]&amp;"[c]"))*-1</f>
        <v>#REF!</v>
      </c>
      <c r="I46" t="e">
        <f ca="1">IF(OR(Table1[[#This Row],[M 30-04]]&gt;0,Table1[[#This Row],[K 30-4]]&lt;0),"+-","")</f>
        <v>#REF!</v>
      </c>
      <c r="J46">
        <f ca="1">SUMIF(INDIRECT(Table1[[#Headers],[M23_28_1]]&amp;"[concat]"),Table1[concat],INDIRECT(Table1[[#Headers],[M23_28_1]]&amp;"[c]"))</f>
        <v>1</v>
      </c>
      <c r="L46" t="str">
        <f ca="1">IF(OR(Table1[[#This Row],[M23_28_1]]&gt;0,Table1[[#This Row],[K23_28_1]]&lt;0),"+-","")</f>
        <v>+-</v>
      </c>
    </row>
    <row r="47" spans="1:12" x14ac:dyDescent="0.25">
      <c r="A47" t="str">
        <f>SUBSTITUTE(SUBSTITUTE(CONCATENATE(Table1[[#This Row],[NAMA BARANG]]),"-","")," ","")</f>
        <v>Isilabel2lineJK</v>
      </c>
      <c r="B47" s="14" t="e">
        <f ca="1">IF(Table1[[#This Row],[NAMA BARANG]]="","",IF(Table1[[#This Row],[TT]]&lt;1,"",COUNT(B$2:B46)+1))</f>
        <v>#REF!</v>
      </c>
      <c r="C47" s="6" t="s">
        <v>3096</v>
      </c>
      <c r="D47" s="12">
        <v>1</v>
      </c>
      <c r="E47" s="12">
        <v>500</v>
      </c>
      <c r="F47" s="15" t="e">
        <f ca="1">SUM(Table1[[#This Row],[AWAL]],Table1[[#This Row],[M 30-04]],Table1[[#This Row],[K 30-4]],Table1[[#This Row],[M23_28_1]])</f>
        <v>#REF!</v>
      </c>
      <c r="G47" s="16" t="e">
        <f ca="1">SUMIF(INDIRECT(Table1[[#Headers],[M 30-04]]&amp;"[concat]"),Table1[concat],INDIRECT(Table1[[#Headers],[M 30-04]]&amp;"[c]"))</f>
        <v>#REF!</v>
      </c>
      <c r="H47" s="15" t="e">
        <f ca="1">SUMIF(INDIRECT(Table1[[#Headers],[K 30-4]]&amp;"[concat]"),Table1[concat],INDIRECT(Table1[[#Headers],[K 30-4]]&amp;"[c]"))*-1</f>
        <v>#REF!</v>
      </c>
      <c r="I47" t="e">
        <f ca="1">IF(OR(Table1[[#This Row],[M 30-04]]&gt;0,Table1[[#This Row],[K 30-4]]&lt;0),"+-","")</f>
        <v>#REF!</v>
      </c>
      <c r="J47">
        <f ca="1">SUMIF(INDIRECT(Table1[[#Headers],[M23_28_1]]&amp;"[concat]"),Table1[concat],INDIRECT(Table1[[#Headers],[M23_28_1]]&amp;"[c]"))</f>
        <v>0</v>
      </c>
      <c r="L47" t="str">
        <f ca="1">IF(OR(Table1[[#This Row],[M23_28_1]]&gt;0,Table1[[#This Row],[K23_28_1]]&lt;0),"+-","")</f>
        <v/>
      </c>
    </row>
    <row r="48" spans="1:12" x14ac:dyDescent="0.25">
      <c r="A48" t="str">
        <f>SUBSTITUTE(SUBSTITUTE(CONCATENATE(Table1[[#This Row],[NAMA BARANG]]),"-","")," ","")</f>
        <v>JangkaJKMS402</v>
      </c>
      <c r="B48" s="14" t="e">
        <f ca="1">IF(Table1[[#This Row],[NAMA BARANG]]="","",IF(Table1[[#This Row],[TT]]&lt;1,"",COUNT(B$2:B47)+1))</f>
        <v>#REF!</v>
      </c>
      <c r="C48" s="6" t="s">
        <v>60</v>
      </c>
      <c r="D48" s="12">
        <v>4</v>
      </c>
      <c r="E48" s="12" t="s">
        <v>61</v>
      </c>
      <c r="F48" s="15" t="e">
        <f ca="1">SUM(Table1[[#This Row],[AWAL]],Table1[[#This Row],[M 30-04]],Table1[[#This Row],[K 30-4]],Table1[[#This Row],[M23_28_1]])</f>
        <v>#REF!</v>
      </c>
      <c r="G48" s="16" t="e">
        <f ca="1">SUMIF(INDIRECT(Table1[[#Headers],[M 30-04]]&amp;"[concat]"),Table1[concat],INDIRECT(Table1[[#Headers],[M 30-04]]&amp;"[c]"))</f>
        <v>#REF!</v>
      </c>
      <c r="H48" s="15" t="e">
        <f ca="1">SUMIF(INDIRECT(Table1[[#Headers],[K 30-4]]&amp;"[concat]"),Table1[concat],INDIRECT(Table1[[#Headers],[K 30-4]]&amp;"[c]"))*-1</f>
        <v>#REF!</v>
      </c>
      <c r="I48" t="e">
        <f ca="1">IF(OR(Table1[[#This Row],[M 30-04]]&gt;0,Table1[[#This Row],[K 30-4]]&lt;0),"+-","")</f>
        <v>#REF!</v>
      </c>
      <c r="J48">
        <f ca="1">SUMIF(INDIRECT(Table1[[#Headers],[M23_28_1]]&amp;"[concat]"),Table1[concat],INDIRECT(Table1[[#Headers],[M23_28_1]]&amp;"[c]"))</f>
        <v>0</v>
      </c>
      <c r="L48" t="str">
        <f ca="1">IF(OR(Table1[[#This Row],[M23_28_1]]&gt;0,Table1[[#This Row],[K23_28_1]]&lt;0),"+-","")</f>
        <v/>
      </c>
    </row>
    <row r="49" spans="1:12" x14ac:dyDescent="0.25">
      <c r="A49" t="str">
        <f>SUBSTITUTE(SUBSTITUTE(CONCATENATE(Table1[[#This Row],[NAMA BARANG]]),"-","")," ","")</f>
        <v>JangkaJKMS406</v>
      </c>
      <c r="B49" s="14" t="e">
        <f ca="1">IF(Table1[[#This Row],[NAMA BARANG]]="","",IF(Table1[[#This Row],[TT]]&lt;1,"",COUNT(B$2:B48)+1))</f>
        <v>#REF!</v>
      </c>
      <c r="C49" s="6" t="s">
        <v>62</v>
      </c>
      <c r="D49" s="12">
        <v>1</v>
      </c>
      <c r="E49" s="12" t="s">
        <v>3097</v>
      </c>
      <c r="F49" s="15" t="e">
        <f ca="1">SUM(Table1[[#This Row],[AWAL]],Table1[[#This Row],[M 30-04]],Table1[[#This Row],[K 30-4]],Table1[[#This Row],[M23_28_1]])</f>
        <v>#REF!</v>
      </c>
      <c r="G49" s="16" t="e">
        <f ca="1">SUMIF(INDIRECT(Table1[[#Headers],[M 30-04]]&amp;"[concat]"),Table1[concat],INDIRECT(Table1[[#Headers],[M 30-04]]&amp;"[c]"))</f>
        <v>#REF!</v>
      </c>
      <c r="H49" s="15" t="e">
        <f ca="1">SUMIF(INDIRECT(Table1[[#Headers],[K 30-4]]&amp;"[concat]"),Table1[concat],INDIRECT(Table1[[#Headers],[K 30-4]]&amp;"[c]"))*-1</f>
        <v>#REF!</v>
      </c>
      <c r="I49" t="e">
        <f ca="1">IF(OR(Table1[[#This Row],[M 30-04]]&gt;0,Table1[[#This Row],[K 30-4]]&lt;0),"+-","")</f>
        <v>#REF!</v>
      </c>
      <c r="J49">
        <f ca="1">SUMIF(INDIRECT(Table1[[#Headers],[M23_28_1]]&amp;"[concat]"),Table1[concat],INDIRECT(Table1[[#Headers],[M23_28_1]]&amp;"[c]"))</f>
        <v>0</v>
      </c>
      <c r="L49" t="str">
        <f ca="1">IF(OR(Table1[[#This Row],[M23_28_1]]&gt;0,Table1[[#This Row],[K23_28_1]]&lt;0),"+-","")</f>
        <v/>
      </c>
    </row>
    <row r="50" spans="1:12" x14ac:dyDescent="0.25">
      <c r="A50" t="str">
        <f>SUBSTITUTE(SUBSTITUTE(CONCATENATE(Table1[[#This Row],[NAMA BARANG]]),"-","")," ","")</f>
        <v>LleafA550koalaMTKkotak</v>
      </c>
      <c r="B50" s="14" t="e">
        <f ca="1">IF(Table1[[#This Row],[NAMA BARANG]]="","",IF(Table1[[#This Row],[TT]]&lt;1,"",COUNT(B$2:B49)+1))</f>
        <v>#REF!</v>
      </c>
      <c r="C50" s="6" t="s">
        <v>2804</v>
      </c>
      <c r="D50" s="12">
        <v>1</v>
      </c>
      <c r="E50" s="12">
        <v>300</v>
      </c>
      <c r="F50" s="15" t="e">
        <f ca="1">SUM(Table1[[#This Row],[AWAL]],Table1[[#This Row],[M 30-04]],Table1[[#This Row],[K 30-4]],Table1[[#This Row],[M23_28_1]])</f>
        <v>#REF!</v>
      </c>
      <c r="G50" s="16" t="e">
        <f ca="1">SUMIF(INDIRECT(Table1[[#Headers],[M 30-04]]&amp;"[concat]"),Table1[concat],INDIRECT(Table1[[#Headers],[M 30-04]]&amp;"[c]"))</f>
        <v>#REF!</v>
      </c>
      <c r="H50" s="15" t="e">
        <f ca="1">SUMIF(INDIRECT(Table1[[#Headers],[K 30-4]]&amp;"[concat]"),Table1[concat],INDIRECT(Table1[[#Headers],[K 30-4]]&amp;"[c]"))*-1</f>
        <v>#REF!</v>
      </c>
      <c r="I50" t="e">
        <f ca="1">IF(OR(Table1[[#This Row],[M 30-04]]&gt;0,Table1[[#This Row],[K 30-4]]&lt;0),"+-","")</f>
        <v>#REF!</v>
      </c>
      <c r="J50">
        <f ca="1">SUMIF(INDIRECT(Table1[[#Headers],[M23_28_1]]&amp;"[concat]"),Table1[concat],INDIRECT(Table1[[#Headers],[M23_28_1]]&amp;"[c]"))</f>
        <v>0</v>
      </c>
      <c r="L50" t="str">
        <f ca="1">IF(OR(Table1[[#This Row],[M23_28_1]]&gt;0,Table1[[#This Row],[K23_28_1]]&lt;0),"+-","")</f>
        <v/>
      </c>
    </row>
    <row r="51" spans="1:12" x14ac:dyDescent="0.25">
      <c r="A51" t="str">
        <f>SUBSTITUTE(SUBSTITUTE(CONCATENATE(Table1[[#This Row],[NAMA BARANG]]),"-","")," ","")</f>
        <v>LLeafB5100JK</v>
      </c>
      <c r="B51" s="14" t="e">
        <f ca="1">IF(Table1[[#This Row],[NAMA BARANG]]="","",IF(Table1[[#This Row],[TT]]&lt;1,"",COUNT(B$2:B50)+1))</f>
        <v>#REF!</v>
      </c>
      <c r="C51" s="6" t="s">
        <v>64</v>
      </c>
      <c r="D51" s="12">
        <v>5</v>
      </c>
      <c r="E51" s="12" t="s">
        <v>65</v>
      </c>
      <c r="F51" s="15" t="e">
        <f ca="1">SUM(Table1[[#This Row],[AWAL]],Table1[[#This Row],[M 30-04]],Table1[[#This Row],[K 30-4]],Table1[[#This Row],[M23_28_1]])</f>
        <v>#REF!</v>
      </c>
      <c r="G51" s="16" t="e">
        <f ca="1">SUMIF(INDIRECT(Table1[[#Headers],[M 30-04]]&amp;"[concat]"),Table1[concat],INDIRECT(Table1[[#Headers],[M 30-04]]&amp;"[c]"))</f>
        <v>#REF!</v>
      </c>
      <c r="H51" s="15" t="e">
        <f ca="1">SUMIF(INDIRECT(Table1[[#Headers],[K 30-4]]&amp;"[concat]"),Table1[concat],INDIRECT(Table1[[#Headers],[K 30-4]]&amp;"[c]"))*-1</f>
        <v>#REF!</v>
      </c>
      <c r="I51" t="e">
        <f ca="1">IF(OR(Table1[[#This Row],[M 30-04]]&gt;0,Table1[[#This Row],[K 30-4]]&lt;0),"+-","")</f>
        <v>#REF!</v>
      </c>
      <c r="J51">
        <f ca="1">SUMIF(INDIRECT(Table1[[#Headers],[M23_28_1]]&amp;"[concat]"),Table1[concat],INDIRECT(Table1[[#Headers],[M23_28_1]]&amp;"[c]"))</f>
        <v>0</v>
      </c>
      <c r="L51" t="str">
        <f ca="1">IF(OR(Table1[[#This Row],[M23_28_1]]&gt;0,Table1[[#This Row],[K23_28_1]]&lt;0),"+-","")</f>
        <v/>
      </c>
    </row>
    <row r="52" spans="1:12" x14ac:dyDescent="0.25">
      <c r="A52" t="str">
        <f>SUBSTITUTE(SUBSTITUTE(CONCATENATE(Table1[[#This Row],[NAMA BARANG]]),"-","")," ","")</f>
        <v>LLeafJAA550</v>
      </c>
      <c r="B52" s="14" t="e">
        <f ca="1">IF(Table1[[#This Row],[NAMA BARANG]]="","",IF(Table1[[#This Row],[TT]]&lt;1,"",COUNT(B$2:B51)+1))</f>
        <v>#REF!</v>
      </c>
      <c r="C52" s="6" t="s">
        <v>66</v>
      </c>
      <c r="D52" s="12">
        <v>15</v>
      </c>
      <c r="E52" s="12">
        <v>192</v>
      </c>
      <c r="F52" s="15" t="e">
        <f ca="1">SUM(Table1[[#This Row],[AWAL]],Table1[[#This Row],[M 30-04]],Table1[[#This Row],[K 30-4]],Table1[[#This Row],[M23_28_1]])</f>
        <v>#REF!</v>
      </c>
      <c r="G52" s="16" t="e">
        <f ca="1">SUMIF(INDIRECT(Table1[[#Headers],[M 30-04]]&amp;"[concat]"),Table1[concat],INDIRECT(Table1[[#Headers],[M 30-04]]&amp;"[c]"))</f>
        <v>#REF!</v>
      </c>
      <c r="H52" s="15" t="e">
        <f ca="1">SUMIF(INDIRECT(Table1[[#Headers],[K 30-4]]&amp;"[concat]"),Table1[concat],INDIRECT(Table1[[#Headers],[K 30-4]]&amp;"[c]"))*-1</f>
        <v>#REF!</v>
      </c>
      <c r="I52" t="e">
        <f ca="1">IF(OR(Table1[[#This Row],[M 30-04]]&gt;0,Table1[[#This Row],[K 30-4]]&lt;0),"+-","")</f>
        <v>#REF!</v>
      </c>
      <c r="J52">
        <f ca="1">SUMIF(INDIRECT(Table1[[#Headers],[M23_28_1]]&amp;"[concat]"),Table1[concat],INDIRECT(Table1[[#Headers],[M23_28_1]]&amp;"[c]"))</f>
        <v>0</v>
      </c>
      <c r="L52" t="str">
        <f ca="1">IF(OR(Table1[[#This Row],[M23_28_1]]&gt;0,Table1[[#This Row],[K23_28_1]]&lt;0),"+-","")</f>
        <v/>
      </c>
    </row>
    <row r="53" spans="1:12" x14ac:dyDescent="0.25">
      <c r="A53" t="str">
        <f>SUBSTITUTE(SUBSTITUTE(CONCATENATE(Table1[[#This Row],[NAMA BARANG]]),"-","")," ","")</f>
        <v>LLeafJAB550</v>
      </c>
      <c r="B53" s="14" t="e">
        <f ca="1">IF(Table1[[#This Row],[NAMA BARANG]]="","",IF(Table1[[#This Row],[TT]]&lt;1,"",COUNT(B$2:B52)+1))</f>
        <v>#REF!</v>
      </c>
      <c r="C53" s="6" t="s">
        <v>67</v>
      </c>
      <c r="D53" s="12">
        <v>156</v>
      </c>
      <c r="E53" s="12" t="s">
        <v>38</v>
      </c>
      <c r="F53" s="15" t="e">
        <f ca="1">SUM(Table1[[#This Row],[AWAL]],Table1[[#This Row],[M 30-04]],Table1[[#This Row],[K 30-4]],Table1[[#This Row],[M23_28_1]])</f>
        <v>#REF!</v>
      </c>
      <c r="G53" s="16" t="e">
        <f ca="1">SUMIF(INDIRECT(Table1[[#Headers],[M 30-04]]&amp;"[concat]"),Table1[concat],INDIRECT(Table1[[#Headers],[M 30-04]]&amp;"[c]"))</f>
        <v>#REF!</v>
      </c>
      <c r="H53" s="15" t="e">
        <f ca="1">SUMIF(INDIRECT(Table1[[#Headers],[K 30-4]]&amp;"[concat]"),Table1[concat],INDIRECT(Table1[[#Headers],[K 30-4]]&amp;"[c]"))*-1</f>
        <v>#REF!</v>
      </c>
      <c r="I53" t="e">
        <f ca="1">IF(OR(Table1[[#This Row],[M 30-04]]&gt;0,Table1[[#This Row],[K 30-4]]&lt;0),"+-","")</f>
        <v>#REF!</v>
      </c>
      <c r="J53">
        <f ca="1">SUMIF(INDIRECT(Table1[[#Headers],[M23_28_1]]&amp;"[concat]"),Table1[concat],INDIRECT(Table1[[#Headers],[M23_28_1]]&amp;"[c]"))</f>
        <v>0</v>
      </c>
      <c r="L53" t="str">
        <f ca="1">IF(OR(Table1[[#This Row],[M23_28_1]]&gt;0,Table1[[#This Row],[K23_28_1]]&lt;0),"+-","")</f>
        <v/>
      </c>
    </row>
    <row r="54" spans="1:12" x14ac:dyDescent="0.25">
      <c r="A54" t="str">
        <f>SUBSTITUTE(SUBSTITUTE(CONCATENATE(Table1[[#This Row],[NAMA BARANG]]),"-","")," ","")</f>
        <v>LLeafJKA5tanpaCoverMixMogu/Minim/Mola(4)</v>
      </c>
      <c r="B54" s="13" t="e">
        <f ca="1">IF(Table1[[#This Row],[NAMA BARANG]]="","",IF(Table1[[#This Row],[TT]]&lt;1,"",COUNT(B$2:B53)+1))</f>
        <v>#REF!</v>
      </c>
      <c r="C54" s="6" t="s">
        <v>2870</v>
      </c>
      <c r="D54" s="12">
        <v>3</v>
      </c>
      <c r="E54" s="12" t="s">
        <v>68</v>
      </c>
      <c r="F54" s="12" t="e">
        <f ca="1">SUM(Table1[[#This Row],[AWAL]],Table1[[#This Row],[M 30-04]],Table1[[#This Row],[K 30-4]],Table1[[#This Row],[M23_28_1]])</f>
        <v>#REF!</v>
      </c>
      <c r="G54" s="16" t="e">
        <f ca="1">SUMIF(INDIRECT(Table1[[#Headers],[M 30-04]]&amp;"[concat]"),Table1[concat],INDIRECT(Table1[[#Headers],[M 30-04]]&amp;"[c]"))</f>
        <v>#REF!</v>
      </c>
      <c r="H54" s="15" t="e">
        <f ca="1">SUMIF(INDIRECT(Table1[[#Headers],[K 30-4]]&amp;"[concat]"),Table1[concat],INDIRECT(Table1[[#Headers],[K 30-4]]&amp;"[c]"))*-1</f>
        <v>#REF!</v>
      </c>
      <c r="I54" t="e">
        <f ca="1">IF(OR(Table1[[#This Row],[M 30-04]]&gt;0,Table1[[#This Row],[K 30-4]]&lt;0),"+-","")</f>
        <v>#REF!</v>
      </c>
      <c r="J54">
        <f ca="1">SUMIF(INDIRECT(Table1[[#Headers],[M23_28_1]]&amp;"[concat]"),Table1[concat],INDIRECT(Table1[[#Headers],[M23_28_1]]&amp;"[c]"))</f>
        <v>0</v>
      </c>
      <c r="L54" t="str">
        <f ca="1">IF(OR(Table1[[#This Row],[M23_28_1]]&gt;0,Table1[[#This Row],[K23_28_1]]&lt;0),"+-","")</f>
        <v/>
      </c>
    </row>
    <row r="55" spans="1:12" x14ac:dyDescent="0.25">
      <c r="A55" t="str">
        <f>SUBSTITUTE(SUBSTITUTE(CONCATENATE(Table1[[#This Row],[NAMA BARANG]]),"-","")," ","")</f>
        <v>LLeafKenkoA5LL1002070</v>
      </c>
      <c r="B55" s="13" t="e">
        <f ca="1">IF(Table1[[#This Row],[NAMA BARANG]]="","",IF(Table1[[#This Row],[TT]]&lt;1,"",COUNT(B$2:B54)+1))</f>
        <v>#REF!</v>
      </c>
      <c r="C55" s="6" t="s">
        <v>3018</v>
      </c>
      <c r="D55" s="12">
        <v>2</v>
      </c>
      <c r="E55" s="12" t="s">
        <v>2941</v>
      </c>
      <c r="F55" s="12" t="e">
        <f ca="1">SUM(Table1[[#This Row],[AWAL]],Table1[[#This Row],[M 30-04]],Table1[[#This Row],[K 30-4]],Table1[[#This Row],[M23_28_1]])</f>
        <v>#REF!</v>
      </c>
      <c r="G55" s="16" t="e">
        <f ca="1">SUMIF(INDIRECT(Table1[[#Headers],[M 30-04]]&amp;"[concat]"),Table1[concat],INDIRECT(Table1[[#Headers],[M 30-04]]&amp;"[c]"))</f>
        <v>#REF!</v>
      </c>
      <c r="H55" s="15" t="e">
        <f ca="1">SUMIF(INDIRECT(Table1[[#Headers],[K 30-4]]&amp;"[concat]"),Table1[concat],INDIRECT(Table1[[#Headers],[K 30-4]]&amp;"[c]"))*-1</f>
        <v>#REF!</v>
      </c>
      <c r="I55" t="e">
        <f ca="1">IF(OR(Table1[[#This Row],[M 30-04]]&gt;0,Table1[[#This Row],[K 30-4]]&lt;0),"+-","")</f>
        <v>#REF!</v>
      </c>
      <c r="J55">
        <f ca="1">SUMIF(INDIRECT(Table1[[#Headers],[M23_28_1]]&amp;"[concat]"),Table1[concat],INDIRECT(Table1[[#Headers],[M23_28_1]]&amp;"[c]"))</f>
        <v>2</v>
      </c>
      <c r="L55" t="str">
        <f ca="1">IF(OR(Table1[[#This Row],[M23_28_1]]&gt;0,Table1[[#This Row],[K23_28_1]]&lt;0),"+-","")</f>
        <v>+-</v>
      </c>
    </row>
    <row r="56" spans="1:12" x14ac:dyDescent="0.25">
      <c r="A56" t="str">
        <f>SUBSTITUTE(SUBSTITUTE(CONCATENATE(Table1[[#This Row],[NAMA BARANG]]),"-","")," ","")</f>
        <v>LLeafKenkoB5LL1002670</v>
      </c>
      <c r="B56" s="13" t="e">
        <f ca="1">IF(Table1[[#This Row],[NAMA BARANG]]="","",IF(Table1[[#This Row],[TT]]&lt;1,"",COUNT(B$2:B55)+1))</f>
        <v>#REF!</v>
      </c>
      <c r="C56" s="6" t="s">
        <v>3019</v>
      </c>
      <c r="D56" s="12">
        <v>2</v>
      </c>
      <c r="E56" s="12" t="s">
        <v>3043</v>
      </c>
      <c r="F56" s="12" t="e">
        <f ca="1">SUM(Table1[[#This Row],[AWAL]],Table1[[#This Row],[M 30-04]],Table1[[#This Row],[K 30-4]],Table1[[#This Row],[M23_28_1]])</f>
        <v>#REF!</v>
      </c>
      <c r="G56" s="16" t="e">
        <f ca="1">SUMIF(INDIRECT(Table1[[#Headers],[M 30-04]]&amp;"[concat]"),Table1[concat],INDIRECT(Table1[[#Headers],[M 30-04]]&amp;"[c]"))</f>
        <v>#REF!</v>
      </c>
      <c r="H56" s="15" t="e">
        <f ca="1">SUMIF(INDIRECT(Table1[[#Headers],[K 30-4]]&amp;"[concat]"),Table1[concat],INDIRECT(Table1[[#Headers],[K 30-4]]&amp;"[c]"))*-1</f>
        <v>#REF!</v>
      </c>
      <c r="I56" t="e">
        <f ca="1">IF(OR(Table1[[#This Row],[M 30-04]]&gt;0,Table1[[#This Row],[K 30-4]]&lt;0),"+-","")</f>
        <v>#REF!</v>
      </c>
      <c r="J56">
        <f ca="1">SUMIF(INDIRECT(Table1[[#Headers],[M23_28_1]]&amp;"[concat]"),Table1[concat],INDIRECT(Table1[[#Headers],[M23_28_1]]&amp;"[c]"))</f>
        <v>2</v>
      </c>
      <c r="L56" t="str">
        <f ca="1">IF(OR(Table1[[#This Row],[M23_28_1]]&gt;0,Table1[[#This Row],[K23_28_1]]&lt;0),"+-","")</f>
        <v>+-</v>
      </c>
    </row>
    <row r="57" spans="1:12" x14ac:dyDescent="0.25">
      <c r="A57" t="str">
        <f>SUBSTITUTE(SUBSTITUTE(CONCATENATE(Table1[[#This Row],[NAMA BARANG]]),"-","")," ","")</f>
        <v>LabelLB1LY(1brs)JK(titip)K</v>
      </c>
      <c r="B57" s="14" t="e">
        <f ca="1">IF(Table1[[#This Row],[NAMA BARANG]]="","",IF(Table1[[#This Row],[TT]]&lt;1,"",COUNT(B$2:B56)+1))</f>
        <v>#REF!</v>
      </c>
      <c r="C57" s="6" t="s">
        <v>69</v>
      </c>
      <c r="D57" s="12">
        <v>5</v>
      </c>
      <c r="E57" s="12">
        <v>1000</v>
      </c>
      <c r="F57" s="15" t="e">
        <f ca="1">SUM(Table1[[#This Row],[AWAL]],Table1[[#This Row],[M 30-04]],Table1[[#This Row],[K 30-4]],Table1[[#This Row],[M23_28_1]])</f>
        <v>#REF!</v>
      </c>
      <c r="G57" s="16" t="e">
        <f ca="1">SUMIF(INDIRECT(Table1[[#Headers],[M 30-04]]&amp;"[concat]"),Table1[concat],INDIRECT(Table1[[#Headers],[M 30-04]]&amp;"[c]"))</f>
        <v>#REF!</v>
      </c>
      <c r="H57" s="15" t="e">
        <f ca="1">SUMIF(INDIRECT(Table1[[#Headers],[K 30-4]]&amp;"[concat]"),Table1[concat],INDIRECT(Table1[[#Headers],[K 30-4]]&amp;"[c]"))*-1</f>
        <v>#REF!</v>
      </c>
      <c r="I57" t="e">
        <f ca="1">IF(OR(Table1[[#This Row],[M 30-04]]&gt;0,Table1[[#This Row],[K 30-4]]&lt;0),"+-","")</f>
        <v>#REF!</v>
      </c>
      <c r="J57">
        <f ca="1">SUMIF(INDIRECT(Table1[[#Headers],[M23_28_1]]&amp;"[concat]"),Table1[concat],INDIRECT(Table1[[#Headers],[M23_28_1]]&amp;"[c]"))</f>
        <v>0</v>
      </c>
      <c r="L57" t="str">
        <f ca="1">IF(OR(Table1[[#This Row],[M23_28_1]]&gt;0,Table1[[#This Row],[K23_28_1]]&lt;0),"+-","")</f>
        <v/>
      </c>
    </row>
    <row r="58" spans="1:12" x14ac:dyDescent="0.25">
      <c r="A58" t="str">
        <f>SUBSTITUTE(SUBSTITUTE(CONCATENATE(Table1[[#This Row],[NAMA BARANG]]),"-","")," ","")</f>
        <v>LemcairKenkoLG50</v>
      </c>
      <c r="B58" s="14" t="e">
        <f ca="1">IF(Table1[[#This Row],[NAMA BARANG]]="","",IF(Table1[[#This Row],[TT]]&lt;1,"",COUNT(B$2:B57)+1))</f>
        <v>#REF!</v>
      </c>
      <c r="C58" s="6" t="s">
        <v>3023</v>
      </c>
      <c r="D58" s="12">
        <v>1</v>
      </c>
      <c r="E58" s="12" t="s">
        <v>2897</v>
      </c>
      <c r="F58" s="15" t="e">
        <f ca="1">SUM(Table1[[#This Row],[AWAL]],Table1[[#This Row],[M 30-04]],Table1[[#This Row],[K 30-4]],Table1[[#This Row],[M23_28_1]])</f>
        <v>#REF!</v>
      </c>
      <c r="G58" s="16" t="e">
        <f ca="1">SUMIF(INDIRECT(Table1[[#Headers],[M 30-04]]&amp;"[concat]"),Table1[concat],INDIRECT(Table1[[#Headers],[M 30-04]]&amp;"[c]"))</f>
        <v>#REF!</v>
      </c>
      <c r="H58" s="15" t="e">
        <f ca="1">SUMIF(INDIRECT(Table1[[#Headers],[K 30-4]]&amp;"[concat]"),Table1[concat],INDIRECT(Table1[[#Headers],[K 30-4]]&amp;"[c]"))*-1</f>
        <v>#REF!</v>
      </c>
      <c r="I58" t="e">
        <f ca="1">IF(OR(Table1[[#This Row],[M 30-04]]&gt;0,Table1[[#This Row],[K 30-4]]&lt;0),"+-","")</f>
        <v>#REF!</v>
      </c>
      <c r="J58">
        <f ca="1">SUMIF(INDIRECT(Table1[[#Headers],[M23_28_1]]&amp;"[concat]"),Table1[concat],INDIRECT(Table1[[#Headers],[M23_28_1]]&amp;"[c]"))</f>
        <v>1</v>
      </c>
      <c r="L58" t="str">
        <f ca="1">IF(OR(Table1[[#This Row],[M23_28_1]]&gt;0,Table1[[#This Row],[K23_28_1]]&lt;0),"+-","")</f>
        <v>+-</v>
      </c>
    </row>
    <row r="59" spans="1:12" x14ac:dyDescent="0.25">
      <c r="A59" t="str">
        <f>SUBSTITUTE(SUBSTITUTE(CONCATENATE(Table1[[#This Row],[NAMA BARANG]]),"-","")," ","")</f>
        <v>LemJKGLR35</v>
      </c>
      <c r="B59" s="14" t="e">
        <f ca="1">IF(Table1[[#This Row],[NAMA BARANG]]="","",IF(Table1[[#This Row],[TT]]&lt;1,"",COUNT(B$2:B58)+1))</f>
        <v>#REF!</v>
      </c>
      <c r="C59" s="6" t="s">
        <v>3010</v>
      </c>
      <c r="D59" s="12">
        <v>1</v>
      </c>
      <c r="E59" s="12" t="s">
        <v>2981</v>
      </c>
      <c r="F59" s="15" t="e">
        <f ca="1">SUM(Table1[[#This Row],[AWAL]],Table1[[#This Row],[M 30-04]],Table1[[#This Row],[K 30-4]],Table1[[#This Row],[M23_28_1]])</f>
        <v>#REF!</v>
      </c>
      <c r="G59" s="16" t="e">
        <f ca="1">SUMIF(INDIRECT(Table1[[#Headers],[M 30-04]]&amp;"[concat]"),Table1[concat],INDIRECT(Table1[[#Headers],[M 30-04]]&amp;"[c]"))</f>
        <v>#REF!</v>
      </c>
      <c r="H59" s="15" t="e">
        <f ca="1">SUMIF(INDIRECT(Table1[[#Headers],[K 30-4]]&amp;"[concat]"),Table1[concat],INDIRECT(Table1[[#Headers],[K 30-4]]&amp;"[c]"))*-1</f>
        <v>#REF!</v>
      </c>
      <c r="I59" t="e">
        <f ca="1">IF(OR(Table1[[#This Row],[M 30-04]]&gt;0,Table1[[#This Row],[K 30-4]]&lt;0),"+-","")</f>
        <v>#REF!</v>
      </c>
      <c r="J59">
        <f ca="1">SUMIF(INDIRECT(Table1[[#Headers],[M23_28_1]]&amp;"[concat]"),Table1[concat],INDIRECT(Table1[[#Headers],[M23_28_1]]&amp;"[c]"))</f>
        <v>1</v>
      </c>
      <c r="L59" t="str">
        <f ca="1">IF(OR(Table1[[#This Row],[M23_28_1]]&gt;0,Table1[[#This Row],[K23_28_1]]&lt;0),"+-","")</f>
        <v>+-</v>
      </c>
    </row>
    <row r="60" spans="1:12" x14ac:dyDescent="0.25">
      <c r="A60" t="str">
        <f>SUBSTITUTE(SUBSTITUTE(CONCATENATE(Table1[[#This Row],[NAMA BARANG]]),"-","")," ","")</f>
        <v>LemKenkoGT406</v>
      </c>
      <c r="B60" s="14" t="e">
        <f ca="1">IF(Table1[[#This Row],[NAMA BARANG]]="","",IF(Table1[[#This Row],[TT]]&lt;1,"",COUNT(B$2:B59)+1))</f>
        <v>#REF!</v>
      </c>
      <c r="C60" s="6" t="s">
        <v>70</v>
      </c>
      <c r="D60" s="12">
        <v>2</v>
      </c>
      <c r="E60" s="12" t="s">
        <v>71</v>
      </c>
      <c r="F60" s="15" t="e">
        <f ca="1">SUM(Table1[[#This Row],[AWAL]],Table1[[#This Row],[M 30-04]],Table1[[#This Row],[K 30-4]],Table1[[#This Row],[M23_28_1]])</f>
        <v>#REF!</v>
      </c>
      <c r="G60" s="16" t="e">
        <f ca="1">SUMIF(INDIRECT(Table1[[#Headers],[M 30-04]]&amp;"[concat]"),Table1[concat],INDIRECT(Table1[[#Headers],[M 30-04]]&amp;"[c]"))</f>
        <v>#REF!</v>
      </c>
      <c r="H60" s="15" t="e">
        <f ca="1">SUMIF(INDIRECT(Table1[[#Headers],[K 30-4]]&amp;"[concat]"),Table1[concat],INDIRECT(Table1[[#Headers],[K 30-4]]&amp;"[c]"))*-1</f>
        <v>#REF!</v>
      </c>
      <c r="I60" t="e">
        <f ca="1">IF(OR(Table1[[#This Row],[M 30-04]]&gt;0,Table1[[#This Row],[K 30-4]]&lt;0),"+-","")</f>
        <v>#REF!</v>
      </c>
      <c r="J60">
        <f ca="1">SUMIF(INDIRECT(Table1[[#Headers],[M23_28_1]]&amp;"[concat]"),Table1[concat],INDIRECT(Table1[[#Headers],[M23_28_1]]&amp;"[c]"))</f>
        <v>0</v>
      </c>
      <c r="L60" t="str">
        <f ca="1">IF(OR(Table1[[#This Row],[M23_28_1]]&gt;0,Table1[[#This Row],[K23_28_1]]&lt;0),"+-","")</f>
        <v/>
      </c>
    </row>
    <row r="61" spans="1:12" x14ac:dyDescent="0.25">
      <c r="A61" t="str">
        <f>SUBSTITUTE(SUBSTITUTE(CONCATENATE(Table1[[#This Row],[NAMA BARANG]]),"-","")," ","")</f>
        <v>LemstickJKGS15gr</v>
      </c>
      <c r="B61" s="14" t="e">
        <f ca="1">IF(Table1[[#This Row],[NAMA BARANG]]="","",IF(Table1[[#This Row],[TT]]&lt;1,"",COUNT(B$2:B60)+1))</f>
        <v>#REF!</v>
      </c>
      <c r="C61" s="6" t="s">
        <v>73</v>
      </c>
      <c r="D61" s="12">
        <v>1</v>
      </c>
      <c r="E61" s="12" t="s">
        <v>74</v>
      </c>
      <c r="F61" s="15" t="e">
        <f ca="1">SUM(Table1[[#This Row],[AWAL]],Table1[[#This Row],[M 30-04]],Table1[[#This Row],[K 30-4]],Table1[[#This Row],[M23_28_1]])</f>
        <v>#REF!</v>
      </c>
      <c r="G61" s="16" t="e">
        <f ca="1">SUMIF(INDIRECT(Table1[[#Headers],[M 30-04]]&amp;"[concat]"),Table1[concat],INDIRECT(Table1[[#Headers],[M 30-04]]&amp;"[c]"))</f>
        <v>#REF!</v>
      </c>
      <c r="H61" s="15" t="e">
        <f ca="1">SUMIF(INDIRECT(Table1[[#Headers],[K 30-4]]&amp;"[concat]"),Table1[concat],INDIRECT(Table1[[#Headers],[K 30-4]]&amp;"[c]"))*-1</f>
        <v>#REF!</v>
      </c>
      <c r="I61" t="e">
        <f ca="1">IF(OR(Table1[[#This Row],[M 30-04]]&gt;0,Table1[[#This Row],[K 30-4]]&lt;0),"+-","")</f>
        <v>#REF!</v>
      </c>
      <c r="J61">
        <f ca="1">SUMIF(INDIRECT(Table1[[#Headers],[M23_28_1]]&amp;"[concat]"),Table1[concat],INDIRECT(Table1[[#Headers],[M23_28_1]]&amp;"[c]"))</f>
        <v>0</v>
      </c>
      <c r="L61" t="str">
        <f ca="1">IF(OR(Table1[[#This Row],[M23_28_1]]&gt;0,Table1[[#This Row],[K23_28_1]]&lt;0),"+-","")</f>
        <v/>
      </c>
    </row>
    <row r="62" spans="1:12" x14ac:dyDescent="0.25">
      <c r="A62" t="str">
        <f>SUBSTITUTE(SUBSTITUTE(CONCATENATE(Table1[[#This Row],[NAMA BARANG]]),"-","")," ","")</f>
        <v>LemstickKenko8grkecil</v>
      </c>
      <c r="B62" s="14" t="e">
        <f ca="1">IF(Table1[[#This Row],[NAMA BARANG]]="","",IF(Table1[[#This Row],[TT]]&lt;1,"",COUNT(B$2:B61)+1))</f>
        <v>#REF!</v>
      </c>
      <c r="C62" s="6" t="s">
        <v>3022</v>
      </c>
      <c r="D62" s="12">
        <v>1</v>
      </c>
      <c r="E62" s="12" t="s">
        <v>3049</v>
      </c>
      <c r="F62" s="15" t="e">
        <f ca="1">SUM(Table1[[#This Row],[AWAL]],Table1[[#This Row],[M 30-04]],Table1[[#This Row],[K 30-4]],Table1[[#This Row],[M23_28_1]])</f>
        <v>#REF!</v>
      </c>
      <c r="G62" s="16" t="e">
        <f ca="1">SUMIF(INDIRECT(Table1[[#Headers],[M 30-04]]&amp;"[concat]"),Table1[concat],INDIRECT(Table1[[#Headers],[M 30-04]]&amp;"[c]"))</f>
        <v>#REF!</v>
      </c>
      <c r="H62" s="15" t="e">
        <f ca="1">SUMIF(INDIRECT(Table1[[#Headers],[K 30-4]]&amp;"[concat]"),Table1[concat],INDIRECT(Table1[[#Headers],[K 30-4]]&amp;"[c]"))*-1</f>
        <v>#REF!</v>
      </c>
      <c r="I62" t="e">
        <f ca="1">IF(OR(Table1[[#This Row],[M 30-04]]&gt;0,Table1[[#This Row],[K 30-4]]&lt;0),"+-","")</f>
        <v>#REF!</v>
      </c>
      <c r="J62">
        <f ca="1">SUMIF(INDIRECT(Table1[[#Headers],[M23_28_1]]&amp;"[concat]"),Table1[concat],INDIRECT(Table1[[#Headers],[M23_28_1]]&amp;"[c]"))</f>
        <v>1</v>
      </c>
      <c r="L62" t="str">
        <f ca="1">IF(OR(Table1[[#This Row],[M23_28_1]]&gt;0,Table1[[#This Row],[K23_28_1]]&lt;0),"+-","")</f>
        <v>+-</v>
      </c>
    </row>
    <row r="63" spans="1:12" x14ac:dyDescent="0.25">
      <c r="A63" t="str">
        <f>SUBSTITUTE(SUBSTITUTE(CONCATENATE(Table1[[#This Row],[NAMA BARANG]]),"-","")," ","")</f>
        <v>LemsuperglueSG03Kenko</v>
      </c>
      <c r="B63" s="14" t="e">
        <f ca="1">IF(Table1[[#This Row],[NAMA BARANG]]="","",IF(Table1[[#This Row],[TT]]&lt;1,"",COUNT(B$2:B62)+1))</f>
        <v>#REF!</v>
      </c>
      <c r="C63" s="6" t="s">
        <v>75</v>
      </c>
      <c r="D63" s="12">
        <v>2</v>
      </c>
      <c r="E63" s="12" t="s">
        <v>76</v>
      </c>
      <c r="F63" s="15" t="e">
        <f ca="1">SUM(Table1[[#This Row],[AWAL]],Table1[[#This Row],[M 30-04]],Table1[[#This Row],[K 30-4]],Table1[[#This Row],[M23_28_1]])</f>
        <v>#REF!</v>
      </c>
      <c r="G63" s="16" t="e">
        <f ca="1">SUMIF(INDIRECT(Table1[[#Headers],[M 30-04]]&amp;"[concat]"),Table1[concat],INDIRECT(Table1[[#Headers],[M 30-04]]&amp;"[c]"))</f>
        <v>#REF!</v>
      </c>
      <c r="H63" s="15" t="e">
        <f ca="1">SUMIF(INDIRECT(Table1[[#Headers],[K 30-4]]&amp;"[concat]"),Table1[concat],INDIRECT(Table1[[#Headers],[K 30-4]]&amp;"[c]"))*-1</f>
        <v>#REF!</v>
      </c>
      <c r="I63" t="e">
        <f ca="1">IF(OR(Table1[[#This Row],[M 30-04]]&gt;0,Table1[[#This Row],[K 30-4]]&lt;0),"+-","")</f>
        <v>#REF!</v>
      </c>
      <c r="J63">
        <f ca="1">SUMIF(INDIRECT(Table1[[#Headers],[M23_28_1]]&amp;"[concat]"),Table1[concat],INDIRECT(Table1[[#Headers],[M23_28_1]]&amp;"[c]"))</f>
        <v>0</v>
      </c>
      <c r="L63" t="str">
        <f ca="1">IF(OR(Table1[[#This Row],[M23_28_1]]&gt;0,Table1[[#This Row],[K23_28_1]]&lt;0),"+-","")</f>
        <v/>
      </c>
    </row>
    <row r="64" spans="1:12" x14ac:dyDescent="0.25">
      <c r="A64" t="str">
        <f>SUBSTITUTE(SUBSTITUTE(CONCATENATE(Table1[[#This Row],[NAMA BARANG]]),"-","")," ","")</f>
        <v>MarkerpermanenKenkoPM100hitam</v>
      </c>
      <c r="B64" s="13" t="e">
        <f ca="1">IF(Table1[[#This Row],[NAMA BARANG]]="","",IF(Table1[[#This Row],[TT]]&lt;1,"",COUNT(B$2:B63)+1))</f>
        <v>#REF!</v>
      </c>
      <c r="C64" s="6" t="s">
        <v>2921</v>
      </c>
      <c r="D64" s="12">
        <v>1</v>
      </c>
      <c r="E64" s="12" t="s">
        <v>2891</v>
      </c>
      <c r="F64" s="12" t="e">
        <f ca="1">SUM(Table1[[#This Row],[AWAL]],Table1[[#This Row],[M 30-04]],Table1[[#This Row],[K 30-4]],Table1[[#This Row],[M23_28_1]])</f>
        <v>#REF!</v>
      </c>
      <c r="G64" s="16" t="e">
        <f ca="1">SUMIF(INDIRECT(Table1[[#Headers],[M 30-04]]&amp;"[concat]"),Table1[concat],INDIRECT(Table1[[#Headers],[M 30-04]]&amp;"[c]"))</f>
        <v>#REF!</v>
      </c>
      <c r="H64" s="15" t="e">
        <f ca="1">SUMIF(INDIRECT(Table1[[#Headers],[K 30-4]]&amp;"[concat]"),Table1[concat],INDIRECT(Table1[[#Headers],[K 30-4]]&amp;"[c]"))*-1</f>
        <v>#REF!</v>
      </c>
      <c r="I64" t="e">
        <f ca="1">IF(OR(Table1[[#This Row],[M 30-04]]&gt;0,Table1[[#This Row],[K 30-4]]&lt;0),"+-","")</f>
        <v>#REF!</v>
      </c>
      <c r="J64">
        <f ca="1">SUMIF(INDIRECT(Table1[[#Headers],[M23_28_1]]&amp;"[concat]"),Table1[concat],INDIRECT(Table1[[#Headers],[M23_28_1]]&amp;"[c]"))</f>
        <v>0</v>
      </c>
      <c r="L64" t="str">
        <f ca="1">IF(OR(Table1[[#This Row],[M23_28_1]]&gt;0,Table1[[#This Row],[K23_28_1]]&lt;0),"+-","")</f>
        <v/>
      </c>
    </row>
    <row r="65" spans="1:12" x14ac:dyDescent="0.25">
      <c r="A65" t="str">
        <f>SUBSTITUTE(SUBSTITUTE(CONCATENATE(Table1[[#This Row],[NAMA BARANG]]),"-","")," ","")</f>
        <v>MarkerWBKenkoWM100hitam</v>
      </c>
      <c r="B65" s="5" t="e">
        <f ca="1">IF(Table1[[#This Row],[NAMA BARANG]]="","",IF(Table1[[#This Row],[TT]]&lt;1,"",COUNT(B$2:B64)+1))</f>
        <v>#REF!</v>
      </c>
      <c r="C65" s="6" t="s">
        <v>2922</v>
      </c>
      <c r="D65" s="12">
        <v>1</v>
      </c>
      <c r="E65" s="12" t="s">
        <v>2891</v>
      </c>
      <c r="F65" s="4" t="e">
        <f ca="1">SUM(Table1[[#This Row],[AWAL]],Table1[[#This Row],[M 30-04]],Table1[[#This Row],[K 30-4]],Table1[[#This Row],[M23_28_1]])</f>
        <v>#REF!</v>
      </c>
      <c r="G65" s="16" t="e">
        <f ca="1">SUMIF(INDIRECT(Table1[[#Headers],[M 30-04]]&amp;"[concat]"),Table1[concat],INDIRECT(Table1[[#Headers],[M 30-04]]&amp;"[c]"))</f>
        <v>#REF!</v>
      </c>
      <c r="H65" s="15" t="e">
        <f ca="1">SUMIF(INDIRECT(Table1[[#Headers],[K 30-4]]&amp;"[concat]"),Table1[concat],INDIRECT(Table1[[#Headers],[K 30-4]]&amp;"[c]"))*-1</f>
        <v>#REF!</v>
      </c>
      <c r="I65" t="e">
        <f ca="1">IF(OR(Table1[[#This Row],[M 30-04]]&gt;0,Table1[[#This Row],[K 30-4]]&lt;0),"+-","")</f>
        <v>#REF!</v>
      </c>
      <c r="J65">
        <f ca="1">SUMIF(INDIRECT(Table1[[#Headers],[M23_28_1]]&amp;"[concat]"),Table1[concat],INDIRECT(Table1[[#Headers],[M23_28_1]]&amp;"[c]"))</f>
        <v>0</v>
      </c>
      <c r="L65" t="str">
        <f ca="1">IF(OR(Table1[[#This Row],[M23_28_1]]&gt;0,Table1[[#This Row],[K23_28_1]]&lt;0),"+-","")</f>
        <v/>
      </c>
    </row>
    <row r="66" spans="1:12" x14ac:dyDescent="0.25">
      <c r="A66" t="str">
        <f>SUBSTITUTE(SUBSTITUTE(CONCATENATE(Table1[[#This Row],[NAMA BARANG]]),"-","")," ","")</f>
        <v>MikalaminatingKenkoLF1002234</v>
      </c>
      <c r="B66" s="14" t="e">
        <f ca="1">IF(Table1[[#This Row],[NAMA BARANG]]="","",IF(Table1[[#This Row],[TT]]&lt;1,"",COUNT(B$2:B65)+1))</f>
        <v>#REF!</v>
      </c>
      <c r="C66" s="6" t="s">
        <v>3025</v>
      </c>
      <c r="D66" s="12">
        <v>2</v>
      </c>
      <c r="E66" s="12" t="s">
        <v>3050</v>
      </c>
      <c r="F66" s="15" t="e">
        <f ca="1">SUM(Table1[[#This Row],[AWAL]],Table1[[#This Row],[M 30-04]],Table1[[#This Row],[K 30-4]],Table1[[#This Row],[M23_28_1]])</f>
        <v>#REF!</v>
      </c>
      <c r="G66" s="16" t="e">
        <f ca="1">SUMIF(INDIRECT(Table1[[#Headers],[M 30-04]]&amp;"[concat]"),Table1[concat],INDIRECT(Table1[[#Headers],[M 30-04]]&amp;"[c]"))</f>
        <v>#REF!</v>
      </c>
      <c r="H66" s="15" t="e">
        <f ca="1">SUMIF(INDIRECT(Table1[[#Headers],[K 30-4]]&amp;"[concat]"),Table1[concat],INDIRECT(Table1[[#Headers],[K 30-4]]&amp;"[c]"))*-1</f>
        <v>#REF!</v>
      </c>
      <c r="I66" t="e">
        <f ca="1">IF(OR(Table1[[#This Row],[M 30-04]]&gt;0,Table1[[#This Row],[K 30-4]]&lt;0),"+-","")</f>
        <v>#REF!</v>
      </c>
      <c r="J66">
        <f ca="1">SUMIF(INDIRECT(Table1[[#Headers],[M23_28_1]]&amp;"[concat]"),Table1[concat],INDIRECT(Table1[[#Headers],[M23_28_1]]&amp;"[c]"))</f>
        <v>2</v>
      </c>
      <c r="L66" t="str">
        <f ca="1">IF(OR(Table1[[#This Row],[M23_28_1]]&gt;0,Table1[[#This Row],[K23_28_1]]&lt;0),"+-","")</f>
        <v>+-</v>
      </c>
    </row>
    <row r="67" spans="1:12" x14ac:dyDescent="0.25">
      <c r="A67" t="str">
        <f>SUBSTITUTE(SUBSTITUTE(CONCATENATE(Table1[[#This Row],[NAMA BARANG]]),"-","")," ","")</f>
        <v>OpastelJK12WOP12S</v>
      </c>
      <c r="B67" s="14" t="e">
        <f ca="1">IF(Table1[[#This Row],[NAMA BARANG]]="","",IF(Table1[[#This Row],[TT]]&lt;1,"",COUNT(B$2:B66)+1))</f>
        <v>#REF!</v>
      </c>
      <c r="C67" s="6" t="s">
        <v>3015</v>
      </c>
      <c r="D67" s="12">
        <v>2</v>
      </c>
      <c r="E67" s="12" t="s">
        <v>2980</v>
      </c>
      <c r="F67" s="15" t="e">
        <f ca="1">SUM(Table1[[#This Row],[AWAL]],Table1[[#This Row],[M 30-04]],Table1[[#This Row],[K 30-4]],Table1[[#This Row],[M23_28_1]])</f>
        <v>#REF!</v>
      </c>
      <c r="G67" s="16" t="e">
        <f ca="1">SUMIF(INDIRECT(Table1[[#Headers],[M 30-04]]&amp;"[concat]"),Table1[concat],INDIRECT(Table1[[#Headers],[M 30-04]]&amp;"[c]"))</f>
        <v>#REF!</v>
      </c>
      <c r="H67" s="15" t="e">
        <f ca="1">SUMIF(INDIRECT(Table1[[#Headers],[K 30-4]]&amp;"[concat]"),Table1[concat],INDIRECT(Table1[[#Headers],[K 30-4]]&amp;"[c]"))*-1</f>
        <v>#REF!</v>
      </c>
      <c r="I67" t="e">
        <f ca="1">IF(OR(Table1[[#This Row],[M 30-04]]&gt;0,Table1[[#This Row],[K 30-4]]&lt;0),"+-","")</f>
        <v>#REF!</v>
      </c>
      <c r="J67">
        <f ca="1">SUMIF(INDIRECT(Table1[[#Headers],[M23_28_1]]&amp;"[concat]"),Table1[concat],INDIRECT(Table1[[#Headers],[M23_28_1]]&amp;"[c]"))</f>
        <v>2</v>
      </c>
      <c r="L67" t="str">
        <f ca="1">IF(OR(Table1[[#This Row],[M23_28_1]]&gt;0,Table1[[#This Row],[K23_28_1]]&lt;0),"+-","")</f>
        <v>+-</v>
      </c>
    </row>
    <row r="68" spans="1:12" x14ac:dyDescent="0.25">
      <c r="A68" t="str">
        <f>SUBSTITUTE(SUBSTITUTE(CONCATENATE(Table1[[#This Row],[NAMA BARANG]]),"-","")," ","")</f>
        <v>PapercutterJKPC2638(F4)</v>
      </c>
      <c r="B68" s="14" t="e">
        <f ca="1">IF(Table1[[#This Row],[NAMA BARANG]]="","",IF(Table1[[#This Row],[TT]]&lt;1,"",COUNT(B$2:B67)+1))</f>
        <v>#REF!</v>
      </c>
      <c r="C68" s="6" t="s">
        <v>3007</v>
      </c>
      <c r="D68" s="12">
        <v>1</v>
      </c>
      <c r="E68" s="12" t="s">
        <v>3044</v>
      </c>
      <c r="F68" s="15" t="e">
        <f ca="1">SUM(Table1[[#This Row],[AWAL]],Table1[[#This Row],[M 30-04]],Table1[[#This Row],[K 30-4]],Table1[[#This Row],[M23_28_1]])</f>
        <v>#REF!</v>
      </c>
      <c r="G68" s="16" t="e">
        <f ca="1">SUMIF(INDIRECT(Table1[[#Headers],[M 30-04]]&amp;"[concat]"),Table1[concat],INDIRECT(Table1[[#Headers],[M 30-04]]&amp;"[c]"))</f>
        <v>#REF!</v>
      </c>
      <c r="H68" s="15" t="e">
        <f ca="1">SUMIF(INDIRECT(Table1[[#Headers],[K 30-4]]&amp;"[concat]"),Table1[concat],INDIRECT(Table1[[#Headers],[K 30-4]]&amp;"[c]"))*-1</f>
        <v>#REF!</v>
      </c>
      <c r="I68" t="e">
        <f ca="1">IF(OR(Table1[[#This Row],[M 30-04]]&gt;0,Table1[[#This Row],[K 30-4]]&lt;0),"+-","")</f>
        <v>#REF!</v>
      </c>
      <c r="J68">
        <f ca="1">SUMIF(INDIRECT(Table1[[#Headers],[M23_28_1]]&amp;"[concat]"),Table1[concat],INDIRECT(Table1[[#Headers],[M23_28_1]]&amp;"[c]"))</f>
        <v>1</v>
      </c>
      <c r="L68" t="str">
        <f ca="1">IF(OR(Table1[[#This Row],[M23_28_1]]&gt;0,Table1[[#This Row],[K23_28_1]]&lt;0),"+-","")</f>
        <v>+-</v>
      </c>
    </row>
    <row r="69" spans="1:12" x14ac:dyDescent="0.25">
      <c r="A69" t="str">
        <f>SUBSTITUTE(SUBSTITUTE(CONCATENATE(Table1[[#This Row],[NAMA BARANG]]),"-","")," ","")</f>
        <v>PC0717530A/DKenko</v>
      </c>
      <c r="B69" s="14" t="e">
        <f ca="1">IF(Table1[[#This Row],[NAMA BARANG]]="","",IF(Table1[[#This Row],[TT]]&lt;1,"",COUNT(B$2:B68)+1))</f>
        <v>#REF!</v>
      </c>
      <c r="C69" s="6" t="s">
        <v>79</v>
      </c>
      <c r="D69" s="12">
        <v>1</v>
      </c>
      <c r="E69" s="12" t="s">
        <v>49</v>
      </c>
      <c r="F69" s="15" t="e">
        <f ca="1">SUM(Table1[[#This Row],[AWAL]],Table1[[#This Row],[M 30-04]],Table1[[#This Row],[K 30-4]],Table1[[#This Row],[M23_28_1]])</f>
        <v>#REF!</v>
      </c>
      <c r="G69" s="16" t="e">
        <f ca="1">SUMIF(INDIRECT(Table1[[#Headers],[M 30-04]]&amp;"[concat]"),Table1[concat],INDIRECT(Table1[[#Headers],[M 30-04]]&amp;"[c]"))</f>
        <v>#REF!</v>
      </c>
      <c r="H69" s="15" t="e">
        <f ca="1">SUMIF(INDIRECT(Table1[[#Headers],[K 30-4]]&amp;"[concat]"),Table1[concat],INDIRECT(Table1[[#Headers],[K 30-4]]&amp;"[c]"))*-1</f>
        <v>#REF!</v>
      </c>
      <c r="I69" t="e">
        <f ca="1">IF(OR(Table1[[#This Row],[M 30-04]]&gt;0,Table1[[#This Row],[K 30-4]]&lt;0),"+-","")</f>
        <v>#REF!</v>
      </c>
      <c r="J69">
        <f ca="1">SUMIF(INDIRECT(Table1[[#Headers],[M23_28_1]]&amp;"[concat]"),Table1[concat],INDIRECT(Table1[[#Headers],[M23_28_1]]&amp;"[c]"))</f>
        <v>0</v>
      </c>
      <c r="L69" t="str">
        <f ca="1">IF(OR(Table1[[#This Row],[M23_28_1]]&gt;0,Table1[[#This Row],[K23_28_1]]&lt;0),"+-","")</f>
        <v/>
      </c>
    </row>
    <row r="70" spans="1:12" x14ac:dyDescent="0.25">
      <c r="A70" t="str">
        <f>SUBSTITUTE(SUBSTITUTE(CONCATENATE(Table1[[#This Row],[NAMA BARANG]]),"-","")," ","")</f>
        <v>PCKenko2160pAGE</v>
      </c>
      <c r="B70" s="5" t="e">
        <f ca="1">IF(Table1[[#This Row],[NAMA BARANG]]="","",IF(Table1[[#This Row],[TT]]&lt;1,"",COUNT(B$2:B69)+1))</f>
        <v>#REF!</v>
      </c>
      <c r="C70" s="6" t="s">
        <v>80</v>
      </c>
      <c r="D70" s="12">
        <v>7</v>
      </c>
      <c r="E70" s="12" t="s">
        <v>3097</v>
      </c>
      <c r="F70" s="4" t="e">
        <f ca="1">SUM(Table1[[#This Row],[AWAL]],Table1[[#This Row],[M 30-04]],Table1[[#This Row],[K 30-4]],Table1[[#This Row],[M23_28_1]])</f>
        <v>#REF!</v>
      </c>
      <c r="G70" s="16" t="e">
        <f ca="1">SUMIF(INDIRECT(Table1[[#Headers],[M 30-04]]&amp;"[concat]"),Table1[concat],INDIRECT(Table1[[#Headers],[M 30-04]]&amp;"[c]"))</f>
        <v>#REF!</v>
      </c>
      <c r="H70" s="15" t="e">
        <f ca="1">SUMIF(INDIRECT(Table1[[#Headers],[K 30-4]]&amp;"[concat]"),Table1[concat],INDIRECT(Table1[[#Headers],[K 30-4]]&amp;"[c]"))*-1</f>
        <v>#REF!</v>
      </c>
      <c r="I70" t="e">
        <f ca="1">IF(OR(Table1[[#This Row],[M 30-04]]&gt;0,Table1[[#This Row],[K 30-4]]&lt;0),"+-","")</f>
        <v>#REF!</v>
      </c>
      <c r="J70">
        <f ca="1">SUMIF(INDIRECT(Table1[[#Headers],[M23_28_1]]&amp;"[concat]"),Table1[concat],INDIRECT(Table1[[#Headers],[M23_28_1]]&amp;"[c]"))</f>
        <v>0</v>
      </c>
      <c r="L70" t="str">
        <f ca="1">IF(OR(Table1[[#This Row],[M23_28_1]]&gt;0,Table1[[#This Row],[K23_28_1]]&lt;0),"+-","")</f>
        <v/>
      </c>
    </row>
    <row r="71" spans="1:12" x14ac:dyDescent="0.25">
      <c r="A71" t="str">
        <f>SUBSTITUTE(SUBSTITUTE(CONCATENATE(Table1[[#This Row],[NAMA BARANG]]),"-","")," ","")</f>
        <v>PCKenko2180MG</v>
      </c>
      <c r="B71" s="5" t="e">
        <f ca="1">IF(Table1[[#This Row],[NAMA BARANG]]="","",IF(Table1[[#This Row],[TT]]&lt;1,"",COUNT(B$2:B70)+1))</f>
        <v>#REF!</v>
      </c>
      <c r="C71" s="6" t="s">
        <v>81</v>
      </c>
      <c r="D71" s="12">
        <v>16</v>
      </c>
      <c r="E71" s="12" t="s">
        <v>63</v>
      </c>
      <c r="F71" s="4" t="e">
        <f ca="1">SUM(Table1[[#This Row],[AWAL]],Table1[[#This Row],[M 30-04]],Table1[[#This Row],[K 30-4]],Table1[[#This Row],[M23_28_1]])</f>
        <v>#REF!</v>
      </c>
      <c r="G71" s="16" t="e">
        <f ca="1">SUMIF(INDIRECT(Table1[[#Headers],[M 30-04]]&amp;"[concat]"),Table1[concat],INDIRECT(Table1[[#Headers],[M 30-04]]&amp;"[c]"))</f>
        <v>#REF!</v>
      </c>
      <c r="H71" s="15" t="e">
        <f ca="1">SUMIF(INDIRECT(Table1[[#Headers],[K 30-4]]&amp;"[concat]"),Table1[concat],INDIRECT(Table1[[#Headers],[K 30-4]]&amp;"[c]"))*-1</f>
        <v>#REF!</v>
      </c>
      <c r="I71" t="e">
        <f ca="1">IF(OR(Table1[[#This Row],[M 30-04]]&gt;0,Table1[[#This Row],[K 30-4]]&lt;0),"+-","")</f>
        <v>#REF!</v>
      </c>
      <c r="J71">
        <f ca="1">SUMIF(INDIRECT(Table1[[#Headers],[M23_28_1]]&amp;"[concat]"),Table1[concat],INDIRECT(Table1[[#Headers],[M23_28_1]]&amp;"[c]"))</f>
        <v>0</v>
      </c>
      <c r="L71" t="str">
        <f ca="1">IF(OR(Table1[[#This Row],[M23_28_1]]&gt;0,Table1[[#This Row],[K23_28_1]]&lt;0),"+-","")</f>
        <v/>
      </c>
    </row>
    <row r="72" spans="1:12" x14ac:dyDescent="0.25">
      <c r="A72" t="str">
        <f>SUBSTITUTE(SUBSTITUTE(CONCATENATE(Table1[[#This Row],[NAMA BARANG]]),"-","")," ","")</f>
        <v>PensilJKP882B</v>
      </c>
      <c r="B72" s="5" t="e">
        <f ca="1">IF(Table1[[#This Row],[NAMA BARANG]]="","",IF(Table1[[#This Row],[TT]]&lt;1,"",COUNT(B$2:B71)+1))</f>
        <v>#REF!</v>
      </c>
      <c r="C72" s="6" t="s">
        <v>2892</v>
      </c>
      <c r="D72" s="12">
        <v>1</v>
      </c>
      <c r="E72" s="12" t="s">
        <v>2893</v>
      </c>
      <c r="F72" s="4" t="e">
        <f ca="1">SUM(Table1[[#This Row],[AWAL]],Table1[[#This Row],[M 30-04]],Table1[[#This Row],[K 30-4]],Table1[[#This Row],[M23_28_1]])</f>
        <v>#REF!</v>
      </c>
      <c r="G72" s="16" t="e">
        <f ca="1">SUMIF(INDIRECT(Table1[[#Headers],[M 30-04]]&amp;"[concat]"),Table1[concat],INDIRECT(Table1[[#Headers],[M 30-04]]&amp;"[c]"))</f>
        <v>#REF!</v>
      </c>
      <c r="H72" s="15" t="e">
        <f ca="1">SUMIF(INDIRECT(Table1[[#Headers],[K 30-4]]&amp;"[concat]"),Table1[concat],INDIRECT(Table1[[#Headers],[K 30-4]]&amp;"[c]"))*-1</f>
        <v>#REF!</v>
      </c>
      <c r="I72" t="e">
        <f ca="1">IF(OR(Table1[[#This Row],[M 30-04]]&gt;0,Table1[[#This Row],[K 30-4]]&lt;0),"+-","")</f>
        <v>#REF!</v>
      </c>
      <c r="J72">
        <f ca="1">SUMIF(INDIRECT(Table1[[#Headers],[M23_28_1]]&amp;"[concat]"),Table1[concat],INDIRECT(Table1[[#Headers],[M23_28_1]]&amp;"[c]"))</f>
        <v>1</v>
      </c>
      <c r="L72" t="str">
        <f ca="1">IF(OR(Table1[[#This Row],[M23_28_1]]&gt;0,Table1[[#This Row],[K23_28_1]]&lt;0),"+-","")</f>
        <v>+-</v>
      </c>
    </row>
    <row r="73" spans="1:12" x14ac:dyDescent="0.25">
      <c r="A73" t="str">
        <f>SUBSTITUTE(SUBSTITUTE(CONCATENATE(Table1[[#This Row],[NAMA BARANG]]),"-","")," ","")</f>
        <v>PensilJKP882B</v>
      </c>
      <c r="B73" s="14" t="e">
        <f ca="1">IF(Table1[[#This Row],[NAMA BARANG]]="","",IF(Table1[[#This Row],[TT]]&lt;1,"",COUNT(B$2:B72)+1))</f>
        <v>#REF!</v>
      </c>
      <c r="C73" s="6" t="s">
        <v>3036</v>
      </c>
      <c r="D73" s="12">
        <v>1</v>
      </c>
      <c r="E73" s="12" t="s">
        <v>2893</v>
      </c>
      <c r="F73" s="15" t="e">
        <f ca="1">SUM(Table1[[#This Row],[AWAL]],Table1[[#This Row],[M 30-04]],Table1[[#This Row],[K 30-4]],Table1[[#This Row],[M23_28_1]])</f>
        <v>#REF!</v>
      </c>
      <c r="G73" s="16" t="e">
        <f ca="1">SUMIF(INDIRECT(Table1[[#Headers],[M 30-04]]&amp;"[concat]"),Table1[concat],INDIRECT(Table1[[#Headers],[M 30-04]]&amp;"[c]"))</f>
        <v>#REF!</v>
      </c>
      <c r="H73" s="15" t="e">
        <f ca="1">SUMIF(INDIRECT(Table1[[#Headers],[K 30-4]]&amp;"[concat]"),Table1[concat],INDIRECT(Table1[[#Headers],[K 30-4]]&amp;"[c]"))*-1</f>
        <v>#REF!</v>
      </c>
      <c r="I73" t="e">
        <f ca="1">IF(OR(Table1[[#This Row],[M 30-04]]&gt;0,Table1[[#This Row],[K 30-4]]&lt;0),"+-","")</f>
        <v>#REF!</v>
      </c>
      <c r="J73">
        <f ca="1">SUMIF(INDIRECT(Table1[[#Headers],[M23_28_1]]&amp;"[concat]"),Table1[concat],INDIRECT(Table1[[#Headers],[M23_28_1]]&amp;"[c]"))</f>
        <v>1</v>
      </c>
      <c r="L73" t="str">
        <f ca="1">IF(OR(Table1[[#This Row],[M23_28_1]]&gt;0,Table1[[#This Row],[K23_28_1]]&lt;0),"+-","")</f>
        <v>+-</v>
      </c>
    </row>
    <row r="74" spans="1:12" x14ac:dyDescent="0.25">
      <c r="A74" t="str">
        <f>SUBSTITUTE(SUBSTITUTE(CONCATENATE(Table1[[#This Row],[NAMA BARANG]]),"-","")," ","")</f>
        <v>PensilJKP932B</v>
      </c>
      <c r="B74" s="5" t="e">
        <f ca="1">IF(Table1[[#This Row],[NAMA BARANG]]="","",IF(Table1[[#This Row],[TT]]&lt;1,"",COUNT(B$2:B73)+1))</f>
        <v>#REF!</v>
      </c>
      <c r="C74" s="6" t="s">
        <v>3037</v>
      </c>
      <c r="D74" s="12">
        <v>1</v>
      </c>
      <c r="E74" s="12" t="s">
        <v>2893</v>
      </c>
      <c r="F74" s="4" t="e">
        <f ca="1">SUM(Table1[[#This Row],[AWAL]],Table1[[#This Row],[M 30-04]],Table1[[#This Row],[K 30-4]],Table1[[#This Row],[M23_28_1]])</f>
        <v>#REF!</v>
      </c>
      <c r="G74" s="16" t="e">
        <f ca="1">SUMIF(INDIRECT(Table1[[#Headers],[M 30-04]]&amp;"[concat]"),Table1[concat],INDIRECT(Table1[[#Headers],[M 30-04]]&amp;"[c]"))</f>
        <v>#REF!</v>
      </c>
      <c r="H74" s="15" t="e">
        <f ca="1">SUMIF(INDIRECT(Table1[[#Headers],[K 30-4]]&amp;"[concat]"),Table1[concat],INDIRECT(Table1[[#Headers],[K 30-4]]&amp;"[c]"))*-1</f>
        <v>#REF!</v>
      </c>
      <c r="I74" t="e">
        <f ca="1">IF(OR(Table1[[#This Row],[M 30-04]]&gt;0,Table1[[#This Row],[K 30-4]]&lt;0),"+-","")</f>
        <v>#REF!</v>
      </c>
      <c r="J74">
        <f ca="1">SUMIF(INDIRECT(Table1[[#Headers],[M23_28_1]]&amp;"[concat]"),Table1[concat],INDIRECT(Table1[[#Headers],[M23_28_1]]&amp;"[c]"))</f>
        <v>1</v>
      </c>
      <c r="L74" t="str">
        <f ca="1">IF(OR(Table1[[#This Row],[M23_28_1]]&gt;0,Table1[[#This Row],[K23_28_1]]&lt;0),"+-","")</f>
        <v>+-</v>
      </c>
    </row>
    <row r="75" spans="1:12" x14ac:dyDescent="0.25">
      <c r="A75" t="str">
        <f>SUBSTITUTE(SUBSTITUTE(CONCATENATE(Table1[[#This Row],[NAMA BARANG]]),"-","")," ","")</f>
        <v>PlakbankainKenko48mmplstbiru</v>
      </c>
      <c r="B75" s="13" t="e">
        <f ca="1">IF(Table1[[#This Row],[NAMA BARANG]]="","",IF(Table1[[#This Row],[TT]]&lt;1,"",COUNT(B$2:B74)+1))</f>
        <v>#REF!</v>
      </c>
      <c r="C75" s="6" t="s">
        <v>3033</v>
      </c>
      <c r="D75" s="12">
        <v>2</v>
      </c>
      <c r="E75" s="12" t="s">
        <v>3045</v>
      </c>
      <c r="F75" s="12" t="e">
        <f ca="1">SUM(Table1[[#This Row],[AWAL]],Table1[[#This Row],[M 30-04]],Table1[[#This Row],[K 30-4]],Table1[[#This Row],[M23_28_1]])</f>
        <v>#REF!</v>
      </c>
      <c r="G75" s="16" t="e">
        <f ca="1">SUMIF(INDIRECT(Table1[[#Headers],[M 30-04]]&amp;"[concat]"),Table1[concat],INDIRECT(Table1[[#Headers],[M 30-04]]&amp;"[c]"))</f>
        <v>#REF!</v>
      </c>
      <c r="H75" s="15" t="e">
        <f ca="1">SUMIF(INDIRECT(Table1[[#Headers],[K 30-4]]&amp;"[concat]"),Table1[concat],INDIRECT(Table1[[#Headers],[K 30-4]]&amp;"[c]"))*-1</f>
        <v>#REF!</v>
      </c>
      <c r="I75" t="e">
        <f ca="1">IF(OR(Table1[[#This Row],[M 30-04]]&gt;0,Table1[[#This Row],[K 30-4]]&lt;0),"+-","")</f>
        <v>#REF!</v>
      </c>
      <c r="J75">
        <f ca="1">SUMIF(INDIRECT(Table1[[#Headers],[M23_28_1]]&amp;"[concat]"),Table1[concat],INDIRECT(Table1[[#Headers],[M23_28_1]]&amp;"[c]"))</f>
        <v>2</v>
      </c>
      <c r="L75" t="str">
        <f ca="1">IF(OR(Table1[[#This Row],[M23_28_1]]&gt;0,Table1[[#This Row],[K23_28_1]]&lt;0),"+-","")</f>
        <v>+-</v>
      </c>
    </row>
    <row r="76" spans="1:12" x14ac:dyDescent="0.25">
      <c r="A76" t="str">
        <f>SUBSTITUTE(SUBSTITUTE(CONCATENATE(Table1[[#This Row],[NAMA BARANG]]),"-","")," ","")</f>
        <v>PocketnoteKenko404</v>
      </c>
      <c r="B76" s="14" t="e">
        <f ca="1">IF(Table1[[#This Row],[NAMA BARANG]]="","",IF(Table1[[#This Row],[TT]]&lt;1,"",COUNT(B$2:B75)+1))</f>
        <v>#REF!</v>
      </c>
      <c r="C76" s="6" t="s">
        <v>82</v>
      </c>
      <c r="D76" s="12">
        <v>5</v>
      </c>
      <c r="E76" s="12" t="s">
        <v>47</v>
      </c>
      <c r="F76" s="15" t="e">
        <f ca="1">SUM(Table1[[#This Row],[AWAL]],Table1[[#This Row],[M 30-04]],Table1[[#This Row],[K 30-4]],Table1[[#This Row],[M23_28_1]])</f>
        <v>#REF!</v>
      </c>
      <c r="G76" s="16" t="e">
        <f ca="1">SUMIF(INDIRECT(Table1[[#Headers],[M 30-04]]&amp;"[concat]"),Table1[concat],INDIRECT(Table1[[#Headers],[M 30-04]]&amp;"[c]"))</f>
        <v>#REF!</v>
      </c>
      <c r="H76" s="15" t="e">
        <f ca="1">SUMIF(INDIRECT(Table1[[#Headers],[K 30-4]]&amp;"[concat]"),Table1[concat],INDIRECT(Table1[[#Headers],[K 30-4]]&amp;"[c]"))*-1</f>
        <v>#REF!</v>
      </c>
      <c r="I76" t="e">
        <f ca="1">IF(OR(Table1[[#This Row],[M 30-04]]&gt;0,Table1[[#This Row],[K 30-4]]&lt;0),"+-","")</f>
        <v>#REF!</v>
      </c>
      <c r="J76">
        <f ca="1">SUMIF(INDIRECT(Table1[[#Headers],[M23_28_1]]&amp;"[concat]"),Table1[concat],INDIRECT(Table1[[#Headers],[M23_28_1]]&amp;"[c]"))</f>
        <v>0</v>
      </c>
      <c r="L76" t="str">
        <f ca="1">IF(OR(Table1[[#This Row],[M23_28_1]]&gt;0,Table1[[#This Row],[K23_28_1]]&lt;0),"+-","")</f>
        <v/>
      </c>
    </row>
    <row r="77" spans="1:12" x14ac:dyDescent="0.25">
      <c r="A77" t="str">
        <f>SUBSTITUTE(SUBSTITUTE(CONCATENATE(Table1[[#This Row],[NAMA BARANG]]),"-","")," ","")</f>
        <v>PunchJKno.85</v>
      </c>
      <c r="B77" s="14" t="e">
        <f ca="1">IF(Table1[[#This Row],[NAMA BARANG]]="","",IF(Table1[[#This Row],[TT]]&lt;1,"",COUNT(B$2:B76)+1))</f>
        <v>#REF!</v>
      </c>
      <c r="C77" s="6" t="s">
        <v>3011</v>
      </c>
      <c r="D77" s="12">
        <v>1</v>
      </c>
      <c r="E77" s="12" t="s">
        <v>3046</v>
      </c>
      <c r="F77" s="15" t="e">
        <f ca="1">SUM(Table1[[#This Row],[AWAL]],Table1[[#This Row],[M 30-04]],Table1[[#This Row],[K 30-4]],Table1[[#This Row],[M23_28_1]])</f>
        <v>#REF!</v>
      </c>
      <c r="G77" s="16" t="e">
        <f ca="1">SUMIF(INDIRECT(Table1[[#Headers],[M 30-04]]&amp;"[concat]"),Table1[concat],INDIRECT(Table1[[#Headers],[M 30-04]]&amp;"[c]"))</f>
        <v>#REF!</v>
      </c>
      <c r="H77" s="15" t="e">
        <f ca="1">SUMIF(INDIRECT(Table1[[#Headers],[K 30-4]]&amp;"[concat]"),Table1[concat],INDIRECT(Table1[[#Headers],[K 30-4]]&amp;"[c]"))*-1</f>
        <v>#REF!</v>
      </c>
      <c r="I77" t="e">
        <f ca="1">IF(OR(Table1[[#This Row],[M 30-04]]&gt;0,Table1[[#This Row],[K 30-4]]&lt;0),"+-","")</f>
        <v>#REF!</v>
      </c>
      <c r="J77">
        <f ca="1">SUMIF(INDIRECT(Table1[[#Headers],[M23_28_1]]&amp;"[concat]"),Table1[concat],INDIRECT(Table1[[#Headers],[M23_28_1]]&amp;"[c]"))</f>
        <v>1</v>
      </c>
      <c r="L77" t="str">
        <f ca="1">IF(OR(Table1[[#This Row],[M23_28_1]]&gt;0,Table1[[#This Row],[K23_28_1]]&lt;0),"+-","")</f>
        <v>+-</v>
      </c>
    </row>
    <row r="78" spans="1:12" x14ac:dyDescent="0.25">
      <c r="A78" t="str">
        <f>SUBSTITUTE(SUBSTITUTE(CONCATENATE(Table1[[#This Row],[NAMA BARANG]]),"-","")," ","")</f>
        <v>PunchKenkono.30XL</v>
      </c>
      <c r="B78" s="14" t="e">
        <f ca="1">IF(Table1[[#This Row],[NAMA BARANG]]="","",IF(Table1[[#This Row],[TT]]&lt;1,"",COUNT(B$2:B77)+1))</f>
        <v>#REF!</v>
      </c>
      <c r="C78" s="6" t="s">
        <v>3024</v>
      </c>
      <c r="D78" s="12">
        <v>0</v>
      </c>
      <c r="E78" s="12" t="s">
        <v>2941</v>
      </c>
      <c r="F78" s="15" t="e">
        <f ca="1">SUM(Table1[[#This Row],[AWAL]],Table1[[#This Row],[M 30-04]],Table1[[#This Row],[K 30-4]],Table1[[#This Row],[M23_28_1]])</f>
        <v>#REF!</v>
      </c>
      <c r="G78" s="16" t="e">
        <f ca="1">SUMIF(INDIRECT(Table1[[#Headers],[M 30-04]]&amp;"[concat]"),Table1[concat],INDIRECT(Table1[[#Headers],[M 30-04]]&amp;"[c]"))</f>
        <v>#REF!</v>
      </c>
      <c r="H78" s="15" t="e">
        <f ca="1">SUMIF(INDIRECT(Table1[[#Headers],[K 30-4]]&amp;"[concat]"),Table1[concat],INDIRECT(Table1[[#Headers],[K 30-4]]&amp;"[c]"))*-1</f>
        <v>#REF!</v>
      </c>
      <c r="I78" t="e">
        <f ca="1">IF(OR(Table1[[#This Row],[M 30-04]]&gt;0,Table1[[#This Row],[K 30-4]]&lt;0),"+-","")</f>
        <v>#REF!</v>
      </c>
      <c r="J78">
        <f ca="1">SUMIF(INDIRECT(Table1[[#Headers],[M23_28_1]]&amp;"[concat]"),Table1[concat],INDIRECT(Table1[[#Headers],[M23_28_1]]&amp;"[c]"))</f>
        <v>0</v>
      </c>
      <c r="L78" t="str">
        <f ca="1">IF(OR(Table1[[#This Row],[M23_28_1]]&gt;0,Table1[[#This Row],[K23_28_1]]&lt;0),"+-","")</f>
        <v/>
      </c>
    </row>
    <row r="79" spans="1:12" x14ac:dyDescent="0.25">
      <c r="A79" t="str">
        <f>SUBSTITUTE(SUBSTITUTE(CONCATENATE(Table1[[#This Row],[NAMA BARANG]]),"-","")," ","")</f>
        <v>PushpinKenkoPN30</v>
      </c>
      <c r="B79" s="14" t="e">
        <f ca="1">IF(Table1[[#This Row],[NAMA BARANG]]="","",IF(Table1[[#This Row],[TT]]&lt;1,"",COUNT(B$2:B78)+1))</f>
        <v>#REF!</v>
      </c>
      <c r="C79" s="6" t="s">
        <v>84</v>
      </c>
      <c r="D79" s="12">
        <v>2</v>
      </c>
      <c r="E79" s="12" t="s">
        <v>85</v>
      </c>
      <c r="F79" s="15" t="e">
        <f ca="1">SUM(Table1[[#This Row],[AWAL]],Table1[[#This Row],[M 30-04]],Table1[[#This Row],[K 30-4]],Table1[[#This Row],[M23_28_1]])</f>
        <v>#REF!</v>
      </c>
      <c r="G79" s="16" t="e">
        <f ca="1">SUMIF(INDIRECT(Table1[[#Headers],[M 30-04]]&amp;"[concat]"),Table1[concat],INDIRECT(Table1[[#Headers],[M 30-04]]&amp;"[c]"))</f>
        <v>#REF!</v>
      </c>
      <c r="H79" s="15" t="e">
        <f ca="1">SUMIF(INDIRECT(Table1[[#Headers],[K 30-4]]&amp;"[concat]"),Table1[concat],INDIRECT(Table1[[#Headers],[K 30-4]]&amp;"[c]"))*-1</f>
        <v>#REF!</v>
      </c>
      <c r="I79" t="e">
        <f ca="1">IF(OR(Table1[[#This Row],[M 30-04]]&gt;0,Table1[[#This Row],[K 30-4]]&lt;0),"+-","")</f>
        <v>#REF!</v>
      </c>
      <c r="J79">
        <f ca="1">SUMIF(INDIRECT(Table1[[#Headers],[M23_28_1]]&amp;"[concat]"),Table1[concat],INDIRECT(Table1[[#Headers],[M23_28_1]]&amp;"[c]"))</f>
        <v>0</v>
      </c>
      <c r="L79" t="str">
        <f ca="1">IF(OR(Table1[[#This Row],[M23_28_1]]&gt;0,Table1[[#This Row],[K23_28_1]]&lt;0),"+-","")</f>
        <v/>
      </c>
    </row>
    <row r="80" spans="1:12" x14ac:dyDescent="0.25">
      <c r="A80" t="str">
        <f>SUBSTITUTE(SUBSTITUTE(CONCATENATE(Table1[[#This Row],[NAMA BARANG]]),"-","")," ","")</f>
        <v>PWbicolorKenko12WCP12FBCclassic</v>
      </c>
      <c r="B80" s="14" t="e">
        <f ca="1">IF(Table1[[#This Row],[NAMA BARANG]]="","",IF(Table1[[#This Row],[TT]]&lt;1,"",COUNT(B$2:B79)+1))</f>
        <v>#REF!</v>
      </c>
      <c r="C80" s="6" t="s">
        <v>3032</v>
      </c>
      <c r="D80" s="12">
        <v>1</v>
      </c>
      <c r="E80" s="12" t="s">
        <v>2932</v>
      </c>
      <c r="F80" s="15" t="e">
        <f ca="1">SUM(Table1[[#This Row],[AWAL]],Table1[[#This Row],[M 30-04]],Table1[[#This Row],[K 30-4]],Table1[[#This Row],[M23_28_1]])</f>
        <v>#REF!</v>
      </c>
      <c r="G80" s="16" t="e">
        <f ca="1">SUMIF(INDIRECT(Table1[[#Headers],[M 30-04]]&amp;"[concat]"),Table1[concat],INDIRECT(Table1[[#Headers],[M 30-04]]&amp;"[c]"))</f>
        <v>#REF!</v>
      </c>
      <c r="H80" s="15" t="e">
        <f ca="1">SUMIF(INDIRECT(Table1[[#Headers],[K 30-4]]&amp;"[concat]"),Table1[concat],INDIRECT(Table1[[#Headers],[K 30-4]]&amp;"[c]"))*-1</f>
        <v>#REF!</v>
      </c>
      <c r="I80" t="e">
        <f ca="1">IF(OR(Table1[[#This Row],[M 30-04]]&gt;0,Table1[[#This Row],[K 30-4]]&lt;0),"+-","")</f>
        <v>#REF!</v>
      </c>
      <c r="J80">
        <f ca="1">SUMIF(INDIRECT(Table1[[#Headers],[M23_28_1]]&amp;"[concat]"),Table1[concat],INDIRECT(Table1[[#Headers],[M23_28_1]]&amp;"[c]"))</f>
        <v>1</v>
      </c>
      <c r="L80" t="str">
        <f ca="1">IF(OR(Table1[[#This Row],[M23_28_1]]&gt;0,Table1[[#This Row],[K23_28_1]]&lt;0),"+-","")</f>
        <v>+-</v>
      </c>
    </row>
    <row r="81" spans="1:12" x14ac:dyDescent="0.25">
      <c r="A81" t="str">
        <f>SUBSTITUTE(SUBSTITUTE(CONCATENATE(Table1[[#This Row],[NAMA BARANG]]),"-","")," ","")</f>
        <v>PWJK24WCP101</v>
      </c>
      <c r="B81" s="14" t="e">
        <f ca="1">IF(Table1[[#This Row],[NAMA BARANG]]="","",IF(Table1[[#This Row],[TT]]&lt;1,"",COUNT(B$2:B80)+1))</f>
        <v>#REF!</v>
      </c>
      <c r="C81" s="6" t="s">
        <v>3009</v>
      </c>
      <c r="D81" s="12">
        <v>1</v>
      </c>
      <c r="E81" s="12" t="s">
        <v>3047</v>
      </c>
      <c r="F81" s="15" t="e">
        <f ca="1">SUM(Table1[[#This Row],[AWAL]],Table1[[#This Row],[M 30-04]],Table1[[#This Row],[K 30-4]],Table1[[#This Row],[M23_28_1]])</f>
        <v>#REF!</v>
      </c>
      <c r="G81" s="16" t="e">
        <f ca="1">SUMIF(INDIRECT(Table1[[#Headers],[M 30-04]]&amp;"[concat]"),Table1[concat],INDIRECT(Table1[[#Headers],[M 30-04]]&amp;"[c]"))</f>
        <v>#REF!</v>
      </c>
      <c r="H81" s="15" t="e">
        <f ca="1">SUMIF(INDIRECT(Table1[[#Headers],[K 30-4]]&amp;"[concat]"),Table1[concat],INDIRECT(Table1[[#Headers],[K 30-4]]&amp;"[c]"))*-1</f>
        <v>#REF!</v>
      </c>
      <c r="I81" t="e">
        <f ca="1">IF(OR(Table1[[#This Row],[M 30-04]]&gt;0,Table1[[#This Row],[K 30-4]]&lt;0),"+-","")</f>
        <v>#REF!</v>
      </c>
      <c r="J81">
        <f ca="1">SUMIF(INDIRECT(Table1[[#Headers],[M23_28_1]]&amp;"[concat]"),Table1[concat],INDIRECT(Table1[[#Headers],[M23_28_1]]&amp;"[c]"))</f>
        <v>1</v>
      </c>
      <c r="L81" t="str">
        <f ca="1">IF(OR(Table1[[#This Row],[M23_28_1]]&gt;0,Table1[[#This Row],[K23_28_1]]&lt;0),"+-","")</f>
        <v>+-</v>
      </c>
    </row>
    <row r="82" spans="1:12" x14ac:dyDescent="0.25">
      <c r="A82" t="str">
        <f>SUBSTITUTE(SUBSTITUTE(CONCATENATE(Table1[[#This Row],[NAMA BARANG]]),"-","")," ","")</f>
        <v>PWJKCp102pendek</v>
      </c>
      <c r="B82" s="14" t="e">
        <f ca="1">IF(Table1[[#This Row],[NAMA BARANG]]="","",IF(Table1[[#This Row],[TT]]&lt;1,"",COUNT(B$2:B81)+1))</f>
        <v>#REF!</v>
      </c>
      <c r="C82" s="6" t="s">
        <v>86</v>
      </c>
      <c r="D82" s="12">
        <v>4</v>
      </c>
      <c r="E82" s="12" t="s">
        <v>71</v>
      </c>
      <c r="F82" s="15" t="e">
        <f ca="1">SUM(Table1[[#This Row],[AWAL]],Table1[[#This Row],[M 30-04]],Table1[[#This Row],[K 30-4]],Table1[[#This Row],[M23_28_1]])</f>
        <v>#REF!</v>
      </c>
      <c r="G82" s="16" t="e">
        <f ca="1">SUMIF(INDIRECT(Table1[[#Headers],[M 30-04]]&amp;"[concat]"),Table1[concat],INDIRECT(Table1[[#Headers],[M 30-04]]&amp;"[c]"))</f>
        <v>#REF!</v>
      </c>
      <c r="H82" s="15" t="e">
        <f ca="1">SUMIF(INDIRECT(Table1[[#Headers],[K 30-4]]&amp;"[concat]"),Table1[concat],INDIRECT(Table1[[#Headers],[K 30-4]]&amp;"[c]"))*-1</f>
        <v>#REF!</v>
      </c>
      <c r="I82" t="e">
        <f ca="1">IF(OR(Table1[[#This Row],[M 30-04]]&gt;0,Table1[[#This Row],[K 30-4]]&lt;0),"+-","")</f>
        <v>#REF!</v>
      </c>
      <c r="J82">
        <f ca="1">SUMIF(INDIRECT(Table1[[#Headers],[M23_28_1]]&amp;"[concat]"),Table1[concat],INDIRECT(Table1[[#Headers],[M23_28_1]]&amp;"[c]"))</f>
        <v>0</v>
      </c>
      <c r="L82" t="str">
        <f ca="1">IF(OR(Table1[[#This Row],[M23_28_1]]&gt;0,Table1[[#This Row],[K23_28_1]]&lt;0),"+-","")</f>
        <v/>
      </c>
    </row>
    <row r="83" spans="1:12" x14ac:dyDescent="0.25">
      <c r="A83" t="str">
        <f>SUBSTITUTE(SUBSTITUTE(CONCATENATE(Table1[[#This Row],[NAMA BARANG]]),"-","")," ","")</f>
        <v>PWKenko12WCP12Fclassicpanjang</v>
      </c>
      <c r="B83" s="14" t="e">
        <f ca="1">IF(Table1[[#This Row],[NAMA BARANG]]="","",IF(Table1[[#This Row],[TT]]&lt;1,"",COUNT(B$2:B82)+1))</f>
        <v>#REF!</v>
      </c>
      <c r="C83" s="6" t="s">
        <v>3027</v>
      </c>
      <c r="D83" s="12">
        <v>2</v>
      </c>
      <c r="E83" s="12" t="s">
        <v>2932</v>
      </c>
      <c r="F83" s="15" t="e">
        <f ca="1">SUM(Table1[[#This Row],[AWAL]],Table1[[#This Row],[M 30-04]],Table1[[#This Row],[K 30-4]],Table1[[#This Row],[M23_28_1]])</f>
        <v>#REF!</v>
      </c>
      <c r="G83" s="16" t="e">
        <f ca="1">SUMIF(INDIRECT(Table1[[#Headers],[M 30-04]]&amp;"[concat]"),Table1[concat],INDIRECT(Table1[[#Headers],[M 30-04]]&amp;"[c]"))</f>
        <v>#REF!</v>
      </c>
      <c r="H83" s="15" t="e">
        <f ca="1">SUMIF(INDIRECT(Table1[[#Headers],[K 30-4]]&amp;"[concat]"),Table1[concat],INDIRECT(Table1[[#Headers],[K 30-4]]&amp;"[c]"))*-1</f>
        <v>#REF!</v>
      </c>
      <c r="I83" t="e">
        <f ca="1">IF(OR(Table1[[#This Row],[M 30-04]]&gt;0,Table1[[#This Row],[K 30-4]]&lt;0),"+-","")</f>
        <v>#REF!</v>
      </c>
      <c r="J83">
        <f ca="1">SUMIF(INDIRECT(Table1[[#Headers],[M23_28_1]]&amp;"[concat]"),Table1[concat],INDIRECT(Table1[[#Headers],[M23_28_1]]&amp;"[c]"))</f>
        <v>2</v>
      </c>
      <c r="L83" t="str">
        <f ca="1">IF(OR(Table1[[#This Row],[M23_28_1]]&gt;0,Table1[[#This Row],[K23_28_1]]&lt;0),"+-","")</f>
        <v>+-</v>
      </c>
    </row>
    <row r="84" spans="1:12" x14ac:dyDescent="0.25">
      <c r="A84" t="str">
        <f>SUBSTITUTE(SUBSTITUTE(CONCATENATE(Table1[[#This Row],[NAMA BARANG]]),"-","")," ","")</f>
        <v>PWKenko12WCP12FTincaseclassic</v>
      </c>
      <c r="B84" s="14" t="e">
        <f ca="1">IF(Table1[[#This Row],[NAMA BARANG]]="","",IF(Table1[[#This Row],[TT]]&lt;1,"",COUNT(B$2:B83)+1))</f>
        <v>#REF!</v>
      </c>
      <c r="C84" s="6" t="s">
        <v>3029</v>
      </c>
      <c r="D84" s="12">
        <v>1</v>
      </c>
      <c r="E84" s="12" t="s">
        <v>2926</v>
      </c>
      <c r="F84" s="15" t="e">
        <f ca="1">SUM(Table1[[#This Row],[AWAL]],Table1[[#This Row],[M 30-04]],Table1[[#This Row],[K 30-4]],Table1[[#This Row],[M23_28_1]])</f>
        <v>#REF!</v>
      </c>
      <c r="G84" s="16" t="e">
        <f ca="1">SUMIF(INDIRECT(Table1[[#Headers],[M 30-04]]&amp;"[concat]"),Table1[concat],INDIRECT(Table1[[#Headers],[M 30-04]]&amp;"[c]"))</f>
        <v>#REF!</v>
      </c>
      <c r="H84" s="15" t="e">
        <f ca="1">SUMIF(INDIRECT(Table1[[#Headers],[K 30-4]]&amp;"[concat]"),Table1[concat],INDIRECT(Table1[[#Headers],[K 30-4]]&amp;"[c]"))*-1</f>
        <v>#REF!</v>
      </c>
      <c r="I84" t="e">
        <f ca="1">IF(OR(Table1[[#This Row],[M 30-04]]&gt;0,Table1[[#This Row],[K 30-4]]&lt;0),"+-","")</f>
        <v>#REF!</v>
      </c>
      <c r="J84">
        <f ca="1">SUMIF(INDIRECT(Table1[[#Headers],[M23_28_1]]&amp;"[concat]"),Table1[concat],INDIRECT(Table1[[#Headers],[M23_28_1]]&amp;"[c]"))</f>
        <v>1</v>
      </c>
      <c r="L84" t="str">
        <f ca="1">IF(OR(Table1[[#This Row],[M23_28_1]]&gt;0,Table1[[#This Row],[K23_28_1]]&lt;0),"+-","")</f>
        <v>+-</v>
      </c>
    </row>
    <row r="85" spans="1:12" x14ac:dyDescent="0.25">
      <c r="A85" t="str">
        <f>SUBSTITUTE(SUBSTITUTE(CONCATENATE(Table1[[#This Row],[NAMA BARANG]]),"-","")," ","")</f>
        <v>PWKenko12WCP12HALFclassic</v>
      </c>
      <c r="B85" s="14" t="e">
        <f ca="1">IF(Table1[[#This Row],[NAMA BARANG]]="","",IF(Table1[[#This Row],[TT]]&lt;1,"",COUNT(B$2:B84)+1))</f>
        <v>#REF!</v>
      </c>
      <c r="C85" s="6" t="s">
        <v>3026</v>
      </c>
      <c r="D85" s="12">
        <v>2</v>
      </c>
      <c r="E85" s="12" t="s">
        <v>2981</v>
      </c>
      <c r="F85" s="15" t="e">
        <f ca="1">SUM(Table1[[#This Row],[AWAL]],Table1[[#This Row],[M 30-04]],Table1[[#This Row],[K 30-4]],Table1[[#This Row],[M23_28_1]])</f>
        <v>#REF!</v>
      </c>
      <c r="G85" s="16" t="e">
        <f ca="1">SUMIF(INDIRECT(Table1[[#Headers],[M 30-04]]&amp;"[concat]"),Table1[concat],INDIRECT(Table1[[#Headers],[M 30-04]]&amp;"[c]"))</f>
        <v>#REF!</v>
      </c>
      <c r="H85" s="15" t="e">
        <f ca="1">SUMIF(INDIRECT(Table1[[#Headers],[K 30-4]]&amp;"[concat]"),Table1[concat],INDIRECT(Table1[[#Headers],[K 30-4]]&amp;"[c]"))*-1</f>
        <v>#REF!</v>
      </c>
      <c r="I85" t="e">
        <f ca="1">IF(OR(Table1[[#This Row],[M 30-04]]&gt;0,Table1[[#This Row],[K 30-4]]&lt;0),"+-","")</f>
        <v>#REF!</v>
      </c>
      <c r="J85">
        <f ca="1">SUMIF(INDIRECT(Table1[[#Headers],[M23_28_1]]&amp;"[concat]"),Table1[concat],INDIRECT(Table1[[#Headers],[M23_28_1]]&amp;"[c]"))</f>
        <v>2</v>
      </c>
      <c r="L85" t="str">
        <f ca="1">IF(OR(Table1[[#This Row],[M23_28_1]]&gt;0,Table1[[#This Row],[K23_28_1]]&lt;0),"+-","")</f>
        <v>+-</v>
      </c>
    </row>
    <row r="86" spans="1:12" x14ac:dyDescent="0.25">
      <c r="A86" t="str">
        <f>SUBSTITUTE(SUBSTITUTE(CONCATENATE(Table1[[#This Row],[NAMA BARANG]]),"-","")," ","")</f>
        <v>PWKenko24WCP24Fclassicpanjang</v>
      </c>
      <c r="B86" s="14" t="e">
        <f ca="1">IF(Table1[[#This Row],[NAMA BARANG]]="","",IF(Table1[[#This Row],[TT]]&lt;1,"",COUNT(B$2:B85)+1))</f>
        <v>#REF!</v>
      </c>
      <c r="C86" s="6" t="s">
        <v>3028</v>
      </c>
      <c r="D86" s="12">
        <v>1</v>
      </c>
      <c r="E86" s="12" t="s">
        <v>2980</v>
      </c>
      <c r="F86" s="15" t="e">
        <f ca="1">SUM(Table1[[#This Row],[AWAL]],Table1[[#This Row],[M 30-04]],Table1[[#This Row],[K 30-4]],Table1[[#This Row],[M23_28_1]])</f>
        <v>#REF!</v>
      </c>
      <c r="G86" s="16" t="e">
        <f ca="1">SUMIF(INDIRECT(Table1[[#Headers],[M 30-04]]&amp;"[concat]"),Table1[concat],INDIRECT(Table1[[#Headers],[M 30-04]]&amp;"[c]"))</f>
        <v>#REF!</v>
      </c>
      <c r="H86" s="15" t="e">
        <f ca="1">SUMIF(INDIRECT(Table1[[#Headers],[K 30-4]]&amp;"[concat]"),Table1[concat],INDIRECT(Table1[[#Headers],[K 30-4]]&amp;"[c]"))*-1</f>
        <v>#REF!</v>
      </c>
      <c r="I86" t="e">
        <f ca="1">IF(OR(Table1[[#This Row],[M 30-04]]&gt;0,Table1[[#This Row],[K 30-4]]&lt;0),"+-","")</f>
        <v>#REF!</v>
      </c>
      <c r="J86">
        <f ca="1">SUMIF(INDIRECT(Table1[[#Headers],[M23_28_1]]&amp;"[concat]"),Table1[concat],INDIRECT(Table1[[#Headers],[M23_28_1]]&amp;"[c]"))</f>
        <v>1</v>
      </c>
      <c r="L86" t="str">
        <f ca="1">IF(OR(Table1[[#This Row],[M23_28_1]]&gt;0,Table1[[#This Row],[K23_28_1]]&lt;0),"+-","")</f>
        <v>+-</v>
      </c>
    </row>
    <row r="87" spans="1:12" x14ac:dyDescent="0.25">
      <c r="A87" t="str">
        <f>SUBSTITUTE(SUBSTITUTE(CONCATENATE(Table1[[#This Row],[NAMA BARANG]]),"-","")," ","")</f>
        <v>SpidolColormarkerKenkoHj(2)</v>
      </c>
      <c r="B87" s="14" t="e">
        <f ca="1">IF(Table1[[#This Row],[NAMA BARANG]]="","",IF(Table1[[#This Row],[TT]]&lt;1,"",COUNT(B$2:B86)+1))</f>
        <v>#REF!</v>
      </c>
      <c r="C87" s="6" t="s">
        <v>87</v>
      </c>
      <c r="D87" s="12">
        <v>2</v>
      </c>
      <c r="E87" s="12" t="s">
        <v>3098</v>
      </c>
      <c r="F87" s="15" t="e">
        <f ca="1">SUM(Table1[[#This Row],[AWAL]],Table1[[#This Row],[M 30-04]],Table1[[#This Row],[K 30-4]],Table1[[#This Row],[M23_28_1]])</f>
        <v>#REF!</v>
      </c>
      <c r="G87" s="16" t="e">
        <f ca="1">SUMIF(INDIRECT(Table1[[#Headers],[M 30-04]]&amp;"[concat]"),Table1[concat],INDIRECT(Table1[[#Headers],[M 30-04]]&amp;"[c]"))</f>
        <v>#REF!</v>
      </c>
      <c r="H87" s="15" t="e">
        <f ca="1">SUMIF(INDIRECT(Table1[[#Headers],[K 30-4]]&amp;"[concat]"),Table1[concat],INDIRECT(Table1[[#Headers],[K 30-4]]&amp;"[c]"))*-1</f>
        <v>#REF!</v>
      </c>
      <c r="I87" t="e">
        <f ca="1">IF(OR(Table1[[#This Row],[M 30-04]]&gt;0,Table1[[#This Row],[K 30-4]]&lt;0),"+-","")</f>
        <v>#REF!</v>
      </c>
      <c r="J87">
        <f ca="1">SUMIF(INDIRECT(Table1[[#Headers],[M23_28_1]]&amp;"[concat]"),Table1[concat],INDIRECT(Table1[[#Headers],[M23_28_1]]&amp;"[c]"))</f>
        <v>0</v>
      </c>
      <c r="L87" t="str">
        <f ca="1">IF(OR(Table1[[#This Row],[M23_28_1]]&gt;0,Table1[[#This Row],[K23_28_1]]&lt;0),"+-","")</f>
        <v/>
      </c>
    </row>
    <row r="88" spans="1:12" x14ac:dyDescent="0.25">
      <c r="A88" t="str">
        <f>SUBSTITUTE(SUBSTITUTE(CONCATENATE(Table1[[#This Row],[NAMA BARANG]]),"-","")," ","")</f>
        <v>SpidolKenkoHlighteror(3)/Hj(1)</v>
      </c>
      <c r="B88" s="14" t="e">
        <f ca="1">IF(Table1[[#This Row],[NAMA BARANG]]="","",IF(Table1[[#This Row],[TT]]&lt;1,"",COUNT(B$2:B87)+1))</f>
        <v>#REF!</v>
      </c>
      <c r="C88" s="6" t="s">
        <v>88</v>
      </c>
      <c r="D88" s="12">
        <v>4</v>
      </c>
      <c r="E88" s="12" t="s">
        <v>89</v>
      </c>
      <c r="F88" s="15" t="e">
        <f ca="1">SUM(Table1[[#This Row],[AWAL]],Table1[[#This Row],[M 30-04]],Table1[[#This Row],[K 30-4]],Table1[[#This Row],[M23_28_1]])</f>
        <v>#REF!</v>
      </c>
      <c r="G88" s="16" t="e">
        <f ca="1">SUMIF(INDIRECT(Table1[[#Headers],[M 30-04]]&amp;"[concat]"),Table1[concat],INDIRECT(Table1[[#Headers],[M 30-04]]&amp;"[c]"))</f>
        <v>#REF!</v>
      </c>
      <c r="H88" s="15" t="e">
        <f ca="1">SUMIF(INDIRECT(Table1[[#Headers],[K 30-4]]&amp;"[concat]"),Table1[concat],INDIRECT(Table1[[#Headers],[K 30-4]]&amp;"[c]"))*-1</f>
        <v>#REF!</v>
      </c>
      <c r="I88" t="e">
        <f ca="1">IF(OR(Table1[[#This Row],[M 30-04]]&gt;0,Table1[[#This Row],[K 30-4]]&lt;0),"+-","")</f>
        <v>#REF!</v>
      </c>
      <c r="J88">
        <f ca="1">SUMIF(INDIRECT(Table1[[#Headers],[M23_28_1]]&amp;"[concat]"),Table1[concat],INDIRECT(Table1[[#Headers],[M23_28_1]]&amp;"[c]"))</f>
        <v>0</v>
      </c>
      <c r="L88" t="str">
        <f ca="1">IF(OR(Table1[[#This Row],[M23_28_1]]&gt;0,Table1[[#This Row],[K23_28_1]]&lt;0),"+-","")</f>
        <v/>
      </c>
    </row>
    <row r="89" spans="1:12" x14ac:dyDescent="0.25">
      <c r="A89" t="str">
        <f>SUBSTITUTE(SUBSTITUTE(CONCATENATE(Table1[[#This Row],[NAMA BARANG]]),"-","")," ","")</f>
        <v>SpidolKenkoHlighterwinlinerK</v>
      </c>
      <c r="B89" s="14" t="e">
        <f ca="1">IF(Table1[[#This Row],[NAMA BARANG]]="","",IF(Table1[[#This Row],[TT]]&lt;1,"",COUNT(B$2:B88)+1))</f>
        <v>#REF!</v>
      </c>
      <c r="C89" s="6" t="s">
        <v>90</v>
      </c>
      <c r="D89" s="12">
        <v>2</v>
      </c>
      <c r="E89" s="12" t="s">
        <v>89</v>
      </c>
      <c r="F89" s="15" t="e">
        <f ca="1">SUM(Table1[[#This Row],[AWAL]],Table1[[#This Row],[M 30-04]],Table1[[#This Row],[K 30-4]],Table1[[#This Row],[M23_28_1]])</f>
        <v>#REF!</v>
      </c>
      <c r="G89" s="16" t="e">
        <f ca="1">SUMIF(INDIRECT(Table1[[#Headers],[M 30-04]]&amp;"[concat]"),Table1[concat],INDIRECT(Table1[[#Headers],[M 30-04]]&amp;"[c]"))</f>
        <v>#REF!</v>
      </c>
      <c r="H89" s="15" t="e">
        <f ca="1">SUMIF(INDIRECT(Table1[[#Headers],[K 30-4]]&amp;"[concat]"),Table1[concat],INDIRECT(Table1[[#Headers],[K 30-4]]&amp;"[c]"))*-1</f>
        <v>#REF!</v>
      </c>
      <c r="I89" t="e">
        <f ca="1">IF(OR(Table1[[#This Row],[M 30-04]]&gt;0,Table1[[#This Row],[K 30-4]]&lt;0),"+-","")</f>
        <v>#REF!</v>
      </c>
      <c r="J89">
        <f ca="1">SUMIF(INDIRECT(Table1[[#Headers],[M23_28_1]]&amp;"[concat]"),Table1[concat],INDIRECT(Table1[[#Headers],[M23_28_1]]&amp;"[c]"))</f>
        <v>0</v>
      </c>
      <c r="L89" t="str">
        <f ca="1">IF(OR(Table1[[#This Row],[M23_28_1]]&gt;0,Table1[[#This Row],[K23_28_1]]&lt;0),"+-","")</f>
        <v/>
      </c>
    </row>
    <row r="90" spans="1:12" x14ac:dyDescent="0.25">
      <c r="A90" t="str">
        <f>SUBSTITUTE(SUBSTITUTE(CONCATENATE(Table1[[#This Row],[NAMA BARANG]]),"-","")," ","")</f>
        <v>SpidolKenkoMarkerMlepasan</v>
      </c>
      <c r="B90" s="5" t="e">
        <f ca="1">IF(Table1[[#This Row],[NAMA BARANG]]="","",IF(Table1[[#This Row],[TT]]&lt;1,"",COUNT(B$2:B89)+1))</f>
        <v>#REF!</v>
      </c>
      <c r="C90" s="6" t="s">
        <v>91</v>
      </c>
      <c r="D90" s="12">
        <v>7</v>
      </c>
      <c r="E90" s="12" t="s">
        <v>18</v>
      </c>
      <c r="F90" s="4" t="e">
        <f ca="1">SUM(Table1[[#This Row],[AWAL]],Table1[[#This Row],[M 30-04]],Table1[[#This Row],[K 30-4]],Table1[[#This Row],[M23_28_1]])</f>
        <v>#REF!</v>
      </c>
      <c r="G90" s="16" t="e">
        <f ca="1">SUMIF(INDIRECT(Table1[[#Headers],[M 30-04]]&amp;"[concat]"),Table1[concat],INDIRECT(Table1[[#Headers],[M 30-04]]&amp;"[c]"))</f>
        <v>#REF!</v>
      </c>
      <c r="H90" s="15" t="e">
        <f ca="1">SUMIF(INDIRECT(Table1[[#Headers],[K 30-4]]&amp;"[concat]"),Table1[concat],INDIRECT(Table1[[#Headers],[K 30-4]]&amp;"[c]"))*-1</f>
        <v>#REF!</v>
      </c>
      <c r="I90" t="e">
        <f ca="1">IF(OR(Table1[[#This Row],[M 30-04]]&gt;0,Table1[[#This Row],[K 30-4]]&lt;0),"+-","")</f>
        <v>#REF!</v>
      </c>
      <c r="J90">
        <f ca="1">SUMIF(INDIRECT(Table1[[#Headers],[M23_28_1]]&amp;"[concat]"),Table1[concat],INDIRECT(Table1[[#Headers],[M23_28_1]]&amp;"[c]"))</f>
        <v>0</v>
      </c>
      <c r="L90" t="str">
        <f ca="1">IF(OR(Table1[[#This Row],[M23_28_1]]&gt;0,Table1[[#This Row],[K23_28_1]]&lt;0),"+-","")</f>
        <v/>
      </c>
    </row>
    <row r="91" spans="1:12" x14ac:dyDescent="0.25">
      <c r="A91" t="str">
        <f>SUBSTITUTE(SUBSTITUTE(CONCATENATE(Table1[[#This Row],[NAMA BARANG]]),"-","")," ","")</f>
        <v>SpidolKenkoMarkerPM700M</v>
      </c>
      <c r="B91" s="5" t="e">
        <f ca="1">IF(Table1[[#This Row],[NAMA BARANG]]="","",IF(Table1[[#This Row],[TT]]&lt;1,"",COUNT(B$2:B90)+1))</f>
        <v>#REF!</v>
      </c>
      <c r="C91" s="6" t="s">
        <v>92</v>
      </c>
      <c r="D91" s="12">
        <v>6</v>
      </c>
      <c r="E91" s="12" t="s">
        <v>93</v>
      </c>
      <c r="F91" s="4" t="e">
        <f ca="1">SUM(Table1[[#This Row],[AWAL]],Table1[[#This Row],[M 30-04]],Table1[[#This Row],[K 30-4]],Table1[[#This Row],[M23_28_1]])</f>
        <v>#REF!</v>
      </c>
      <c r="G91" s="16" t="e">
        <f ca="1">SUMIF(INDIRECT(Table1[[#Headers],[M 30-04]]&amp;"[concat]"),Table1[concat],INDIRECT(Table1[[#Headers],[M 30-04]]&amp;"[c]"))</f>
        <v>#REF!</v>
      </c>
      <c r="H91" s="15" t="e">
        <f ca="1">SUMIF(INDIRECT(Table1[[#Headers],[K 30-4]]&amp;"[concat]"),Table1[concat],INDIRECT(Table1[[#Headers],[K 30-4]]&amp;"[c]"))*-1</f>
        <v>#REF!</v>
      </c>
      <c r="I91" t="e">
        <f ca="1">IF(OR(Table1[[#This Row],[M 30-04]]&gt;0,Table1[[#This Row],[K 30-4]]&lt;0),"+-","")</f>
        <v>#REF!</v>
      </c>
      <c r="J91">
        <f ca="1">SUMIF(INDIRECT(Table1[[#Headers],[M23_28_1]]&amp;"[concat]"),Table1[concat],INDIRECT(Table1[[#Headers],[M23_28_1]]&amp;"[c]"))</f>
        <v>0</v>
      </c>
      <c r="L91" t="str">
        <f ca="1">IF(OR(Table1[[#This Row],[M23_28_1]]&gt;0,Table1[[#This Row],[K23_28_1]]&lt;0),"+-","")</f>
        <v/>
      </c>
    </row>
    <row r="92" spans="1:12" x14ac:dyDescent="0.25">
      <c r="A92" t="str">
        <f>SUBSTITUTE(SUBSTITUTE(CONCATENATE(Table1[[#This Row],[NAMA BARANG]]),"-","")," ","")</f>
        <v>SpidolKenkoMarkerWM700B/MWhiteboard</v>
      </c>
      <c r="B92" s="14" t="e">
        <f ca="1">IF(Table1[[#This Row],[NAMA BARANG]]="","",IF(Table1[[#This Row],[TT]]&lt;1,"",COUNT(B$2:B91)+1))</f>
        <v>#REF!</v>
      </c>
      <c r="C92" s="6" t="s">
        <v>94</v>
      </c>
      <c r="D92" s="12">
        <v>54</v>
      </c>
      <c r="E92" s="12" t="s">
        <v>93</v>
      </c>
      <c r="F92" s="15" t="e">
        <f ca="1">SUM(Table1[[#This Row],[AWAL]],Table1[[#This Row],[M 30-04]],Table1[[#This Row],[K 30-4]],Table1[[#This Row],[M23_28_1]])</f>
        <v>#REF!</v>
      </c>
      <c r="G92" s="16" t="e">
        <f ca="1">SUMIF(INDIRECT(Table1[[#Headers],[M 30-04]]&amp;"[concat]"),Table1[concat],INDIRECT(Table1[[#Headers],[M 30-04]]&amp;"[c]"))</f>
        <v>#REF!</v>
      </c>
      <c r="H92" s="15" t="e">
        <f ca="1">SUMIF(INDIRECT(Table1[[#Headers],[K 30-4]]&amp;"[concat]"),Table1[concat],INDIRECT(Table1[[#Headers],[K 30-4]]&amp;"[c]"))*-1</f>
        <v>#REF!</v>
      </c>
      <c r="I92" t="e">
        <f ca="1">IF(OR(Table1[[#This Row],[M 30-04]]&gt;0,Table1[[#This Row],[K 30-4]]&lt;0),"+-","")</f>
        <v>#REF!</v>
      </c>
      <c r="J92">
        <f ca="1">SUMIF(INDIRECT(Table1[[#Headers],[M23_28_1]]&amp;"[concat]"),Table1[concat],INDIRECT(Table1[[#Headers],[M23_28_1]]&amp;"[c]"))</f>
        <v>0</v>
      </c>
      <c r="L92" t="str">
        <f ca="1">IF(OR(Table1[[#This Row],[M23_28_1]]&gt;0,Table1[[#This Row],[K23_28_1]]&lt;0),"+-","")</f>
        <v/>
      </c>
    </row>
    <row r="93" spans="1:12" x14ac:dyDescent="0.25">
      <c r="A93" t="str">
        <f>SUBSTITUTE(SUBSTITUTE(CONCATENATE(Table1[[#This Row],[NAMA BARANG]]),"-","")," ","")</f>
        <v>StabilloKenkoHighWinnerkuning</v>
      </c>
      <c r="B93" s="14" t="e">
        <f ca="1">IF(Table1[[#This Row],[NAMA BARANG]]="","",IF(Table1[[#This Row],[TT]]&lt;1,"",COUNT(B$2:B92)+1))</f>
        <v>#REF!</v>
      </c>
      <c r="C93" s="6" t="s">
        <v>95</v>
      </c>
      <c r="D93" s="12">
        <v>5</v>
      </c>
      <c r="E93" s="12" t="s">
        <v>96</v>
      </c>
      <c r="F93" s="15" t="e">
        <f ca="1">SUM(Table1[[#This Row],[AWAL]],Table1[[#This Row],[M 30-04]],Table1[[#This Row],[K 30-4]],Table1[[#This Row],[M23_28_1]])</f>
        <v>#REF!</v>
      </c>
      <c r="G93" s="16" t="e">
        <f ca="1">SUMIF(INDIRECT(Table1[[#Headers],[M 30-04]]&amp;"[concat]"),Table1[concat],INDIRECT(Table1[[#Headers],[M 30-04]]&amp;"[c]"))</f>
        <v>#REF!</v>
      </c>
      <c r="H93" s="15" t="e">
        <f ca="1">SUMIF(INDIRECT(Table1[[#Headers],[K 30-4]]&amp;"[concat]"),Table1[concat],INDIRECT(Table1[[#Headers],[K 30-4]]&amp;"[c]"))*-1</f>
        <v>#REF!</v>
      </c>
      <c r="I93" t="e">
        <f ca="1">IF(OR(Table1[[#This Row],[M 30-04]]&gt;0,Table1[[#This Row],[K 30-4]]&lt;0),"+-","")</f>
        <v>#REF!</v>
      </c>
      <c r="J93">
        <f ca="1">SUMIF(INDIRECT(Table1[[#Headers],[M23_28_1]]&amp;"[concat]"),Table1[concat],INDIRECT(Table1[[#Headers],[M23_28_1]]&amp;"[c]"))</f>
        <v>0</v>
      </c>
      <c r="L93" t="str">
        <f ca="1">IF(OR(Table1[[#This Row],[M23_28_1]]&gt;0,Table1[[#This Row],[K23_28_1]]&lt;0),"+-","")</f>
        <v/>
      </c>
    </row>
    <row r="94" spans="1:12" x14ac:dyDescent="0.25">
      <c r="A94" t="str">
        <f>SUBSTITUTE(SUBSTITUTE(CONCATENATE(Table1[[#This Row],[NAMA BARANG]]),"-","")," ","")</f>
        <v>StampadJKno2</v>
      </c>
      <c r="B94" s="14" t="e">
        <f ca="1">IF(Table1[[#This Row],[NAMA BARANG]]="","",IF(Table1[[#This Row],[TT]]&lt;1,"",COUNT(B$2:B93)+1))</f>
        <v>#REF!</v>
      </c>
      <c r="C94" s="6" t="s">
        <v>97</v>
      </c>
      <c r="D94" s="12">
        <v>1</v>
      </c>
      <c r="E94" s="12" t="s">
        <v>98</v>
      </c>
      <c r="F94" s="15" t="e">
        <f ca="1">SUM(Table1[[#This Row],[AWAL]],Table1[[#This Row],[M 30-04]],Table1[[#This Row],[K 30-4]],Table1[[#This Row],[M23_28_1]])</f>
        <v>#REF!</v>
      </c>
      <c r="G94" s="16" t="e">
        <f ca="1">SUMIF(INDIRECT(Table1[[#Headers],[M 30-04]]&amp;"[concat]"),Table1[concat],INDIRECT(Table1[[#Headers],[M 30-04]]&amp;"[c]"))</f>
        <v>#REF!</v>
      </c>
      <c r="H94" s="15" t="e">
        <f ca="1">SUMIF(INDIRECT(Table1[[#Headers],[K 30-4]]&amp;"[concat]"),Table1[concat],INDIRECT(Table1[[#Headers],[K 30-4]]&amp;"[c]"))*-1</f>
        <v>#REF!</v>
      </c>
      <c r="I94" t="e">
        <f ca="1">IF(OR(Table1[[#This Row],[M 30-04]]&gt;0,Table1[[#This Row],[K 30-4]]&lt;0),"+-","")</f>
        <v>#REF!</v>
      </c>
      <c r="J94">
        <f ca="1">SUMIF(INDIRECT(Table1[[#Headers],[M23_28_1]]&amp;"[concat]"),Table1[concat],INDIRECT(Table1[[#Headers],[M23_28_1]]&amp;"[c]"))</f>
        <v>0</v>
      </c>
      <c r="L94" t="str">
        <f ca="1">IF(OR(Table1[[#This Row],[M23_28_1]]&gt;0,Table1[[#This Row],[K23_28_1]]&lt;0),"+-","")</f>
        <v/>
      </c>
    </row>
    <row r="95" spans="1:12" x14ac:dyDescent="0.25">
      <c r="A95" t="str">
        <f>SUBSTITUTE(SUBSTITUTE(CONCATENATE(Table1[[#This Row],[NAMA BARANG]]),"-","")," ","")</f>
        <v>StaplerKenko12L/24</v>
      </c>
      <c r="B95" s="13" t="e">
        <f ca="1">IF(Table1[[#This Row],[NAMA BARANG]]="","",IF(Table1[[#This Row],[TT]]&lt;1,"",COUNT(B$2:B94)+1))</f>
        <v>#REF!</v>
      </c>
      <c r="C95" s="6" t="s">
        <v>2844</v>
      </c>
      <c r="D95" s="12">
        <v>2</v>
      </c>
      <c r="E95" s="12" t="s">
        <v>2843</v>
      </c>
      <c r="F95" s="12" t="e">
        <f ca="1">SUM(Table1[[#This Row],[AWAL]],Table1[[#This Row],[M 30-04]],Table1[[#This Row],[K 30-4]],Table1[[#This Row],[M23_28_1]])</f>
        <v>#REF!</v>
      </c>
      <c r="G95" s="16" t="e">
        <f ca="1">SUMIF(INDIRECT(Table1[[#Headers],[M 30-04]]&amp;"[concat]"),Table1[concat],INDIRECT(Table1[[#Headers],[M 30-04]]&amp;"[c]"))</f>
        <v>#REF!</v>
      </c>
      <c r="H95" s="15" t="e">
        <f ca="1">SUMIF(INDIRECT(Table1[[#Headers],[K 30-4]]&amp;"[concat]"),Table1[concat],INDIRECT(Table1[[#Headers],[K 30-4]]&amp;"[c]"))*-1</f>
        <v>#REF!</v>
      </c>
      <c r="I95" t="e">
        <f ca="1">IF(OR(Table1[[#This Row],[M 30-04]]&gt;0,Table1[[#This Row],[K 30-4]]&lt;0),"+-","")</f>
        <v>#REF!</v>
      </c>
      <c r="J95">
        <f ca="1">SUMIF(INDIRECT(Table1[[#Headers],[M23_28_1]]&amp;"[concat]"),Table1[concat],INDIRECT(Table1[[#Headers],[M23_28_1]]&amp;"[c]"))</f>
        <v>0</v>
      </c>
      <c r="L95" t="str">
        <f ca="1">IF(OR(Table1[[#This Row],[M23_28_1]]&gt;0,Table1[[#This Row],[K23_28_1]]&lt;0),"+-","")</f>
        <v/>
      </c>
    </row>
    <row r="96" spans="1:12" x14ac:dyDescent="0.25">
      <c r="A96" t="str">
        <f>SUBSTITUTE(SUBSTITUTE(CONCATENATE(Table1[[#This Row],[NAMA BARANG]]),"-","")," ","")</f>
        <v>StaplerKenko12N/13</v>
      </c>
      <c r="B96" s="14" t="e">
        <f ca="1">IF(Table1[[#This Row],[NAMA BARANG]]="","",IF(Table1[[#This Row],[TT]]&lt;1,"",COUNT(B$2:B95)+1))</f>
        <v>#REF!</v>
      </c>
      <c r="C96" s="6" t="s">
        <v>2842</v>
      </c>
      <c r="D96" s="12">
        <v>1</v>
      </c>
      <c r="E96" s="12" t="s">
        <v>2843</v>
      </c>
      <c r="F96" s="15" t="e">
        <f ca="1">SUM(Table1[[#This Row],[AWAL]],Table1[[#This Row],[M 30-04]],Table1[[#This Row],[K 30-4]],Table1[[#This Row],[M23_28_1]])</f>
        <v>#REF!</v>
      </c>
      <c r="G96" s="16" t="e">
        <f ca="1">SUMIF(INDIRECT(Table1[[#Headers],[M 30-04]]&amp;"[concat]"),Table1[concat],INDIRECT(Table1[[#Headers],[M 30-04]]&amp;"[c]"))</f>
        <v>#REF!</v>
      </c>
      <c r="H96" s="15" t="e">
        <f ca="1">SUMIF(INDIRECT(Table1[[#Headers],[K 30-4]]&amp;"[concat]"),Table1[concat],INDIRECT(Table1[[#Headers],[K 30-4]]&amp;"[c]"))*-1</f>
        <v>#REF!</v>
      </c>
      <c r="I96" t="e">
        <f ca="1">IF(OR(Table1[[#This Row],[M 30-04]]&gt;0,Table1[[#This Row],[K 30-4]]&lt;0),"+-","")</f>
        <v>#REF!</v>
      </c>
      <c r="J96">
        <f ca="1">SUMIF(INDIRECT(Table1[[#Headers],[M23_28_1]]&amp;"[concat]"),Table1[concat],INDIRECT(Table1[[#Headers],[M23_28_1]]&amp;"[c]"))</f>
        <v>0</v>
      </c>
      <c r="L96" t="str">
        <f ca="1">IF(OR(Table1[[#This Row],[M23_28_1]]&gt;0,Table1[[#This Row],[K23_28_1]]&lt;0),"+-","")</f>
        <v/>
      </c>
    </row>
    <row r="97" spans="1:12" x14ac:dyDescent="0.25">
      <c r="A97" t="str">
        <f>SUBSTITUTE(SUBSTITUTE(CONCATENATE(Table1[[#This Row],[NAMA BARANG]]),"-","")," ","")</f>
        <v>StaplerKenkoHD50OJ</v>
      </c>
      <c r="B97" s="14" t="e">
        <f ca="1">IF(Table1[[#This Row],[NAMA BARANG]]="","",IF(Table1[[#This Row],[TT]]&lt;1,"",COUNT(B$2:B96)+1))</f>
        <v>#REF!</v>
      </c>
      <c r="C97" s="6" t="s">
        <v>2901</v>
      </c>
      <c r="D97" s="12">
        <v>3</v>
      </c>
      <c r="E97" s="12" t="s">
        <v>57</v>
      </c>
      <c r="F97" s="15" t="e">
        <f ca="1">SUM(Table1[[#This Row],[AWAL]],Table1[[#This Row],[M 30-04]],Table1[[#This Row],[K 30-4]],Table1[[#This Row],[M23_28_1]])</f>
        <v>#REF!</v>
      </c>
      <c r="G97" s="16" t="e">
        <f ca="1">SUMIF(INDIRECT(Table1[[#Headers],[M 30-04]]&amp;"[concat]"),Table1[concat],INDIRECT(Table1[[#Headers],[M 30-04]]&amp;"[c]"))</f>
        <v>#REF!</v>
      </c>
      <c r="H97" s="15" t="e">
        <f ca="1">SUMIF(INDIRECT(Table1[[#Headers],[K 30-4]]&amp;"[concat]"),Table1[concat],INDIRECT(Table1[[#Headers],[K 30-4]]&amp;"[c]"))*-1</f>
        <v>#REF!</v>
      </c>
      <c r="I97" t="e">
        <f ca="1">IF(OR(Table1[[#This Row],[M 30-04]]&gt;0,Table1[[#This Row],[K 30-4]]&lt;0),"+-","")</f>
        <v>#REF!</v>
      </c>
      <c r="J97">
        <f ca="1">SUMIF(INDIRECT(Table1[[#Headers],[M23_28_1]]&amp;"[concat]"),Table1[concat],INDIRECT(Table1[[#Headers],[M23_28_1]]&amp;"[c]"))</f>
        <v>0</v>
      </c>
      <c r="L97" t="str">
        <f ca="1">IF(OR(Table1[[#This Row],[M23_28_1]]&gt;0,Table1[[#This Row],[K23_28_1]]&lt;0),"+-","")</f>
        <v/>
      </c>
    </row>
    <row r="98" spans="1:12" x14ac:dyDescent="0.25">
      <c r="A98" t="str">
        <f>SUBSTITUTE(SUBSTITUTE(CONCATENATE(Table1[[#This Row],[NAMA BARANG]]),"-","")," ","")</f>
        <v>StaplerKenkoHD10</v>
      </c>
      <c r="B98" s="14" t="e">
        <f ca="1">IF(Table1[[#This Row],[NAMA BARANG]]="","",IF(Table1[[#This Row],[TT]]&lt;1,"",COUNT(B$2:B97)+1))</f>
        <v>#REF!</v>
      </c>
      <c r="C98" s="6" t="s">
        <v>3017</v>
      </c>
      <c r="D98" s="12">
        <v>19</v>
      </c>
      <c r="E98" s="12" t="s">
        <v>2897</v>
      </c>
      <c r="F98" s="15" t="e">
        <f ca="1">SUM(Table1[[#This Row],[AWAL]],Table1[[#This Row],[M 30-04]],Table1[[#This Row],[K 30-4]],Table1[[#This Row],[M23_28_1]])</f>
        <v>#REF!</v>
      </c>
      <c r="G98" s="16" t="e">
        <f ca="1">SUMIF(INDIRECT(Table1[[#Headers],[M 30-04]]&amp;"[concat]"),Table1[concat],INDIRECT(Table1[[#Headers],[M 30-04]]&amp;"[c]"))</f>
        <v>#REF!</v>
      </c>
      <c r="H98" s="15" t="e">
        <f ca="1">SUMIF(INDIRECT(Table1[[#Headers],[K 30-4]]&amp;"[concat]"),Table1[concat],INDIRECT(Table1[[#Headers],[K 30-4]]&amp;"[c]"))*-1</f>
        <v>#REF!</v>
      </c>
      <c r="I98" t="e">
        <f ca="1">IF(OR(Table1[[#This Row],[M 30-04]]&gt;0,Table1[[#This Row],[K 30-4]]&lt;0),"+-","")</f>
        <v>#REF!</v>
      </c>
      <c r="J98">
        <f ca="1">SUMIF(INDIRECT(Table1[[#Headers],[M23_28_1]]&amp;"[concat]"),Table1[concat],INDIRECT(Table1[[#Headers],[M23_28_1]]&amp;"[c]"))</f>
        <v>19</v>
      </c>
      <c r="L98" t="str">
        <f ca="1">IF(OR(Table1[[#This Row],[M23_28_1]]&gt;0,Table1[[#This Row],[K23_28_1]]&lt;0),"+-","")</f>
        <v>+-</v>
      </c>
    </row>
    <row r="99" spans="1:12" x14ac:dyDescent="0.25">
      <c r="A99" t="str">
        <f>SUBSTITUTE(SUBSTITUTE(CONCATENATE(Table1[[#This Row],[NAMA BARANG]]),"-","")," ","")</f>
        <v>StipJK526B20</v>
      </c>
      <c r="B99" s="13" t="e">
        <f ca="1">IF(Table1[[#This Row],[NAMA BARANG]]="","",IF(Table1[[#This Row],[TT]]&lt;1,"",COUNT(B$2:B98)+1))</f>
        <v>#REF!</v>
      </c>
      <c r="C99" s="6" t="s">
        <v>3013</v>
      </c>
      <c r="D99" s="12">
        <v>2</v>
      </c>
      <c r="E99" s="12" t="s">
        <v>3048</v>
      </c>
      <c r="F99" s="12" t="e">
        <f ca="1">SUM(Table1[[#This Row],[AWAL]],Table1[[#This Row],[M 30-04]],Table1[[#This Row],[K 30-4]],Table1[[#This Row],[M23_28_1]])</f>
        <v>#REF!</v>
      </c>
      <c r="G99" s="16" t="e">
        <f ca="1">SUMIF(INDIRECT(Table1[[#Headers],[M 30-04]]&amp;"[concat]"),Table1[concat],INDIRECT(Table1[[#Headers],[M 30-04]]&amp;"[c]"))</f>
        <v>#REF!</v>
      </c>
      <c r="H99" s="15" t="e">
        <f ca="1">SUMIF(INDIRECT(Table1[[#Headers],[K 30-4]]&amp;"[concat]"),Table1[concat],INDIRECT(Table1[[#Headers],[K 30-4]]&amp;"[c]"))*-1</f>
        <v>#REF!</v>
      </c>
      <c r="I99" t="e">
        <f ca="1">IF(OR(Table1[[#This Row],[M 30-04]]&gt;0,Table1[[#This Row],[K 30-4]]&lt;0),"+-","")</f>
        <v>#REF!</v>
      </c>
      <c r="J99">
        <f ca="1">SUMIF(INDIRECT(Table1[[#Headers],[M23_28_1]]&amp;"[concat]"),Table1[concat],INDIRECT(Table1[[#Headers],[M23_28_1]]&amp;"[c]"))</f>
        <v>2</v>
      </c>
      <c r="L99" t="str">
        <f ca="1">IF(OR(Table1[[#This Row],[M23_28_1]]&gt;0,Table1[[#This Row],[K23_28_1]]&lt;0),"+-","")</f>
        <v>+-</v>
      </c>
    </row>
    <row r="100" spans="1:12" x14ac:dyDescent="0.25">
      <c r="A100" t="str">
        <f>SUBSTITUTE(SUBSTITUTE(CONCATENATE(Table1[[#This Row],[NAMA BARANG]]),"-","")," ","")</f>
        <v>StipJK526B40P</v>
      </c>
      <c r="B100" s="14" t="e">
        <f ca="1">IF(Table1[[#This Row],[NAMA BARANG]]="","",IF(Table1[[#This Row],[TT]]&lt;1,"",COUNT(B$2:B99)+1))</f>
        <v>#REF!</v>
      </c>
      <c r="C100" s="6" t="s">
        <v>3012</v>
      </c>
      <c r="D100" s="12">
        <v>2</v>
      </c>
      <c r="E100" s="12" t="s">
        <v>3048</v>
      </c>
      <c r="F100" s="15" t="e">
        <f ca="1">SUM(Table1[[#This Row],[AWAL]],Table1[[#This Row],[M 30-04]],Table1[[#This Row],[K 30-4]],Table1[[#This Row],[M23_28_1]])</f>
        <v>#REF!</v>
      </c>
      <c r="G100" s="16" t="e">
        <f ca="1">SUMIF(INDIRECT(Table1[[#Headers],[M 30-04]]&amp;"[concat]"),Table1[concat],INDIRECT(Table1[[#Headers],[M 30-04]]&amp;"[c]"))</f>
        <v>#REF!</v>
      </c>
      <c r="H100" s="15" t="e">
        <f ca="1">SUMIF(INDIRECT(Table1[[#Headers],[K 30-4]]&amp;"[concat]"),Table1[concat],INDIRECT(Table1[[#Headers],[K 30-4]]&amp;"[c]"))*-1</f>
        <v>#REF!</v>
      </c>
      <c r="I100" t="e">
        <f ca="1">IF(OR(Table1[[#This Row],[M 30-04]]&gt;0,Table1[[#This Row],[K 30-4]]&lt;0),"+-","")</f>
        <v>#REF!</v>
      </c>
      <c r="J100">
        <f ca="1">SUMIF(INDIRECT(Table1[[#Headers],[M23_28_1]]&amp;"[concat]"),Table1[concat],INDIRECT(Table1[[#Headers],[M23_28_1]]&amp;"[c]"))</f>
        <v>2</v>
      </c>
      <c r="L100" t="str">
        <f ca="1">IF(OR(Table1[[#This Row],[M23_28_1]]&gt;0,Table1[[#This Row],[K23_28_1]]&lt;0),"+-","")</f>
        <v>+-</v>
      </c>
    </row>
    <row r="101" spans="1:12" x14ac:dyDescent="0.25">
      <c r="A101" t="str">
        <f>SUBSTITUTE(SUBSTITUTE(CONCATENATE(Table1[[#This Row],[NAMA BARANG]]),"-","")," ","")</f>
        <v>StipJKPenMER01</v>
      </c>
      <c r="B101" s="14" t="e">
        <f ca="1">IF(Table1[[#This Row],[NAMA BARANG]]="","",IF(Table1[[#This Row],[TT]]&lt;1,"",COUNT(B$2:B100)+1))</f>
        <v>#REF!</v>
      </c>
      <c r="C101" s="6" t="s">
        <v>99</v>
      </c>
      <c r="D101" s="12">
        <v>7</v>
      </c>
      <c r="E101" s="12" t="s">
        <v>18</v>
      </c>
      <c r="F101" s="15" t="e">
        <f ca="1">SUM(Table1[[#This Row],[AWAL]],Table1[[#This Row],[M 30-04]],Table1[[#This Row],[K 30-4]],Table1[[#This Row],[M23_28_1]])</f>
        <v>#REF!</v>
      </c>
      <c r="G101" s="16" t="e">
        <f ca="1">SUMIF(INDIRECT(Table1[[#Headers],[M 30-04]]&amp;"[concat]"),Table1[concat],INDIRECT(Table1[[#Headers],[M 30-04]]&amp;"[c]"))</f>
        <v>#REF!</v>
      </c>
      <c r="H101" s="15" t="e">
        <f ca="1">SUMIF(INDIRECT(Table1[[#Headers],[K 30-4]]&amp;"[concat]"),Table1[concat],INDIRECT(Table1[[#Headers],[K 30-4]]&amp;"[c]"))*-1</f>
        <v>#REF!</v>
      </c>
      <c r="I101" t="e">
        <f ca="1">IF(OR(Table1[[#This Row],[M 30-04]]&gt;0,Table1[[#This Row],[K 30-4]]&lt;0),"+-","")</f>
        <v>#REF!</v>
      </c>
      <c r="J101">
        <f ca="1">SUMIF(INDIRECT(Table1[[#Headers],[M23_28_1]]&amp;"[concat]"),Table1[concat],INDIRECT(Table1[[#Headers],[M23_28_1]]&amp;"[c]"))</f>
        <v>0</v>
      </c>
      <c r="L101" t="str">
        <f ca="1">IF(OR(Table1[[#This Row],[M23_28_1]]&gt;0,Table1[[#This Row],[K23_28_1]]&lt;0),"+-","")</f>
        <v/>
      </c>
    </row>
    <row r="102" spans="1:12" x14ac:dyDescent="0.25">
      <c r="A102" t="str">
        <f>SUBSTITUTE(SUBSTITUTE(CONCATENATE(Table1[[#This Row],[NAMA BARANG]]),"-","")," ","")</f>
        <v>StipKenko20ht</v>
      </c>
      <c r="B102" s="14" t="e">
        <f ca="1">IF(Table1[[#This Row],[NAMA BARANG]]="","",IF(Table1[[#This Row],[TT]]&lt;1,"",COUNT(B$2:B101)+1))</f>
        <v>#REF!</v>
      </c>
      <c r="C102" s="6" t="s">
        <v>100</v>
      </c>
      <c r="D102" s="12">
        <v>5</v>
      </c>
      <c r="E102" s="12">
        <v>50</v>
      </c>
      <c r="F102" s="15" t="e">
        <f ca="1">SUM(Table1[[#This Row],[AWAL]],Table1[[#This Row],[M 30-04]],Table1[[#This Row],[K 30-4]],Table1[[#This Row],[M23_28_1]])</f>
        <v>#REF!</v>
      </c>
      <c r="G102" s="16" t="e">
        <f ca="1">SUMIF(INDIRECT(Table1[[#Headers],[M 30-04]]&amp;"[concat]"),Table1[concat],INDIRECT(Table1[[#Headers],[M 30-04]]&amp;"[c]"))</f>
        <v>#REF!</v>
      </c>
      <c r="H102" s="15" t="e">
        <f ca="1">SUMIF(INDIRECT(Table1[[#Headers],[K 30-4]]&amp;"[concat]"),Table1[concat],INDIRECT(Table1[[#Headers],[K 30-4]]&amp;"[c]"))*-1</f>
        <v>#REF!</v>
      </c>
      <c r="I102" t="e">
        <f ca="1">IF(OR(Table1[[#This Row],[M 30-04]]&gt;0,Table1[[#This Row],[K 30-4]]&lt;0),"+-","")</f>
        <v>#REF!</v>
      </c>
      <c r="J102">
        <f ca="1">SUMIF(INDIRECT(Table1[[#Headers],[M23_28_1]]&amp;"[concat]"),Table1[concat],INDIRECT(Table1[[#Headers],[M23_28_1]]&amp;"[c]"))</f>
        <v>0</v>
      </c>
      <c r="L102" t="str">
        <f ca="1">IF(OR(Table1[[#This Row],[M23_28_1]]&gt;0,Table1[[#This Row],[K23_28_1]]&lt;0),"+-","")</f>
        <v/>
      </c>
    </row>
    <row r="103" spans="1:12" x14ac:dyDescent="0.25">
      <c r="A103" t="str">
        <f>SUBSTITUTE(SUBSTITUTE(CONCATENATE(Table1[[#This Row],[NAMA BARANG]]),"-","")," ","")</f>
        <v>StipKenko40hitam</v>
      </c>
      <c r="B103" s="14" t="e">
        <f ca="1">IF(Table1[[#This Row],[NAMA BARANG]]="","",IF(Table1[[#This Row],[TT]]&lt;1,"",COUNT(B$2:B102)+1))</f>
        <v>#REF!</v>
      </c>
      <c r="C103" s="6" t="s">
        <v>2894</v>
      </c>
      <c r="D103" s="12">
        <v>2</v>
      </c>
      <c r="E103" s="12">
        <v>50</v>
      </c>
      <c r="F103" s="15" t="e">
        <f ca="1">SUM(Table1[[#This Row],[AWAL]],Table1[[#This Row],[M 30-04]],Table1[[#This Row],[K 30-4]],Table1[[#This Row],[M23_28_1]])</f>
        <v>#REF!</v>
      </c>
      <c r="G103" s="16" t="e">
        <f ca="1">SUMIF(INDIRECT(Table1[[#Headers],[M 30-04]]&amp;"[concat]"),Table1[concat],INDIRECT(Table1[[#Headers],[M 30-04]]&amp;"[c]"))</f>
        <v>#REF!</v>
      </c>
      <c r="H103" s="15" t="e">
        <f ca="1">SUMIF(INDIRECT(Table1[[#Headers],[K 30-4]]&amp;"[concat]"),Table1[concat],INDIRECT(Table1[[#Headers],[K 30-4]]&amp;"[c]"))*-1</f>
        <v>#REF!</v>
      </c>
      <c r="I103" t="e">
        <f ca="1">IF(OR(Table1[[#This Row],[M 30-04]]&gt;0,Table1[[#This Row],[K 30-4]]&lt;0),"+-","")</f>
        <v>#REF!</v>
      </c>
      <c r="J103">
        <f ca="1">SUMIF(INDIRECT(Table1[[#Headers],[M23_28_1]]&amp;"[concat]"),Table1[concat],INDIRECT(Table1[[#Headers],[M23_28_1]]&amp;"[c]"))</f>
        <v>0</v>
      </c>
      <c r="L103" t="str">
        <f ca="1">IF(OR(Table1[[#This Row],[M23_28_1]]&gt;0,Table1[[#This Row],[K23_28_1]]&lt;0),"+-","")</f>
        <v/>
      </c>
    </row>
    <row r="104" spans="1:12" x14ac:dyDescent="0.25">
      <c r="A104" t="str">
        <f>SUBSTITUTE(SUBSTITUTE(CONCATENATE(Table1[[#This Row],[NAMA BARANG]]),"-","")," ","")</f>
        <v>StipKenko40putih</v>
      </c>
      <c r="B104" s="14" t="e">
        <f ca="1">IF(Table1[[#This Row],[NAMA BARANG]]="","",IF(Table1[[#This Row],[TT]]&lt;1,"",COUNT(B$2:B103)+1))</f>
        <v>#REF!</v>
      </c>
      <c r="C104" s="6" t="s">
        <v>2895</v>
      </c>
      <c r="D104" s="12">
        <v>2</v>
      </c>
      <c r="E104" s="12" t="s">
        <v>103</v>
      </c>
      <c r="F104" s="15" t="e">
        <f ca="1">SUM(Table1[[#This Row],[AWAL]],Table1[[#This Row],[M 30-04]],Table1[[#This Row],[K 30-4]],Table1[[#This Row],[M23_28_1]])</f>
        <v>#REF!</v>
      </c>
      <c r="G104" s="16" t="e">
        <f ca="1">SUMIF(INDIRECT(Table1[[#Headers],[M 30-04]]&amp;"[concat]"),Table1[concat],INDIRECT(Table1[[#Headers],[M 30-04]]&amp;"[c]"))</f>
        <v>#REF!</v>
      </c>
      <c r="H104" s="15" t="e">
        <f ca="1">SUMIF(INDIRECT(Table1[[#Headers],[K 30-4]]&amp;"[concat]"),Table1[concat],INDIRECT(Table1[[#Headers],[K 30-4]]&amp;"[c]"))*-1</f>
        <v>#REF!</v>
      </c>
      <c r="I104" t="e">
        <f ca="1">IF(OR(Table1[[#This Row],[M 30-04]]&gt;0,Table1[[#This Row],[K 30-4]]&lt;0),"+-","")</f>
        <v>#REF!</v>
      </c>
      <c r="J104">
        <f ca="1">SUMIF(INDIRECT(Table1[[#Headers],[M23_28_1]]&amp;"[concat]"),Table1[concat],INDIRECT(Table1[[#Headers],[M23_28_1]]&amp;"[c]"))</f>
        <v>0</v>
      </c>
      <c r="L104" t="str">
        <f ca="1">IF(OR(Table1[[#This Row],[M23_28_1]]&gt;0,Table1[[#This Row],[K23_28_1]]&lt;0),"+-","")</f>
        <v/>
      </c>
    </row>
    <row r="105" spans="1:12" x14ac:dyDescent="0.25">
      <c r="A105" t="str">
        <f>SUBSTITUTE(SUBSTITUTE(CONCATENATE(Table1[[#This Row],[NAMA BARANG]]),"-","")," ","")</f>
        <v>StipKenkoER36Batik</v>
      </c>
      <c r="B105" s="14" t="e">
        <f ca="1">IF(Table1[[#This Row],[NAMA BARANG]]="","",IF(Table1[[#This Row],[TT]]&lt;1,"",COUNT(B$2:B104)+1))</f>
        <v>#REF!</v>
      </c>
      <c r="C105" s="6" t="s">
        <v>102</v>
      </c>
      <c r="D105" s="15">
        <v>1</v>
      </c>
      <c r="E105" s="15" t="s">
        <v>51</v>
      </c>
      <c r="F105" s="15" t="e">
        <f ca="1">SUM(Table1[[#This Row],[AWAL]],Table1[[#This Row],[M 30-04]],Table1[[#This Row],[K 30-4]],Table1[[#This Row],[M23_28_1]])</f>
        <v>#REF!</v>
      </c>
      <c r="G105" s="16" t="e">
        <f ca="1">SUMIF(INDIRECT(Table1[[#Headers],[M 30-04]]&amp;"[concat]"),Table1[concat],INDIRECT(Table1[[#Headers],[M 30-04]]&amp;"[c]"))</f>
        <v>#REF!</v>
      </c>
      <c r="H105" s="15" t="e">
        <f ca="1">SUMIF(INDIRECT(Table1[[#Headers],[K 30-4]]&amp;"[concat]"),Table1[concat],INDIRECT(Table1[[#Headers],[K 30-4]]&amp;"[c]"))*-1</f>
        <v>#REF!</v>
      </c>
      <c r="I105" t="e">
        <f ca="1">IF(OR(Table1[[#This Row],[M 30-04]]&gt;0,Table1[[#This Row],[K 30-4]]&lt;0),"+-","")</f>
        <v>#REF!</v>
      </c>
      <c r="J105">
        <f ca="1">SUMIF(INDIRECT(Table1[[#Headers],[M23_28_1]]&amp;"[concat]"),Table1[concat],INDIRECT(Table1[[#Headers],[M23_28_1]]&amp;"[c]"))</f>
        <v>0</v>
      </c>
      <c r="L105" t="str">
        <f ca="1">IF(OR(Table1[[#This Row],[M23_28_1]]&gt;0,Table1[[#This Row],[K23_28_1]]&lt;0),"+-","")</f>
        <v/>
      </c>
    </row>
    <row r="106" spans="1:12" x14ac:dyDescent="0.25">
      <c r="A106" t="str">
        <f>SUBSTITUTE(SUBSTITUTE(CONCATENATE(Table1[[#This Row],[NAMA BARANG]]),"-","")," ","")</f>
        <v>Tas3234paradiseJK</v>
      </c>
      <c r="B106" s="14" t="e">
        <f ca="1">IF(Table1[[#This Row],[NAMA BARANG]]="","",IF(Table1[[#This Row],[TT]]&lt;1,"",COUNT(B$2:B105)+1))</f>
        <v>#REF!</v>
      </c>
      <c r="C106" s="6" t="s">
        <v>104</v>
      </c>
      <c r="D106" s="15">
        <v>1</v>
      </c>
      <c r="E106" s="15" t="s">
        <v>51</v>
      </c>
      <c r="F106" s="15" t="e">
        <f ca="1">SUM(Table1[[#This Row],[AWAL]],Table1[[#This Row],[M 30-04]],Table1[[#This Row],[K 30-4]],Table1[[#This Row],[M23_28_1]])</f>
        <v>#REF!</v>
      </c>
      <c r="G106" s="16" t="e">
        <f ca="1">SUMIF(INDIRECT(Table1[[#Headers],[M 30-04]]&amp;"[concat]"),Table1[concat],INDIRECT(Table1[[#Headers],[M 30-04]]&amp;"[c]"))</f>
        <v>#REF!</v>
      </c>
      <c r="H106" s="15" t="e">
        <f ca="1">SUMIF(INDIRECT(Table1[[#Headers],[K 30-4]]&amp;"[concat]"),Table1[concat],INDIRECT(Table1[[#Headers],[K 30-4]]&amp;"[c]"))*-1</f>
        <v>#REF!</v>
      </c>
      <c r="I106" t="e">
        <f ca="1">IF(OR(Table1[[#This Row],[M 30-04]]&gt;0,Table1[[#This Row],[K 30-4]]&lt;0),"+-","")</f>
        <v>#REF!</v>
      </c>
      <c r="J106">
        <f ca="1">SUMIF(INDIRECT(Table1[[#Headers],[M23_28_1]]&amp;"[concat]"),Table1[concat],INDIRECT(Table1[[#Headers],[M23_28_1]]&amp;"[c]"))</f>
        <v>0</v>
      </c>
      <c r="L106" t="str">
        <f ca="1">IF(OR(Table1[[#This Row],[M23_28_1]]&gt;0,Table1[[#This Row],[K23_28_1]]&lt;0),"+-","")</f>
        <v/>
      </c>
    </row>
    <row r="107" spans="1:12" x14ac:dyDescent="0.25">
      <c r="A107" t="str">
        <f>SUBSTITUTE(SUBSTITUTE(CONCATENATE(Table1[[#This Row],[NAMA BARANG]]),"-","")," ","")</f>
        <v>TipeexJK101</v>
      </c>
      <c r="B107" s="14" t="e">
        <f ca="1">IF(Table1[[#This Row],[NAMA BARANG]]="","",IF(Table1[[#This Row],[TT]]&lt;1,"",COUNT(B$2:B106)+1))</f>
        <v>#REF!</v>
      </c>
      <c r="C107" s="6" t="s">
        <v>3014</v>
      </c>
      <c r="D107" s="15">
        <v>2</v>
      </c>
      <c r="E107" s="15" t="s">
        <v>2981</v>
      </c>
      <c r="F107" s="15" t="e">
        <f ca="1">SUM(Table1[[#This Row],[AWAL]],Table1[[#This Row],[M 30-04]],Table1[[#This Row],[K 30-4]],Table1[[#This Row],[M23_28_1]])</f>
        <v>#REF!</v>
      </c>
      <c r="G107" s="16" t="e">
        <f ca="1">SUMIF(INDIRECT(Table1[[#Headers],[M 30-04]]&amp;"[concat]"),Table1[concat],INDIRECT(Table1[[#Headers],[M 30-04]]&amp;"[c]"))</f>
        <v>#REF!</v>
      </c>
      <c r="H107" s="15" t="e">
        <f ca="1">SUMIF(INDIRECT(Table1[[#Headers],[K 30-4]]&amp;"[concat]"),Table1[concat],INDIRECT(Table1[[#Headers],[K 30-4]]&amp;"[c]"))*-1</f>
        <v>#REF!</v>
      </c>
      <c r="I107" t="e">
        <f ca="1">IF(OR(Table1[[#This Row],[M 30-04]]&gt;0,Table1[[#This Row],[K 30-4]]&lt;0),"+-","")</f>
        <v>#REF!</v>
      </c>
      <c r="J107">
        <f ca="1">SUMIF(INDIRECT(Table1[[#Headers],[M23_28_1]]&amp;"[concat]"),Table1[concat],INDIRECT(Table1[[#Headers],[M23_28_1]]&amp;"[c]"))</f>
        <v>2</v>
      </c>
      <c r="L107" t="str">
        <f ca="1">IF(OR(Table1[[#This Row],[M23_28_1]]&gt;0,Table1[[#This Row],[K23_28_1]]&lt;0),"+-","")</f>
        <v>+-</v>
      </c>
    </row>
    <row r="108" spans="1:12" x14ac:dyDescent="0.25">
      <c r="A108" t="str">
        <f>SUBSTITUTE(SUBSTITUTE(CONCATENATE(Table1[[#This Row],[NAMA BARANG]]),"-","")," ","")</f>
        <v>TipeexKenko306</v>
      </c>
      <c r="B108" s="14" t="e">
        <f ca="1">IF(Table1[[#This Row],[NAMA BARANG]]="","",IF(Table1[[#This Row],[TT]]&lt;1,"",COUNT(B$2:B107)+1))</f>
        <v>#REF!</v>
      </c>
      <c r="C108" s="6" t="s">
        <v>107</v>
      </c>
      <c r="D108" s="15">
        <v>4</v>
      </c>
      <c r="E108" s="15" t="s">
        <v>85</v>
      </c>
      <c r="F108" s="15" t="e">
        <f ca="1">SUM(Table1[[#This Row],[AWAL]],Table1[[#This Row],[M 30-04]],Table1[[#This Row],[K 30-4]],Table1[[#This Row],[M23_28_1]])</f>
        <v>#REF!</v>
      </c>
      <c r="G108" s="16" t="e">
        <f ca="1">SUMIF(INDIRECT(Table1[[#Headers],[M 30-04]]&amp;"[concat]"),Table1[concat],INDIRECT(Table1[[#Headers],[M 30-04]]&amp;"[c]"))</f>
        <v>#REF!</v>
      </c>
      <c r="H108" s="15" t="e">
        <f ca="1">SUMIF(INDIRECT(Table1[[#Headers],[K 30-4]]&amp;"[concat]"),Table1[concat],INDIRECT(Table1[[#Headers],[K 30-4]]&amp;"[c]"))*-1</f>
        <v>#REF!</v>
      </c>
      <c r="I108" t="e">
        <f ca="1">IF(OR(Table1[[#This Row],[M 30-04]]&gt;0,Table1[[#This Row],[K 30-4]]&lt;0),"+-","")</f>
        <v>#REF!</v>
      </c>
      <c r="J108">
        <f ca="1">SUMIF(INDIRECT(Table1[[#Headers],[M23_28_1]]&amp;"[concat]"),Table1[concat],INDIRECT(Table1[[#Headers],[M23_28_1]]&amp;"[c]"))</f>
        <v>0</v>
      </c>
      <c r="L108" t="str">
        <f ca="1">IF(OR(Table1[[#This Row],[M23_28_1]]&gt;0,Table1[[#This Row],[K23_28_1]]&lt;0),"+-","")</f>
        <v/>
      </c>
    </row>
    <row r="109" spans="1:12" x14ac:dyDescent="0.25">
      <c r="A109" t="str">
        <f>SUBSTITUTE(SUBSTITUTE(CONCATENATE(Table1[[#This Row],[NAMA BARANG]]),"-","")," ","")</f>
        <v>TipeexKenkoKE826M</v>
      </c>
      <c r="B109" s="14" t="e">
        <f ca="1">IF(Table1[[#This Row],[NAMA BARANG]]="","",IF(Table1[[#This Row],[TT]]&lt;1,"",COUNT(B$2:B108)+1))</f>
        <v>#REF!</v>
      </c>
      <c r="C109" s="6" t="s">
        <v>3021</v>
      </c>
      <c r="D109" s="15">
        <v>1</v>
      </c>
      <c r="E109" s="15" t="s">
        <v>2898</v>
      </c>
      <c r="F109" s="15" t="e">
        <f ca="1">SUM(Table1[[#This Row],[AWAL]],Table1[[#This Row],[M 30-04]],Table1[[#This Row],[K 30-4]],Table1[[#This Row],[M23_28_1]])</f>
        <v>#REF!</v>
      </c>
      <c r="G109" s="16" t="e">
        <f ca="1">SUMIF(INDIRECT(Table1[[#Headers],[M 30-04]]&amp;"[concat]"),Table1[concat],INDIRECT(Table1[[#Headers],[M 30-04]]&amp;"[c]"))</f>
        <v>#REF!</v>
      </c>
      <c r="H109" s="15" t="e">
        <f ca="1">SUMIF(INDIRECT(Table1[[#Headers],[K 30-4]]&amp;"[concat]"),Table1[concat],INDIRECT(Table1[[#Headers],[K 30-4]]&amp;"[c]"))*-1</f>
        <v>#REF!</v>
      </c>
      <c r="I109" t="e">
        <f ca="1">IF(OR(Table1[[#This Row],[M 30-04]]&gt;0,Table1[[#This Row],[K 30-4]]&lt;0),"+-","")</f>
        <v>#REF!</v>
      </c>
      <c r="J109">
        <f ca="1">SUMIF(INDIRECT(Table1[[#Headers],[M23_28_1]]&amp;"[concat]"),Table1[concat],INDIRECT(Table1[[#Headers],[M23_28_1]]&amp;"[c]"))</f>
        <v>1</v>
      </c>
      <c r="L109" t="str">
        <f ca="1">IF(OR(Table1[[#This Row],[M23_28_1]]&gt;0,Table1[[#This Row],[K23_28_1]]&lt;0),"+-","")</f>
        <v>+-</v>
      </c>
    </row>
    <row r="110" spans="1:12" x14ac:dyDescent="0.25">
      <c r="A110" t="str">
        <f>SUBSTITUTE(SUBSTITUTE(CONCATENATE(Table1[[#This Row],[NAMA BARANG]]),"-","")," ","")</f>
        <v>TipeexkertasJKCT507</v>
      </c>
      <c r="B110" s="14" t="e">
        <f ca="1">IF(Table1[[#This Row],[NAMA BARANG]]="","",IF(Table1[[#This Row],[TT]]&lt;1,"",COUNT(B$2:B109)+1))</f>
        <v>#REF!</v>
      </c>
      <c r="C110" s="6" t="s">
        <v>3008</v>
      </c>
      <c r="D110" s="15">
        <v>1</v>
      </c>
      <c r="E110" s="15" t="s">
        <v>2891</v>
      </c>
      <c r="F110" s="15" t="e">
        <f ca="1">SUM(Table1[[#This Row],[AWAL]],Table1[[#This Row],[M 30-04]],Table1[[#This Row],[K 30-4]],Table1[[#This Row],[M23_28_1]])</f>
        <v>#REF!</v>
      </c>
      <c r="G110" s="16" t="e">
        <f ca="1">SUMIF(INDIRECT(Table1[[#Headers],[M 30-04]]&amp;"[concat]"),Table1[concat],INDIRECT(Table1[[#Headers],[M 30-04]]&amp;"[c]"))</f>
        <v>#REF!</v>
      </c>
      <c r="H110" s="15" t="e">
        <f ca="1">SUMIF(INDIRECT(Table1[[#Headers],[K 30-4]]&amp;"[concat]"),Table1[concat],INDIRECT(Table1[[#Headers],[K 30-4]]&amp;"[c]"))*-1</f>
        <v>#REF!</v>
      </c>
      <c r="I110" t="e">
        <f ca="1">IF(OR(Table1[[#This Row],[M 30-04]]&gt;0,Table1[[#This Row],[K 30-4]]&lt;0),"+-","")</f>
        <v>#REF!</v>
      </c>
      <c r="J110">
        <f ca="1">SUMIF(INDIRECT(Table1[[#Headers],[M23_28_1]]&amp;"[concat]"),Table1[concat],INDIRECT(Table1[[#Headers],[M23_28_1]]&amp;"[c]"))</f>
        <v>1</v>
      </c>
      <c r="L110" t="str">
        <f ca="1">IF(OR(Table1[[#This Row],[M23_28_1]]&gt;0,Table1[[#This Row],[K23_28_1]]&lt;0),"+-","")</f>
        <v>+-</v>
      </c>
    </row>
    <row r="111" spans="1:12" x14ac:dyDescent="0.25">
      <c r="A111" t="str">
        <f>SUBSTITUTE(SUBSTITUTE(CONCATENATE(Table1[[#This Row],[NAMA BARANG]]),"-","")," ","")</f>
        <v>StaplerKenkoHD50OJ</v>
      </c>
      <c r="B111" s="14" t="e">
        <f ca="1">IF(Table1[[#This Row],[NAMA BARANG]]="","",IF(Table1[[#This Row],[TT]]&lt;1,"",COUNT(B$2:B110)+1))</f>
        <v>#REF!</v>
      </c>
      <c r="C111" s="6" t="s">
        <v>2901</v>
      </c>
      <c r="D111" s="15">
        <v>0</v>
      </c>
      <c r="E111" s="15" t="s">
        <v>57</v>
      </c>
      <c r="F111" s="15" t="e">
        <f ca="1">SUM(Table1[[#This Row],[AWAL]],Table1[[#This Row],[M 30-04]],Table1[[#This Row],[K 30-4]],Table1[[#This Row],[M23_28_1]])</f>
        <v>#REF!</v>
      </c>
      <c r="G111" s="16" t="e">
        <f ca="1">SUMIF(INDIRECT(Table1[[#Headers],[M 30-04]]&amp;"[concat]"),Table1[concat],INDIRECT(Table1[[#Headers],[M 30-04]]&amp;"[c]"))</f>
        <v>#REF!</v>
      </c>
      <c r="H111" s="15" t="e">
        <f ca="1">SUMIF(INDIRECT(Table1[[#Headers],[K 30-4]]&amp;"[concat]"),Table1[concat],INDIRECT(Table1[[#Headers],[K 30-4]]&amp;"[c]"))*-1</f>
        <v>#REF!</v>
      </c>
      <c r="I111" t="e">
        <f ca="1">IF(OR(Table1[[#This Row],[M 30-04]]&gt;0,Table1[[#This Row],[K 30-4]]&lt;0),"+-","")</f>
        <v>#REF!</v>
      </c>
      <c r="J111">
        <f ca="1">SUMIF(INDIRECT(Table1[[#Headers],[M23_28_1]]&amp;"[concat]"),Table1[concat],INDIRECT(Table1[[#Headers],[M23_28_1]]&amp;"[c]"))</f>
        <v>0</v>
      </c>
      <c r="L111" t="str">
        <f ca="1">IF(OR(Table1[[#This Row],[M23_28_1]]&gt;0,Table1[[#This Row],[K23_28_1]]&lt;0),"+-","")</f>
        <v/>
      </c>
    </row>
    <row r="112" spans="1:12" x14ac:dyDescent="0.25">
      <c r="A112" t="str">
        <f>SUBSTITUTE(SUBSTITUTE(CONCATENATE(Table1[[#This Row],[NAMA BARANG]]),"-","")," ","")</f>
        <v>StipJKPenMER01</v>
      </c>
      <c r="B112" s="14" t="e">
        <f ca="1">IF(Table1[[#This Row],[NAMA BARANG]]="","",IF(Table1[[#This Row],[TT]]&lt;1,"",COUNT(B$2:B111)+1))</f>
        <v>#REF!</v>
      </c>
      <c r="C112" s="6" t="s">
        <v>99</v>
      </c>
      <c r="D112" s="15">
        <v>0</v>
      </c>
      <c r="E112" s="15" t="s">
        <v>18</v>
      </c>
      <c r="F112" s="15" t="e">
        <f ca="1">SUM(Table1[[#This Row],[AWAL]],Table1[[#This Row],[M 30-04]],Table1[[#This Row],[K 30-4]],Table1[[#This Row],[M23_28_1]])</f>
        <v>#REF!</v>
      </c>
      <c r="G112" s="16" t="e">
        <f ca="1">SUMIF(INDIRECT(Table1[[#Headers],[M 30-04]]&amp;"[concat]"),Table1[concat],INDIRECT(Table1[[#Headers],[M 30-04]]&amp;"[c]"))</f>
        <v>#REF!</v>
      </c>
      <c r="H112" s="15" t="e">
        <f ca="1">SUMIF(INDIRECT(Table1[[#Headers],[K 30-4]]&amp;"[concat]"),Table1[concat],INDIRECT(Table1[[#Headers],[K 30-4]]&amp;"[c]"))*-1</f>
        <v>#REF!</v>
      </c>
      <c r="I112" t="e">
        <f ca="1">IF(OR(Table1[[#This Row],[M 30-04]]&gt;0,Table1[[#This Row],[K 30-4]]&lt;0),"+-","")</f>
        <v>#REF!</v>
      </c>
      <c r="J112">
        <f ca="1">SUMIF(INDIRECT(Table1[[#Headers],[M23_28_1]]&amp;"[concat]"),Table1[concat],INDIRECT(Table1[[#Headers],[M23_28_1]]&amp;"[c]"))</f>
        <v>0</v>
      </c>
      <c r="L112" t="str">
        <f ca="1">IF(OR(Table1[[#This Row],[M23_28_1]]&gt;0,Table1[[#This Row],[K23_28_1]]&lt;0),"+-","")</f>
        <v/>
      </c>
    </row>
    <row r="113" spans="1:12" x14ac:dyDescent="0.25">
      <c r="A113" t="str">
        <f>SUBSTITUTE(SUBSTITUTE(CONCATENATE(Table1[[#This Row],[NAMA BARANG]]),"-","")," ","")</f>
        <v>StipKenko20ht</v>
      </c>
      <c r="B113" s="14" t="e">
        <f ca="1">IF(Table1[[#This Row],[NAMA BARANG]]="","",IF(Table1[[#This Row],[TT]]&lt;1,"",COUNT(B$2:B112)+1))</f>
        <v>#REF!</v>
      </c>
      <c r="C113" s="6" t="s">
        <v>100</v>
      </c>
      <c r="D113" s="15">
        <v>0</v>
      </c>
      <c r="E113" s="15" t="s">
        <v>101</v>
      </c>
      <c r="F113" s="15" t="e">
        <f ca="1">SUM(Table1[[#This Row],[AWAL]],Table1[[#This Row],[M 30-04]],Table1[[#This Row],[K 30-4]],Table1[[#This Row],[M23_28_1]])</f>
        <v>#REF!</v>
      </c>
      <c r="G113" s="16" t="e">
        <f ca="1">SUMIF(INDIRECT(Table1[[#Headers],[M 30-04]]&amp;"[concat]"),Table1[concat],INDIRECT(Table1[[#Headers],[M 30-04]]&amp;"[c]"))</f>
        <v>#REF!</v>
      </c>
      <c r="H113" s="15" t="e">
        <f ca="1">SUMIF(INDIRECT(Table1[[#Headers],[K 30-4]]&amp;"[concat]"),Table1[concat],INDIRECT(Table1[[#Headers],[K 30-4]]&amp;"[c]"))*-1</f>
        <v>#REF!</v>
      </c>
      <c r="I113" t="e">
        <f ca="1">IF(OR(Table1[[#This Row],[M 30-04]]&gt;0,Table1[[#This Row],[K 30-4]]&lt;0),"+-","")</f>
        <v>#REF!</v>
      </c>
      <c r="J113">
        <f ca="1">SUMIF(INDIRECT(Table1[[#Headers],[M23_28_1]]&amp;"[concat]"),Table1[concat],INDIRECT(Table1[[#Headers],[M23_28_1]]&amp;"[c]"))</f>
        <v>0</v>
      </c>
      <c r="L113" t="str">
        <f ca="1">IF(OR(Table1[[#This Row],[M23_28_1]]&gt;0,Table1[[#This Row],[K23_28_1]]&lt;0),"+-","")</f>
        <v/>
      </c>
    </row>
    <row r="114" spans="1:12" x14ac:dyDescent="0.25">
      <c r="A114" t="str">
        <f>SUBSTITUTE(SUBSTITUTE(CONCATENATE(Table1[[#This Row],[NAMA BARANG]]),"-","")," ","")</f>
        <v>StipKenko40hitam</v>
      </c>
      <c r="B114" s="14" t="e">
        <f ca="1">IF(Table1[[#This Row],[NAMA BARANG]]="","",IF(Table1[[#This Row],[TT]]&lt;1,"",COUNT(B$2:B113)+1))</f>
        <v>#REF!</v>
      </c>
      <c r="C114" s="6" t="s">
        <v>2894</v>
      </c>
      <c r="D114" s="15">
        <v>0</v>
      </c>
      <c r="E114" s="15">
        <v>50</v>
      </c>
      <c r="F114" s="15" t="e">
        <f ca="1">SUM(Table1[[#This Row],[AWAL]],Table1[[#This Row],[M 30-04]],Table1[[#This Row],[K 30-4]],Table1[[#This Row],[M23_28_1]])</f>
        <v>#REF!</v>
      </c>
      <c r="G114" s="16" t="e">
        <f ca="1">SUMIF(INDIRECT(Table1[[#Headers],[M 30-04]]&amp;"[concat]"),Table1[concat],INDIRECT(Table1[[#Headers],[M 30-04]]&amp;"[c]"))</f>
        <v>#REF!</v>
      </c>
      <c r="H114" s="15" t="e">
        <f ca="1">SUMIF(INDIRECT(Table1[[#Headers],[K 30-4]]&amp;"[concat]"),Table1[concat],INDIRECT(Table1[[#Headers],[K 30-4]]&amp;"[c]"))*-1</f>
        <v>#REF!</v>
      </c>
      <c r="I114" t="e">
        <f ca="1">IF(OR(Table1[[#This Row],[M 30-04]]&gt;0,Table1[[#This Row],[K 30-4]]&lt;0),"+-","")</f>
        <v>#REF!</v>
      </c>
      <c r="J114">
        <f ca="1">SUMIF(INDIRECT(Table1[[#Headers],[M23_28_1]]&amp;"[concat]"),Table1[concat],INDIRECT(Table1[[#Headers],[M23_28_1]]&amp;"[c]"))</f>
        <v>0</v>
      </c>
      <c r="L114" t="str">
        <f ca="1">IF(OR(Table1[[#This Row],[M23_28_1]]&gt;0,Table1[[#This Row],[K23_28_1]]&lt;0),"+-","")</f>
        <v/>
      </c>
    </row>
    <row r="115" spans="1:12" x14ac:dyDescent="0.25">
      <c r="A115" t="str">
        <f>SUBSTITUTE(SUBSTITUTE(CONCATENATE(Table1[[#This Row],[NAMA BARANG]]),"-","")," ","")</f>
        <v>StipKenko40putih</v>
      </c>
      <c r="B115" s="14" t="e">
        <f ca="1">IF(Table1[[#This Row],[NAMA BARANG]]="","",IF(Table1[[#This Row],[TT]]&lt;1,"",COUNT(B$2:B114)+1))</f>
        <v>#REF!</v>
      </c>
      <c r="C115" s="6" t="s">
        <v>2895</v>
      </c>
      <c r="D115" s="15">
        <v>0</v>
      </c>
      <c r="E115" s="15">
        <v>50</v>
      </c>
      <c r="F115" s="15" t="e">
        <f ca="1">SUM(Table1[[#This Row],[AWAL]],Table1[[#This Row],[M 30-04]],Table1[[#This Row],[K 30-4]],Table1[[#This Row],[M23_28_1]])</f>
        <v>#REF!</v>
      </c>
      <c r="G115" s="16" t="e">
        <f ca="1">SUMIF(INDIRECT(Table1[[#Headers],[M 30-04]]&amp;"[concat]"),Table1[concat],INDIRECT(Table1[[#Headers],[M 30-04]]&amp;"[c]"))</f>
        <v>#REF!</v>
      </c>
      <c r="H115" s="15" t="e">
        <f ca="1">SUMIF(INDIRECT(Table1[[#Headers],[K 30-4]]&amp;"[concat]"),Table1[concat],INDIRECT(Table1[[#Headers],[K 30-4]]&amp;"[c]"))*-1</f>
        <v>#REF!</v>
      </c>
      <c r="I115" t="e">
        <f ca="1">IF(OR(Table1[[#This Row],[M 30-04]]&gt;0,Table1[[#This Row],[K 30-4]]&lt;0),"+-","")</f>
        <v>#REF!</v>
      </c>
      <c r="J115">
        <f ca="1">SUMIF(INDIRECT(Table1[[#Headers],[M23_28_1]]&amp;"[concat]"),Table1[concat],INDIRECT(Table1[[#Headers],[M23_28_1]]&amp;"[c]"))</f>
        <v>0</v>
      </c>
      <c r="L115" t="str">
        <f ca="1">IF(OR(Table1[[#This Row],[M23_28_1]]&gt;0,Table1[[#This Row],[K23_28_1]]&lt;0),"+-","")</f>
        <v/>
      </c>
    </row>
    <row r="116" spans="1:12" x14ac:dyDescent="0.25">
      <c r="A116" t="str">
        <f>SUBSTITUTE(SUBSTITUTE(CONCATENATE(Table1[[#This Row],[NAMA BARANG]]),"-","")," ","")</f>
        <v>StipKenkoER36Batik</v>
      </c>
      <c r="B116" s="14" t="e">
        <f ca="1">IF(Table1[[#This Row],[NAMA BARANG]]="","",IF(Table1[[#This Row],[TT]]&lt;1,"",COUNT(B$2:B115)+1))</f>
        <v>#REF!</v>
      </c>
      <c r="C116" s="6" t="s">
        <v>102</v>
      </c>
      <c r="D116" s="15">
        <v>0</v>
      </c>
      <c r="E116" s="15" t="s">
        <v>103</v>
      </c>
      <c r="F116" s="15" t="e">
        <f ca="1">SUM(Table1[[#This Row],[AWAL]],Table1[[#This Row],[M 30-04]],Table1[[#This Row],[K 30-4]],Table1[[#This Row],[M23_28_1]])</f>
        <v>#REF!</v>
      </c>
      <c r="G116" s="16" t="e">
        <f ca="1">SUMIF(INDIRECT(Table1[[#Headers],[M 30-04]]&amp;"[concat]"),Table1[concat],INDIRECT(Table1[[#Headers],[M 30-04]]&amp;"[c]"))</f>
        <v>#REF!</v>
      </c>
      <c r="H116" s="15" t="e">
        <f ca="1">SUMIF(INDIRECT(Table1[[#Headers],[K 30-4]]&amp;"[concat]"),Table1[concat],INDIRECT(Table1[[#Headers],[K 30-4]]&amp;"[c]"))*-1</f>
        <v>#REF!</v>
      </c>
      <c r="I116" t="e">
        <f ca="1">IF(OR(Table1[[#This Row],[M 30-04]]&gt;0,Table1[[#This Row],[K 30-4]]&lt;0),"+-","")</f>
        <v>#REF!</v>
      </c>
      <c r="J116">
        <f ca="1">SUMIF(INDIRECT(Table1[[#Headers],[M23_28_1]]&amp;"[concat]"),Table1[concat],INDIRECT(Table1[[#Headers],[M23_28_1]]&amp;"[c]"))</f>
        <v>0</v>
      </c>
      <c r="L116" t="str">
        <f ca="1">IF(OR(Table1[[#This Row],[M23_28_1]]&gt;0,Table1[[#This Row],[K23_28_1]]&lt;0),"+-","")</f>
        <v/>
      </c>
    </row>
    <row r="117" spans="1:12" x14ac:dyDescent="0.25">
      <c r="A117" t="str">
        <f>SUBSTITUTE(SUBSTITUTE(CONCATENATE(Table1[[#This Row],[NAMA BARANG]]),"-","")," ","")</f>
        <v>Tas3234paradiseJK</v>
      </c>
      <c r="B117" s="14" t="e">
        <f ca="1">IF(Table1[[#This Row],[NAMA BARANG]]="","",IF(Table1[[#This Row],[TT]]&lt;1,"",COUNT(B$2:B116)+1))</f>
        <v>#REF!</v>
      </c>
      <c r="C117" s="6" t="s">
        <v>104</v>
      </c>
      <c r="D117" s="15">
        <v>0</v>
      </c>
      <c r="E117" s="15" t="s">
        <v>51</v>
      </c>
      <c r="F117" s="15" t="e">
        <f ca="1">SUM(Table1[[#This Row],[AWAL]],Table1[[#This Row],[M 30-04]],Table1[[#This Row],[K 30-4]],Table1[[#This Row],[M23_28_1]])</f>
        <v>#REF!</v>
      </c>
      <c r="G117" s="16" t="e">
        <f ca="1">SUMIF(INDIRECT(Table1[[#Headers],[M 30-04]]&amp;"[concat]"),Table1[concat],INDIRECT(Table1[[#Headers],[M 30-04]]&amp;"[c]"))</f>
        <v>#REF!</v>
      </c>
      <c r="H117" s="15" t="e">
        <f ca="1">SUMIF(INDIRECT(Table1[[#Headers],[K 30-4]]&amp;"[concat]"),Table1[concat],INDIRECT(Table1[[#Headers],[K 30-4]]&amp;"[c]"))*-1</f>
        <v>#REF!</v>
      </c>
      <c r="I117" t="e">
        <f ca="1">IF(OR(Table1[[#This Row],[M 30-04]]&gt;0,Table1[[#This Row],[K 30-4]]&lt;0),"+-","")</f>
        <v>#REF!</v>
      </c>
      <c r="J117">
        <f ca="1">SUMIF(INDIRECT(Table1[[#Headers],[M23_28_1]]&amp;"[concat]"),Table1[concat],INDIRECT(Table1[[#Headers],[M23_28_1]]&amp;"[c]"))</f>
        <v>0</v>
      </c>
      <c r="L117" t="str">
        <f ca="1">IF(OR(Table1[[#This Row],[M23_28_1]]&gt;0,Table1[[#This Row],[K23_28_1]]&lt;0),"+-","")</f>
        <v/>
      </c>
    </row>
    <row r="118" spans="1:12" x14ac:dyDescent="0.25">
      <c r="A118" t="str">
        <f>SUBSTITUTE(SUBSTITUTE(CONCATENATE(Table1[[#This Row],[NAMA BARANG]]),"-","")," ","")</f>
        <v>TasKenkoFSB2930</v>
      </c>
      <c r="B118" s="14" t="e">
        <f ca="1">IF(Table1[[#This Row],[NAMA BARANG]]="","",IF(Table1[[#This Row],[TT]]&lt;1,"",COUNT(B$2:B117)+1))</f>
        <v>#REF!</v>
      </c>
      <c r="C118" s="6" t="s">
        <v>105</v>
      </c>
      <c r="D118" s="15">
        <v>0</v>
      </c>
      <c r="E118" s="15" t="s">
        <v>51</v>
      </c>
      <c r="F118" s="15" t="e">
        <f ca="1">SUM(Table1[[#This Row],[AWAL]],Table1[[#This Row],[M 30-04]],Table1[[#This Row],[K 30-4]],Table1[[#This Row],[M23_28_1]])</f>
        <v>#REF!</v>
      </c>
      <c r="G118" s="16" t="e">
        <f ca="1">SUMIF(INDIRECT(Table1[[#Headers],[M 30-04]]&amp;"[concat]"),Table1[concat],INDIRECT(Table1[[#Headers],[M 30-04]]&amp;"[c]"))</f>
        <v>#REF!</v>
      </c>
      <c r="H118" s="15" t="e">
        <f ca="1">SUMIF(INDIRECT(Table1[[#Headers],[K 30-4]]&amp;"[concat]"),Table1[concat],INDIRECT(Table1[[#Headers],[K 30-4]]&amp;"[c]"))*-1</f>
        <v>#REF!</v>
      </c>
      <c r="I118" t="e">
        <f ca="1">IF(OR(Table1[[#This Row],[M 30-04]]&gt;0,Table1[[#This Row],[K 30-4]]&lt;0),"+-","")</f>
        <v>#REF!</v>
      </c>
      <c r="J118">
        <f ca="1">SUMIF(INDIRECT(Table1[[#Headers],[M23_28_1]]&amp;"[concat]"),Table1[concat],INDIRECT(Table1[[#Headers],[M23_28_1]]&amp;"[c]"))</f>
        <v>0</v>
      </c>
      <c r="L118" t="str">
        <f ca="1">IF(OR(Table1[[#This Row],[M23_28_1]]&gt;0,Table1[[#This Row],[K23_28_1]]&lt;0),"+-","")</f>
        <v/>
      </c>
    </row>
    <row r="119" spans="1:12" x14ac:dyDescent="0.25">
      <c r="A119" t="str">
        <f>SUBSTITUTE(SUBSTITUTE(CONCATENATE(Table1[[#This Row],[NAMA BARANG]]),"-","")," ","")</f>
        <v>TipeexKenko306</v>
      </c>
      <c r="B119" s="14" t="e">
        <f ca="1">IF(Table1[[#This Row],[NAMA BARANG]]="","",IF(Table1[[#This Row],[TT]]&lt;1,"",COUNT(B$2:B118)+1))</f>
        <v>#REF!</v>
      </c>
      <c r="C119" s="6" t="s">
        <v>107</v>
      </c>
      <c r="D119" s="15">
        <v>0</v>
      </c>
      <c r="E119" s="15" t="s">
        <v>85</v>
      </c>
      <c r="F119" s="15" t="e">
        <f ca="1">SUM(Table1[[#This Row],[AWAL]],Table1[[#This Row],[M 30-04]],Table1[[#This Row],[K 30-4]],Table1[[#This Row],[M23_28_1]])</f>
        <v>#REF!</v>
      </c>
      <c r="G119" s="16" t="e">
        <f ca="1">SUMIF(INDIRECT(Table1[[#Headers],[M 30-04]]&amp;"[concat]"),Table1[concat],INDIRECT(Table1[[#Headers],[M 30-04]]&amp;"[c]"))</f>
        <v>#REF!</v>
      </c>
      <c r="H119" s="15" t="e">
        <f ca="1">SUMIF(INDIRECT(Table1[[#Headers],[K 30-4]]&amp;"[concat]"),Table1[concat],INDIRECT(Table1[[#Headers],[K 30-4]]&amp;"[c]"))*-1</f>
        <v>#REF!</v>
      </c>
      <c r="I119" t="e">
        <f ca="1">IF(OR(Table1[[#This Row],[M 30-04]]&gt;0,Table1[[#This Row],[K 30-4]]&lt;0),"+-","")</f>
        <v>#REF!</v>
      </c>
      <c r="J119">
        <f ca="1">SUMIF(INDIRECT(Table1[[#Headers],[M23_28_1]]&amp;"[concat]"),Table1[concat],INDIRECT(Table1[[#Headers],[M23_28_1]]&amp;"[c]"))</f>
        <v>0</v>
      </c>
      <c r="L119" t="str">
        <f ca="1">IF(OR(Table1[[#This Row],[M23_28_1]]&gt;0,Table1[[#This Row],[K23_28_1]]&lt;0),"+-","")</f>
        <v/>
      </c>
    </row>
    <row r="120" spans="1:12" x14ac:dyDescent="0.25">
      <c r="A120" t="str">
        <f>SUBSTITUTE(SUBSTITUTE(CONCATENATE(Table1[[#This Row],[NAMA BARANG]]),"-","")," ","")</f>
        <v>CutterKenkoK200</v>
      </c>
      <c r="B120" s="14" t="e">
        <f ca="1">IF(Table1[[#This Row],[NAMA BARANG]]="","",IF(Table1[[#This Row],[TT]]&lt;1,"",COUNT(B$2:B119)+1))</f>
        <v>#REF!</v>
      </c>
      <c r="C120" s="6" t="s">
        <v>2777</v>
      </c>
      <c r="D120" s="15">
        <v>0</v>
      </c>
      <c r="E120" s="15" t="s">
        <v>197</v>
      </c>
      <c r="F120" s="15" t="e">
        <f ca="1">SUM(Table1[[#This Row],[AWAL]],Table1[[#This Row],[M 30-04]],Table1[[#This Row],[K 30-4]],Table1[[#This Row],[M23_28_1]])</f>
        <v>#REF!</v>
      </c>
      <c r="G120" s="16" t="e">
        <f ca="1">SUMIF(INDIRECT(Table1[[#Headers],[M 30-04]]&amp;"[concat]"),Table1[concat],INDIRECT(Table1[[#Headers],[M 30-04]]&amp;"[c]"))</f>
        <v>#REF!</v>
      </c>
      <c r="H120" s="15" t="e">
        <f ca="1">SUMIF(INDIRECT(Table1[[#Headers],[K 30-4]]&amp;"[concat]"),Table1[concat],INDIRECT(Table1[[#Headers],[K 30-4]]&amp;"[c]"))*-1</f>
        <v>#REF!</v>
      </c>
      <c r="I120" t="e">
        <f ca="1">IF(OR(Table1[[#This Row],[M 30-04]]&gt;0,Table1[[#This Row],[K 30-4]]&lt;0),"+-","")</f>
        <v>#REF!</v>
      </c>
      <c r="J120">
        <f ca="1">SUMIF(INDIRECT(Table1[[#Headers],[M23_28_1]]&amp;"[concat]"),Table1[concat],INDIRECT(Table1[[#Headers],[M23_28_1]]&amp;"[c]"))</f>
        <v>0</v>
      </c>
      <c r="L120" t="str">
        <f ca="1">IF(OR(Table1[[#This Row],[M23_28_1]]&gt;0,Table1[[#This Row],[K23_28_1]]&lt;0),"+-","")</f>
        <v/>
      </c>
    </row>
    <row r="121" spans="1:12" x14ac:dyDescent="0.25">
      <c r="A121" t="str">
        <f>SUBSTITUTE(SUBSTITUTE(CONCATENATE(Table1[[#This Row],[NAMA BARANG]]),"-","")," ","")</f>
        <v>GuntingJK848</v>
      </c>
      <c r="B121" s="14" t="e">
        <f ca="1">IF(Table1[[#This Row],[NAMA BARANG]]="","",IF(Table1[[#This Row],[TT]]&lt;1,"",COUNT(B$2:B120)+1))</f>
        <v>#REF!</v>
      </c>
      <c r="C121" s="6" t="s">
        <v>2888</v>
      </c>
      <c r="D121" s="15">
        <v>0</v>
      </c>
      <c r="E121" s="15" t="s">
        <v>98</v>
      </c>
      <c r="F121" s="15" t="e">
        <f ca="1">SUM(Table1[[#This Row],[AWAL]],Table1[[#This Row],[M 30-04]],Table1[[#This Row],[K 30-4]],Table1[[#This Row],[M23_28_1]])</f>
        <v>#REF!</v>
      </c>
      <c r="G121" s="16" t="e">
        <f ca="1">SUMIF(INDIRECT(Table1[[#Headers],[M 30-04]]&amp;"[concat]"),Table1[concat],INDIRECT(Table1[[#Headers],[M 30-04]]&amp;"[c]"))</f>
        <v>#REF!</v>
      </c>
      <c r="H121" s="15" t="e">
        <f ca="1">SUMIF(INDIRECT(Table1[[#Headers],[K 30-4]]&amp;"[concat]"),Table1[concat],INDIRECT(Table1[[#Headers],[K 30-4]]&amp;"[c]"))*-1</f>
        <v>#REF!</v>
      </c>
      <c r="I121" t="e">
        <f ca="1">IF(OR(Table1[[#This Row],[M 30-04]]&gt;0,Table1[[#This Row],[K 30-4]]&lt;0),"+-","")</f>
        <v>#REF!</v>
      </c>
      <c r="J121">
        <f ca="1">SUMIF(INDIRECT(Table1[[#Headers],[M23_28_1]]&amp;"[concat]"),Table1[concat],INDIRECT(Table1[[#Headers],[M23_28_1]]&amp;"[c]"))</f>
        <v>0</v>
      </c>
      <c r="L121" t="str">
        <f ca="1">IF(OR(Table1[[#This Row],[M23_28_1]]&gt;0,Table1[[#This Row],[K23_28_1]]&lt;0),"+-","")</f>
        <v/>
      </c>
    </row>
    <row r="122" spans="1:12" x14ac:dyDescent="0.25">
      <c r="A122" t="str">
        <f>SUBSTITUTE(SUBSTITUTE(CONCATENATE(Table1[[#This Row],[NAMA BARANG]]),"-","")," ","")</f>
        <v>IsistaplerKenkono.10</v>
      </c>
      <c r="B122" s="14" t="e">
        <f ca="1">IF(Table1[[#This Row],[NAMA BARANG]]="","",IF(Table1[[#This Row],[TT]]&lt;1,"",COUNT(B$2:B121)+1))</f>
        <v>#REF!</v>
      </c>
      <c r="C122" s="6" t="s">
        <v>2871</v>
      </c>
      <c r="D122" s="15">
        <v>0</v>
      </c>
      <c r="E122" s="15">
        <v>800</v>
      </c>
      <c r="F122" s="15" t="e">
        <f ca="1">SUM(Table1[[#This Row],[AWAL]],Table1[[#This Row],[M 30-04]],Table1[[#This Row],[K 30-4]],Table1[[#This Row],[M23_28_1]])</f>
        <v>#REF!</v>
      </c>
      <c r="G122" s="16" t="e">
        <f ca="1">SUMIF(INDIRECT(Table1[[#Headers],[M 30-04]]&amp;"[concat]"),Table1[concat],INDIRECT(Table1[[#Headers],[M 30-04]]&amp;"[c]"))</f>
        <v>#REF!</v>
      </c>
      <c r="H122" s="15" t="e">
        <f ca="1">SUMIF(INDIRECT(Table1[[#Headers],[K 30-4]]&amp;"[concat]"),Table1[concat],INDIRECT(Table1[[#Headers],[K 30-4]]&amp;"[c]"))*-1</f>
        <v>#REF!</v>
      </c>
      <c r="I122" t="e">
        <f ca="1">IF(OR(Table1[[#This Row],[M 30-04]]&gt;0,Table1[[#This Row],[K 30-4]]&lt;0),"+-","")</f>
        <v>#REF!</v>
      </c>
      <c r="J122">
        <f ca="1">SUMIF(INDIRECT(Table1[[#Headers],[M23_28_1]]&amp;"[concat]"),Table1[concat],INDIRECT(Table1[[#Headers],[M23_28_1]]&amp;"[c]"))</f>
        <v>0</v>
      </c>
      <c r="L122" t="str">
        <f ca="1">IF(OR(Table1[[#This Row],[M23_28_1]]&gt;0,Table1[[#This Row],[K23_28_1]]&lt;0),"+-","")</f>
        <v/>
      </c>
    </row>
    <row r="123" spans="1:12" x14ac:dyDescent="0.25">
      <c r="A123" t="str">
        <f>SUBSTITUTE(SUBSTITUTE(CONCATENATE(Table1[[#This Row],[NAMA BARANG]]),"-","")," ","")</f>
        <v>JangkasetJKMS55</v>
      </c>
      <c r="B123" s="5" t="e">
        <f ca="1">IF(Table1[[#This Row],[NAMA BARANG]]="","",IF(Table1[[#This Row],[TT]]&lt;1,"",COUNT(B$2:B122)+1))</f>
        <v>#REF!</v>
      </c>
      <c r="C123" s="6" t="s">
        <v>2931</v>
      </c>
      <c r="D123" s="15">
        <v>0</v>
      </c>
      <c r="E123" s="15" t="s">
        <v>2932</v>
      </c>
      <c r="F123" s="4" t="e">
        <f ca="1">SUM(Table1[[#This Row],[AWAL]],Table1[[#This Row],[M 30-04]],Table1[[#This Row],[K 30-4]],Table1[[#This Row],[M23_28_1]])</f>
        <v>#REF!</v>
      </c>
      <c r="G123" s="16" t="e">
        <f ca="1">SUMIF(INDIRECT(Table1[[#Headers],[M 30-04]]&amp;"[concat]"),Table1[concat],INDIRECT(Table1[[#Headers],[M 30-04]]&amp;"[c]"))</f>
        <v>#REF!</v>
      </c>
      <c r="H123" s="15" t="e">
        <f ca="1">SUMIF(INDIRECT(Table1[[#Headers],[K 30-4]]&amp;"[concat]"),Table1[concat],INDIRECT(Table1[[#Headers],[K 30-4]]&amp;"[c]"))*-1</f>
        <v>#REF!</v>
      </c>
      <c r="I123" t="e">
        <f ca="1">IF(OR(Table1[[#This Row],[M 30-04]]&gt;0,Table1[[#This Row],[K 30-4]]&lt;0),"+-","")</f>
        <v>#REF!</v>
      </c>
      <c r="J123">
        <f ca="1">SUMIF(INDIRECT(Table1[[#Headers],[M23_28_1]]&amp;"[concat]"),Table1[concat],INDIRECT(Table1[[#Headers],[M23_28_1]]&amp;"[c]"))</f>
        <v>0</v>
      </c>
      <c r="L123" t="str">
        <f ca="1">IF(OR(Table1[[#This Row],[M23_28_1]]&gt;0,Table1[[#This Row],[K23_28_1]]&lt;0),"+-","")</f>
        <v/>
      </c>
    </row>
    <row r="124" spans="1:12" x14ac:dyDescent="0.25">
      <c r="A124" t="str">
        <f>SUBSTITUTE(SUBSTITUTE(CONCATENATE(Table1[[#This Row],[NAMA BARANG]]),"-","")," ","")</f>
        <v>JangkasetJKMS75</v>
      </c>
      <c r="B124" s="5" t="e">
        <f ca="1">IF(Table1[[#This Row],[NAMA BARANG]]="","",IF(Table1[[#This Row],[TT]]&lt;1,"",COUNT(B$2:B123)+1))</f>
        <v>#REF!</v>
      </c>
      <c r="C124" s="6" t="s">
        <v>2933</v>
      </c>
      <c r="D124" s="15">
        <v>0</v>
      </c>
      <c r="E124" s="15" t="s">
        <v>2932</v>
      </c>
      <c r="F124" s="4" t="e">
        <f ca="1">SUM(Table1[[#This Row],[AWAL]],Table1[[#This Row],[M 30-04]],Table1[[#This Row],[K 30-4]],Table1[[#This Row],[M23_28_1]])</f>
        <v>#REF!</v>
      </c>
      <c r="G124" s="16" t="e">
        <f ca="1">SUMIF(INDIRECT(Table1[[#Headers],[M 30-04]]&amp;"[concat]"),Table1[concat],INDIRECT(Table1[[#Headers],[M 30-04]]&amp;"[c]"))</f>
        <v>#REF!</v>
      </c>
      <c r="H124" s="15" t="e">
        <f ca="1">SUMIF(INDIRECT(Table1[[#Headers],[K 30-4]]&amp;"[concat]"),Table1[concat],INDIRECT(Table1[[#Headers],[K 30-4]]&amp;"[c]"))*-1</f>
        <v>#REF!</v>
      </c>
      <c r="I124" t="e">
        <f ca="1">IF(OR(Table1[[#This Row],[M 30-04]]&gt;0,Table1[[#This Row],[K 30-4]]&lt;0),"+-","")</f>
        <v>#REF!</v>
      </c>
      <c r="J124">
        <f ca="1">SUMIF(INDIRECT(Table1[[#Headers],[M23_28_1]]&amp;"[concat]"),Table1[concat],INDIRECT(Table1[[#Headers],[M23_28_1]]&amp;"[c]"))</f>
        <v>0</v>
      </c>
      <c r="L124" t="str">
        <f ca="1">IF(OR(Table1[[#This Row],[M23_28_1]]&gt;0,Table1[[#This Row],[K23_28_1]]&lt;0),"+-","")</f>
        <v/>
      </c>
    </row>
    <row r="125" spans="1:12" x14ac:dyDescent="0.25">
      <c r="A125" t="str">
        <f>SUBSTITUTE(SUBSTITUTE(CONCATENATE(Table1[[#This Row],[NAMA BARANG]]),"-","")," ","")</f>
        <v>LabelKenko60012R1brs</v>
      </c>
      <c r="B125" s="14" t="e">
        <f ca="1">IF(Table1[[#This Row],[NAMA BARANG]]="","",IF(Table1[[#This Row],[TT]]&lt;1,"",COUNT(B$2:B124)+1))</f>
        <v>#REF!</v>
      </c>
      <c r="C125" s="6" t="s">
        <v>2872</v>
      </c>
      <c r="D125" s="15">
        <v>0</v>
      </c>
      <c r="E125" s="15">
        <v>500</v>
      </c>
      <c r="F125" s="15" t="e">
        <f ca="1">SUM(Table1[[#This Row],[AWAL]],Table1[[#This Row],[M 30-04]],Table1[[#This Row],[K 30-4]],Table1[[#This Row],[M23_28_1]])</f>
        <v>#REF!</v>
      </c>
      <c r="G125" s="16" t="e">
        <f ca="1">SUMIF(INDIRECT(Table1[[#Headers],[M 30-04]]&amp;"[concat]"),Table1[concat],INDIRECT(Table1[[#Headers],[M 30-04]]&amp;"[c]"))</f>
        <v>#REF!</v>
      </c>
      <c r="H125" s="15" t="e">
        <f ca="1">SUMIF(INDIRECT(Table1[[#Headers],[K 30-4]]&amp;"[concat]"),Table1[concat],INDIRECT(Table1[[#Headers],[K 30-4]]&amp;"[c]"))*-1</f>
        <v>#REF!</v>
      </c>
      <c r="I125" t="e">
        <f ca="1">IF(OR(Table1[[#This Row],[M 30-04]]&gt;0,Table1[[#This Row],[K 30-4]]&lt;0),"+-","")</f>
        <v>#REF!</v>
      </c>
      <c r="J125">
        <f ca="1">SUMIF(INDIRECT(Table1[[#Headers],[M23_28_1]]&amp;"[concat]"),Table1[concat],INDIRECT(Table1[[#Headers],[M23_28_1]]&amp;"[c]"))</f>
        <v>0</v>
      </c>
      <c r="L125" t="str">
        <f ca="1">IF(OR(Table1[[#This Row],[M23_28_1]]&gt;0,Table1[[#This Row],[K23_28_1]]&lt;0),"+-","")</f>
        <v/>
      </c>
    </row>
    <row r="126" spans="1:12" x14ac:dyDescent="0.25">
      <c r="A126" t="str">
        <f>SUBSTITUTE(SUBSTITUTE(CONCATENATE(Table1[[#This Row],[NAMA BARANG]]),"-","")," ","")</f>
        <v>OPTiti48W</v>
      </c>
      <c r="B126" s="14" t="e">
        <f ca="1">IF(Table1[[#This Row],[NAMA BARANG]]="","",IF(Table1[[#This Row],[TT]]&lt;1,"",COUNT(B$2:B125)+1))</f>
        <v>#REF!</v>
      </c>
      <c r="C126" s="6" t="s">
        <v>77</v>
      </c>
      <c r="D126" s="15">
        <v>0</v>
      </c>
      <c r="E126" s="15" t="s">
        <v>49</v>
      </c>
      <c r="F126" s="15" t="e">
        <f ca="1">SUM(Table1[[#This Row],[AWAL]],Table1[[#This Row],[M 30-04]],Table1[[#This Row],[K 30-4]],Table1[[#This Row],[M23_28_1]])</f>
        <v>#REF!</v>
      </c>
      <c r="G126" s="16" t="e">
        <f ca="1">SUMIF(INDIRECT(Table1[[#Headers],[M 30-04]]&amp;"[concat]"),Table1[concat],INDIRECT(Table1[[#Headers],[M 30-04]]&amp;"[c]"))</f>
        <v>#REF!</v>
      </c>
      <c r="H126" s="15" t="e">
        <f ca="1">SUMIF(INDIRECT(Table1[[#Headers],[K 30-4]]&amp;"[concat]"),Table1[concat],INDIRECT(Table1[[#Headers],[K 30-4]]&amp;"[c]"))*-1</f>
        <v>#REF!</v>
      </c>
      <c r="I126" t="e">
        <f ca="1">IF(OR(Table1[[#This Row],[M 30-04]]&gt;0,Table1[[#This Row],[K 30-4]]&lt;0),"+-","")</f>
        <v>#REF!</v>
      </c>
      <c r="J126">
        <f ca="1">SUMIF(INDIRECT(Table1[[#Headers],[M23_28_1]]&amp;"[concat]"),Table1[concat],INDIRECT(Table1[[#Headers],[M23_28_1]]&amp;"[c]"))</f>
        <v>0</v>
      </c>
      <c r="L126" t="str">
        <f ca="1">IF(OR(Table1[[#This Row],[M23_28_1]]&gt;0,Table1[[#This Row],[K23_28_1]]&lt;0),"+-","")</f>
        <v/>
      </c>
    </row>
    <row r="127" spans="1:12" x14ac:dyDescent="0.25">
      <c r="A127" t="str">
        <f>SUBSTITUTE(SUBSTITUTE(CONCATENATE(Table1[[#This Row],[NAMA BARANG]]),"-","")," ","")</f>
        <v>OpTiti48WJK</v>
      </c>
      <c r="B127" s="14" t="e">
        <f ca="1">IF(Table1[[#This Row],[NAMA BARANG]]="","",IF(Table1[[#This Row],[TT]]&lt;1,"",COUNT(B$2:B126)+1))</f>
        <v>#REF!</v>
      </c>
      <c r="C127" s="6" t="s">
        <v>2841</v>
      </c>
      <c r="D127" s="15">
        <v>0</v>
      </c>
      <c r="E127" s="15" t="s">
        <v>49</v>
      </c>
      <c r="F127" s="15" t="e">
        <f ca="1">SUM(Table1[[#This Row],[AWAL]],Table1[[#This Row],[M 30-04]],Table1[[#This Row],[K 30-4]],Table1[[#This Row],[M23_28_1]])</f>
        <v>#REF!</v>
      </c>
      <c r="G127" s="16" t="e">
        <f ca="1">SUMIF(INDIRECT(Table1[[#Headers],[M 30-04]]&amp;"[concat]"),Table1[concat],INDIRECT(Table1[[#Headers],[M 30-04]]&amp;"[c]"))</f>
        <v>#REF!</v>
      </c>
      <c r="H127" s="15" t="e">
        <f ca="1">SUMIF(INDIRECT(Table1[[#Headers],[K 30-4]]&amp;"[concat]"),Table1[concat],INDIRECT(Table1[[#Headers],[K 30-4]]&amp;"[c]"))*-1</f>
        <v>#REF!</v>
      </c>
      <c r="I127" t="e">
        <f ca="1">IF(OR(Table1[[#This Row],[M 30-04]]&gt;0,Table1[[#This Row],[K 30-4]]&lt;0),"+-","")</f>
        <v>#REF!</v>
      </c>
      <c r="J127">
        <f ca="1">SUMIF(INDIRECT(Table1[[#Headers],[M23_28_1]]&amp;"[concat]"),Table1[concat],INDIRECT(Table1[[#Headers],[M23_28_1]]&amp;"[c]"))</f>
        <v>0</v>
      </c>
      <c r="L127" t="str">
        <f ca="1">IF(OR(Table1[[#This Row],[M23_28_1]]&gt;0,Table1[[#This Row],[K23_28_1]]&lt;0),"+-","")</f>
        <v/>
      </c>
    </row>
    <row r="128" spans="1:12" x14ac:dyDescent="0.25">
      <c r="A128" t="str">
        <f>SUBSTITUTE(SUBSTITUTE(CONCATENATE(Table1[[#This Row],[NAMA BARANG]]),"-","")," ","")</f>
        <v>OPTiti55WJK</v>
      </c>
      <c r="B128" s="14" t="e">
        <f ca="1">IF(Table1[[#This Row],[NAMA BARANG]]="","",IF(Table1[[#This Row],[TT]]&lt;1,"",COUNT(B$2:B127)+1))</f>
        <v>#REF!</v>
      </c>
      <c r="C128" s="6" t="s">
        <v>78</v>
      </c>
      <c r="D128" s="15">
        <v>0</v>
      </c>
      <c r="E128" s="15" t="s">
        <v>49</v>
      </c>
      <c r="F128" s="15" t="e">
        <f ca="1">SUM(Table1[[#This Row],[AWAL]],Table1[[#This Row],[M 30-04]],Table1[[#This Row],[K 30-4]],Table1[[#This Row],[M23_28_1]])</f>
        <v>#REF!</v>
      </c>
      <c r="G128" s="16" t="e">
        <f ca="1">SUMIF(INDIRECT(Table1[[#Headers],[M 30-04]]&amp;"[concat]"),Table1[concat],INDIRECT(Table1[[#Headers],[M 30-04]]&amp;"[c]"))</f>
        <v>#REF!</v>
      </c>
      <c r="H128" s="15" t="e">
        <f ca="1">SUMIF(INDIRECT(Table1[[#Headers],[K 30-4]]&amp;"[concat]"),Table1[concat],INDIRECT(Table1[[#Headers],[K 30-4]]&amp;"[c]"))*-1</f>
        <v>#REF!</v>
      </c>
      <c r="I128" t="e">
        <f ca="1">IF(OR(Table1[[#This Row],[M 30-04]]&gt;0,Table1[[#This Row],[K 30-4]]&lt;0),"+-","")</f>
        <v>#REF!</v>
      </c>
      <c r="J128">
        <f ca="1">SUMIF(INDIRECT(Table1[[#Headers],[M23_28_1]]&amp;"[concat]"),Table1[concat],INDIRECT(Table1[[#Headers],[M23_28_1]]&amp;"[c]"))</f>
        <v>0</v>
      </c>
      <c r="L128" t="str">
        <f ca="1">IF(OR(Table1[[#This Row],[M23_28_1]]&gt;0,Table1[[#This Row],[K23_28_1]]&lt;0),"+-","")</f>
        <v/>
      </c>
    </row>
    <row r="129" spans="1:12" x14ac:dyDescent="0.25">
      <c r="A129" t="str">
        <f>SUBSTITUTE(SUBSTITUTE(CONCATENATE(Table1[[#This Row],[NAMA BARANG]]),"-","")," ","")</f>
        <v>PWJK12WCP12PBpanjang</v>
      </c>
      <c r="B129" s="14" t="e">
        <f ca="1">IF(Table1[[#This Row],[NAMA BARANG]]="","",IF(Table1[[#This Row],[TT]]&lt;1,"",COUNT(B$2:B128)+1))</f>
        <v>#REF!</v>
      </c>
      <c r="C129" s="6" t="s">
        <v>2889</v>
      </c>
      <c r="D129" s="15">
        <v>0</v>
      </c>
      <c r="E129" s="15" t="s">
        <v>2890</v>
      </c>
      <c r="F129" s="15" t="e">
        <f ca="1">SUM(Table1[[#This Row],[AWAL]],Table1[[#This Row],[M 30-04]],Table1[[#This Row],[K 30-4]],Table1[[#This Row],[M23_28_1]])</f>
        <v>#REF!</v>
      </c>
      <c r="G129" s="16" t="e">
        <f ca="1">SUMIF(INDIRECT(Table1[[#Headers],[M 30-04]]&amp;"[concat]"),Table1[concat],INDIRECT(Table1[[#Headers],[M 30-04]]&amp;"[c]"))</f>
        <v>#REF!</v>
      </c>
      <c r="H129" s="15" t="e">
        <f ca="1">SUMIF(INDIRECT(Table1[[#Headers],[K 30-4]]&amp;"[concat]"),Table1[concat],INDIRECT(Table1[[#Headers],[K 30-4]]&amp;"[c]"))*-1</f>
        <v>#REF!</v>
      </c>
      <c r="I129" t="e">
        <f ca="1">IF(OR(Table1[[#This Row],[M 30-04]]&gt;0,Table1[[#This Row],[K 30-4]]&lt;0),"+-","")</f>
        <v>#REF!</v>
      </c>
      <c r="J129">
        <f ca="1">SUMIF(INDIRECT(Table1[[#Headers],[M23_28_1]]&amp;"[concat]"),Table1[concat],INDIRECT(Table1[[#Headers],[M23_28_1]]&amp;"[c]"))</f>
        <v>0</v>
      </c>
      <c r="L129" t="str">
        <f ca="1">IF(OR(Table1[[#This Row],[M23_28_1]]&gt;0,Table1[[#This Row],[K23_28_1]]&lt;0),"+-","")</f>
        <v/>
      </c>
    </row>
    <row r="130" spans="1:12" x14ac:dyDescent="0.25">
      <c r="A130" t="str">
        <f>SUBSTITUTE(SUBSTITUTE(CONCATENATE(Table1[[#This Row],[NAMA BARANG]]),"-","")," ","")</f>
        <v>StaplerKenkoHD10D</v>
      </c>
      <c r="B130" s="14" t="e">
        <f ca="1">IF(Table1[[#This Row],[NAMA BARANG]]="","",IF(Table1[[#This Row],[TT]]&lt;1,"",COUNT(B$2:B129)+1))</f>
        <v>#REF!</v>
      </c>
      <c r="C130" s="6" t="s">
        <v>2896</v>
      </c>
      <c r="D130" s="15">
        <v>0</v>
      </c>
      <c r="E130" s="15" t="s">
        <v>2897</v>
      </c>
      <c r="F130" s="15" t="e">
        <f ca="1">SUM(Table1[[#This Row],[AWAL]],Table1[[#This Row],[M 30-04]],Table1[[#This Row],[K 30-4]],Table1[[#This Row],[M23_28_1]])</f>
        <v>#REF!</v>
      </c>
      <c r="G130" s="16" t="e">
        <f ca="1">SUMIF(INDIRECT(Table1[[#Headers],[M 30-04]]&amp;"[concat]"),Table1[concat],INDIRECT(Table1[[#Headers],[M 30-04]]&amp;"[c]"))</f>
        <v>#REF!</v>
      </c>
      <c r="H130" s="15" t="e">
        <f ca="1">SUMIF(INDIRECT(Table1[[#Headers],[K 30-4]]&amp;"[concat]"),Table1[concat],INDIRECT(Table1[[#Headers],[K 30-4]]&amp;"[c]"))*-1</f>
        <v>#REF!</v>
      </c>
      <c r="I130" t="e">
        <f ca="1">IF(OR(Table1[[#This Row],[M 30-04]]&gt;0,Table1[[#This Row],[K 30-4]]&lt;0),"+-","")</f>
        <v>#REF!</v>
      </c>
      <c r="J130">
        <f ca="1">SUMIF(INDIRECT(Table1[[#Headers],[M23_28_1]]&amp;"[concat]"),Table1[concat],INDIRECT(Table1[[#Headers],[M23_28_1]]&amp;"[c]"))</f>
        <v>0</v>
      </c>
      <c r="L130" t="str">
        <f ca="1">IF(OR(Table1[[#This Row],[M23_28_1]]&gt;0,Table1[[#This Row],[K23_28_1]]&lt;0),"+-","")</f>
        <v/>
      </c>
    </row>
    <row r="131" spans="1:12" x14ac:dyDescent="0.25">
      <c r="A131" t="str">
        <f>SUBSTITUTE(SUBSTITUTE(CONCATENATE(Table1[[#This Row],[NAMA BARANG]]),"-","")," ","")</f>
        <v>TipeexKenko902P</v>
      </c>
      <c r="B131" s="14" t="e">
        <f ca="1">IF(Table1[[#This Row],[NAMA BARANG]]="","",IF(Table1[[#This Row],[TT]]&lt;1,"",COUNT(B$2:B130)+1))</f>
        <v>#REF!</v>
      </c>
      <c r="C131" s="6" t="s">
        <v>108</v>
      </c>
      <c r="D131" s="15">
        <v>0</v>
      </c>
      <c r="E131" s="15" t="s">
        <v>85</v>
      </c>
      <c r="F131" s="15" t="e">
        <f ca="1">SUM(Table1[[#This Row],[AWAL]],Table1[[#This Row],[M 30-04]],Table1[[#This Row],[K 30-4]],Table1[[#This Row],[M23_28_1]])</f>
        <v>#REF!</v>
      </c>
      <c r="G131" s="16" t="e">
        <f ca="1">SUMIF(INDIRECT(Table1[[#Headers],[M 30-04]]&amp;"[concat]"),Table1[concat],INDIRECT(Table1[[#Headers],[M 30-04]]&amp;"[c]"))</f>
        <v>#REF!</v>
      </c>
      <c r="H131" s="15" t="e">
        <f ca="1">SUMIF(INDIRECT(Table1[[#Headers],[K 30-4]]&amp;"[concat]"),Table1[concat],INDIRECT(Table1[[#Headers],[K 30-4]]&amp;"[c]"))*-1</f>
        <v>#REF!</v>
      </c>
      <c r="I131" t="e">
        <f ca="1">IF(OR(Table1[[#This Row],[M 30-04]]&gt;0,Table1[[#This Row],[K 30-4]]&lt;0),"+-","")</f>
        <v>#REF!</v>
      </c>
      <c r="J131">
        <f ca="1">SUMIF(INDIRECT(Table1[[#Headers],[M23_28_1]]&amp;"[concat]"),Table1[concat],INDIRECT(Table1[[#Headers],[M23_28_1]]&amp;"[c]"))</f>
        <v>0</v>
      </c>
      <c r="L131" t="str">
        <f ca="1">IF(OR(Table1[[#This Row],[M23_28_1]]&gt;0,Table1[[#This Row],[K23_28_1]]&lt;0),"+-","")</f>
        <v/>
      </c>
    </row>
    <row r="132" spans="1:12" x14ac:dyDescent="0.25">
      <c r="A132" t="str">
        <f>SUBSTITUTE(SUBSTITUTE(CONCATENATE(Table1[[#This Row],[NAMA BARANG]]),"-","")," ","")</f>
        <v>TipeexKenkoKE01</v>
      </c>
      <c r="B132" s="14" t="e">
        <f ca="1">IF(Table1[[#This Row],[NAMA BARANG]]="","",IF(Table1[[#This Row],[TT]]&lt;1,"",COUNT(B$2:B131)+1))</f>
        <v>#REF!</v>
      </c>
      <c r="C132" s="6" t="s">
        <v>109</v>
      </c>
      <c r="D132" s="15">
        <v>0</v>
      </c>
      <c r="E132" s="15" t="s">
        <v>2898</v>
      </c>
      <c r="F132" s="15" t="e">
        <f ca="1">SUM(Table1[[#This Row],[AWAL]],Table1[[#This Row],[M 30-04]],Table1[[#This Row],[K 30-4]],Table1[[#This Row],[M23_28_1]])</f>
        <v>#REF!</v>
      </c>
      <c r="G132" s="16" t="e">
        <f ca="1">SUMIF(INDIRECT(Table1[[#Headers],[M 30-04]]&amp;"[concat]"),Table1[concat],INDIRECT(Table1[[#Headers],[M 30-04]]&amp;"[c]"))</f>
        <v>#REF!</v>
      </c>
      <c r="H132" s="15" t="e">
        <f ca="1">SUMIF(INDIRECT(Table1[[#Headers],[K 30-4]]&amp;"[concat]"),Table1[concat],INDIRECT(Table1[[#Headers],[K 30-4]]&amp;"[c]"))*-1</f>
        <v>#REF!</v>
      </c>
      <c r="I132" t="e">
        <f ca="1">IF(OR(Table1[[#This Row],[M 30-04]]&gt;0,Table1[[#This Row],[K 30-4]]&lt;0),"+-","")</f>
        <v>#REF!</v>
      </c>
      <c r="J132">
        <f ca="1">SUMIF(INDIRECT(Table1[[#Headers],[M23_28_1]]&amp;"[concat]"),Table1[concat],INDIRECT(Table1[[#Headers],[M23_28_1]]&amp;"[c]"))</f>
        <v>0</v>
      </c>
      <c r="L132" t="str">
        <f ca="1">IF(OR(Table1[[#This Row],[M23_28_1]]&gt;0,Table1[[#This Row],[K23_28_1]]&lt;0),"+-","")</f>
        <v/>
      </c>
    </row>
    <row r="133" spans="1:12" x14ac:dyDescent="0.25">
      <c r="A133" t="str">
        <f>SUBSTITUTE(SUBSTITUTE(CONCATENATE(Table1[[#This Row],[NAMA BARANG]]),"-","")," ","")</f>
        <v>TipeexKenkoKE108</v>
      </c>
      <c r="B133" s="14" t="e">
        <f ca="1">IF(Table1[[#This Row],[NAMA BARANG]]="","",IF(Table1[[#This Row],[TT]]&lt;1,"",COUNT(B$2:B132)+1))</f>
        <v>#REF!</v>
      </c>
      <c r="C133" s="6" t="s">
        <v>2899</v>
      </c>
      <c r="D133" s="15">
        <v>0</v>
      </c>
      <c r="E133" s="15" t="s">
        <v>2898</v>
      </c>
      <c r="F133" s="15" t="e">
        <f ca="1">SUM(Table1[[#This Row],[AWAL]],Table1[[#This Row],[M 30-04]],Table1[[#This Row],[K 30-4]],Table1[[#This Row],[M23_28_1]])</f>
        <v>#REF!</v>
      </c>
      <c r="G133" s="16" t="e">
        <f ca="1">SUMIF(INDIRECT(Table1[[#Headers],[M 30-04]]&amp;"[concat]"),Table1[concat],INDIRECT(Table1[[#Headers],[M 30-04]]&amp;"[c]"))</f>
        <v>#REF!</v>
      </c>
      <c r="H133" s="15" t="e">
        <f ca="1">SUMIF(INDIRECT(Table1[[#Headers],[K 30-4]]&amp;"[concat]"),Table1[concat],INDIRECT(Table1[[#Headers],[K 30-4]]&amp;"[c]"))*-1</f>
        <v>#REF!</v>
      </c>
      <c r="I133" t="e">
        <f ca="1">IF(OR(Table1[[#This Row],[M 30-04]]&gt;0,Table1[[#This Row],[K 30-4]]&lt;0),"+-","")</f>
        <v>#REF!</v>
      </c>
      <c r="J133">
        <f ca="1">SUMIF(INDIRECT(Table1[[#Headers],[M23_28_1]]&amp;"[concat]"),Table1[concat],INDIRECT(Table1[[#Headers],[M23_28_1]]&amp;"[c]"))</f>
        <v>0</v>
      </c>
      <c r="L133" t="str">
        <f ca="1">IF(OR(Table1[[#This Row],[M23_28_1]]&gt;0,Table1[[#This Row],[K23_28_1]]&lt;0),"+-","")</f>
        <v/>
      </c>
    </row>
    <row r="134" spans="1:12" x14ac:dyDescent="0.25">
      <c r="A134" t="str">
        <f>SUBSTITUTE(SUBSTITUTE(CONCATENATE(Table1[[#This Row],[NAMA BARANG]]),"-","")," ","")</f>
        <v>TipeexkertasJKCT522</v>
      </c>
      <c r="B134" s="5" t="e">
        <f ca="1">IF(Table1[[#This Row],[NAMA BARANG]]="","",IF(Table1[[#This Row],[TT]]&lt;1,"",COUNT(B$2:B133)+1))</f>
        <v>#REF!</v>
      </c>
      <c r="C134" s="6" t="s">
        <v>2920</v>
      </c>
      <c r="D134" s="15">
        <v>0</v>
      </c>
      <c r="E134" s="15" t="s">
        <v>2891</v>
      </c>
      <c r="F134" s="4" t="e">
        <f ca="1">SUM(Table1[[#This Row],[AWAL]],Table1[[#This Row],[M 30-04]],Table1[[#This Row],[K 30-4]],Table1[[#This Row],[M23_28_1]])</f>
        <v>#REF!</v>
      </c>
      <c r="G134" s="16" t="e">
        <f ca="1">SUMIF(INDIRECT(Table1[[#Headers],[M 30-04]]&amp;"[concat]"),Table1[concat],INDIRECT(Table1[[#Headers],[M 30-04]]&amp;"[c]"))</f>
        <v>#REF!</v>
      </c>
      <c r="H134" s="15" t="e">
        <f ca="1">SUMIF(INDIRECT(Table1[[#Headers],[K 30-4]]&amp;"[concat]"),Table1[concat],INDIRECT(Table1[[#Headers],[K 30-4]]&amp;"[c]"))*-1</f>
        <v>#REF!</v>
      </c>
      <c r="I134" t="e">
        <f ca="1">IF(OR(Table1[[#This Row],[M 30-04]]&gt;0,Table1[[#This Row],[K 30-4]]&lt;0),"+-","")</f>
        <v>#REF!</v>
      </c>
      <c r="J134">
        <f ca="1">SUMIF(INDIRECT(Table1[[#Headers],[M23_28_1]]&amp;"[concat]"),Table1[concat],INDIRECT(Table1[[#Headers],[M23_28_1]]&amp;"[c]"))</f>
        <v>0</v>
      </c>
      <c r="L134" t="str">
        <f ca="1">IF(OR(Table1[[#This Row],[M23_28_1]]&gt;0,Table1[[#This Row],[K23_28_1]]&lt;0),"+-","")</f>
        <v/>
      </c>
    </row>
  </sheetData>
  <conditionalFormatting sqref="C2">
    <cfRule type="duplicateValues" dxfId="79" priority="5"/>
    <cfRule type="duplicateValues" dxfId="78" priority="6"/>
  </conditionalFormatting>
  <conditionalFormatting sqref="H3 G1:G1048576">
    <cfRule type="cellIs" dxfId="77" priority="4" operator="lessThan">
      <formula>1</formula>
    </cfRule>
  </conditionalFormatting>
  <conditionalFormatting sqref="H3:H134">
    <cfRule type="cellIs" dxfId="76" priority="2" operator="greaterThan">
      <formula>-1</formula>
    </cfRule>
  </conditionalFormatting>
  <conditionalFormatting sqref="J1:J1048576">
    <cfRule type="cellIs" dxfId="75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9"/>
  <sheetViews>
    <sheetView topLeftCell="B1" zoomScale="70" zoomScaleNormal="70" workbookViewId="0">
      <selection activeCell="E21" sqref="E21"/>
    </sheetView>
  </sheetViews>
  <sheetFormatPr defaultRowHeight="15" outlineLevelCol="1" x14ac:dyDescent="0.25"/>
  <cols>
    <col min="1" max="1" width="65.42578125" style="6" hidden="1" customWidth="1" outlineLevel="1"/>
    <col min="2" max="2" width="10" style="8" bestFit="1" customWidth="1" collapsed="1"/>
    <col min="3" max="3" width="70.7109375" style="6" bestFit="1" customWidth="1"/>
    <col min="4" max="4" width="15" style="8" bestFit="1" customWidth="1"/>
    <col min="5" max="5" width="14.85546875" style="8" bestFit="1" customWidth="1" collapsed="1"/>
    <col min="6" max="6" width="11.140625" style="8" bestFit="1" customWidth="1"/>
    <col min="7" max="7" width="16" style="6" customWidth="1" outlineLevel="1"/>
    <col min="8" max="8" width="19.140625" style="6" customWidth="1" outlineLevel="1"/>
    <col min="9" max="9" width="15.85546875" style="6" customWidth="1" outlineLevel="1"/>
    <col min="10" max="10" width="16.85546875" style="6" bestFit="1" customWidth="1"/>
    <col min="11" max="12" width="16.7109375" style="6" bestFit="1" customWidth="1"/>
    <col min="13" max="16384" width="9.140625" style="6"/>
  </cols>
  <sheetData>
    <row r="1" spans="1:12" s="18" customFormat="1" x14ac:dyDescent="0.25">
      <c r="B1" s="19">
        <f ca="1">COUNTA(Table2[//])+ROWS(C$1:C$2)</f>
        <v>2619</v>
      </c>
      <c r="D1" s="19"/>
      <c r="E1" s="19"/>
      <c r="F1" s="19"/>
      <c r="G1" s="20"/>
      <c r="H1" s="20"/>
      <c r="I1" s="20"/>
    </row>
    <row r="2" spans="1:12" s="18" customFormat="1" x14ac:dyDescent="0.25">
      <c r="A2" s="18" t="s">
        <v>2935</v>
      </c>
      <c r="B2" s="19" t="s">
        <v>0</v>
      </c>
      <c r="C2" s="18" t="s">
        <v>2902</v>
      </c>
      <c r="D2" s="19" t="s">
        <v>2</v>
      </c>
      <c r="E2" s="19" t="s">
        <v>3</v>
      </c>
      <c r="F2" s="19" t="s">
        <v>4</v>
      </c>
      <c r="G2" s="18" t="s">
        <v>2937</v>
      </c>
      <c r="H2" s="19" t="s">
        <v>2938</v>
      </c>
      <c r="I2" s="18" t="s">
        <v>3002</v>
      </c>
      <c r="J2" s="18" t="s">
        <v>3074</v>
      </c>
      <c r="K2" s="18" t="s">
        <v>3075</v>
      </c>
      <c r="L2" s="18" t="s">
        <v>3089</v>
      </c>
    </row>
    <row r="3" spans="1:12" x14ac:dyDescent="0.25">
      <c r="A3" s="6" t="str">
        <f>SUBSTITUTE(SUBSTITUTE(Table2[[#This Row],[NAMA BARANG]],"-","")," ","")</f>
        <v>Abjad"D&amp;R"260Kcl</v>
      </c>
      <c r="B3" s="8">
        <f ca="1">IF(Table2[[#This Row],[TT]]&lt;1,"",COUNT(B$2:B2)+1)</f>
        <v>1</v>
      </c>
      <c r="C3" s="6" t="s">
        <v>110</v>
      </c>
      <c r="D3" s="8">
        <v>5</v>
      </c>
      <c r="E3" s="8" t="s">
        <v>47</v>
      </c>
      <c r="F3" s="8">
        <f ca="1">SUM(Table2[[#This Row],[AWAL]],Table2[[#This Row],[M17_21_2]],Table2[[#This Row],[K17_21_2]],Table2[[#This Row],[M23_28_2]],Table2[[#This Row],[K23_28_2]])</f>
        <v>5</v>
      </c>
      <c r="G3" s="6">
        <f ca="1">SUMIF(INDIRECT(Table2[[#Headers],[M17_21_2]]&amp;"[concat]"),Table2[concat],INDIRECT(Table2[[#Headers],[M17_21_2]]&amp;"[c]"))</f>
        <v>0</v>
      </c>
      <c r="H3" s="6">
        <f ca="1">SUMIF(INDIRECT(Table2[[#Headers],[K17_21_2]]&amp;"[concat]"),Table2[concat],INDIRECT(Table2[[#Headers],[K17_21_2]]&amp;"[c]"))*-1</f>
        <v>0</v>
      </c>
      <c r="I3" s="6" t="str">
        <f ca="1">IF(OR(Table2[[#This Row],[M17_21_2]]&gt;0,Table2[[#This Row],[K17_21_2]]&lt;0),"+-","")</f>
        <v/>
      </c>
      <c r="J3" s="9">
        <f ca="1">SUMIF(INDIRECT(Table2[[#Headers],[M23_28_2]]&amp;"[concat]"),Table2[concat],INDIRECT(Table2[[#Headers],[M23_28_2]]&amp;"[c]"))</f>
        <v>0</v>
      </c>
      <c r="K3" s="9"/>
      <c r="L3" s="9" t="str">
        <f ca="1">IF(OR(Table2[[#This Row],[M23_28_2]]&gt;0,Table2[[#This Row],[K23_28_2]]&lt;0),"+-","")</f>
        <v/>
      </c>
    </row>
    <row r="4" spans="1:12" x14ac:dyDescent="0.25">
      <c r="A4" s="6" t="str">
        <f>SUBSTITUTE(SUBSTITUTE(Table2[[#This Row],[NAMA BARANG]],"-","")," ","")</f>
        <v>Abjad&amp;angkaABC123DR</v>
      </c>
      <c r="B4" s="10">
        <f ca="1">IF(Table2[[#This Row],[TT]]&lt;1,"",COUNT(B$2:B3)+1)</f>
        <v>2</v>
      </c>
      <c r="C4" s="6" t="s">
        <v>2806</v>
      </c>
      <c r="D4" s="8">
        <v>1</v>
      </c>
      <c r="E4" s="8" t="s">
        <v>42</v>
      </c>
      <c r="F4" s="10">
        <f ca="1">SUM(Table2[[#This Row],[AWAL]],Table2[[#This Row],[M17_21_2]],Table2[[#This Row],[K17_21_2]],Table2[[#This Row],[M23_28_2]],Table2[[#This Row],[K23_28_2]])</f>
        <v>1</v>
      </c>
      <c r="G4" s="6">
        <f ca="1">SUMIF(INDIRECT(Table2[[#Headers],[M17_21_2]]&amp;"[concat]"),Table2[concat],INDIRECT(Table2[[#Headers],[M17_21_2]]&amp;"[c]"))</f>
        <v>0</v>
      </c>
      <c r="H4" s="6">
        <f ca="1">SUMIF(INDIRECT(Table2[[#Headers],[K17_21_2]]&amp;"[concat]"),Table2[concat],INDIRECT(Table2[[#Headers],[K17_21_2]]&amp;"[c]"))*-1</f>
        <v>0</v>
      </c>
      <c r="I4" s="6" t="str">
        <f ca="1">IF(OR(Table2[[#This Row],[M17_21_2]]&gt;0,Table2[[#This Row],[K17_21_2]]&lt;0),"+-","")</f>
        <v/>
      </c>
      <c r="J4" s="9">
        <f ca="1">SUMIF(INDIRECT(Table2[[#Headers],[M23_28_2]]&amp;"[concat]"),Table2[concat],INDIRECT(Table2[[#Headers],[M23_28_2]]&amp;"[c]"))</f>
        <v>0</v>
      </c>
      <c r="K4" s="9"/>
      <c r="L4" s="9" t="str">
        <f ca="1">IF(OR(Table2[[#This Row],[M23_28_2]]&gt;0,Table2[[#This Row],[K23_28_2]]&lt;0),"+-","")</f>
        <v/>
      </c>
    </row>
    <row r="5" spans="1:12" x14ac:dyDescent="0.25">
      <c r="A5" s="6" t="str">
        <f>SUBSTITUTE(SUBSTITUTE(Table2[[#This Row],[NAMA BARANG]],"-","")," ","")</f>
        <v>AbjadMagnitKB8125</v>
      </c>
      <c r="B5" s="8">
        <f ca="1">IF(Table2[[#This Row],[TT]]&lt;1,"",COUNT(B$2:B4)+1)</f>
        <v>3</v>
      </c>
      <c r="C5" s="6" t="s">
        <v>111</v>
      </c>
      <c r="D5" s="8">
        <v>2</v>
      </c>
      <c r="E5" s="8" t="s">
        <v>71</v>
      </c>
      <c r="F5" s="8">
        <f ca="1">SUM(Table2[[#This Row],[AWAL]],Table2[[#This Row],[M17_21_2]],Table2[[#This Row],[K17_21_2]],Table2[[#This Row],[M23_28_2]],Table2[[#This Row],[K23_28_2]])</f>
        <v>2</v>
      </c>
      <c r="G5" s="6">
        <f ca="1">SUMIF(INDIRECT(Table2[[#Headers],[M17_21_2]]&amp;"[concat]"),Table2[concat],INDIRECT(Table2[[#Headers],[M17_21_2]]&amp;"[c]"))</f>
        <v>0</v>
      </c>
      <c r="H5" s="6">
        <f ca="1">SUMIF(INDIRECT(Table2[[#Headers],[K17_21_2]]&amp;"[concat]"),Table2[concat],INDIRECT(Table2[[#Headers],[K17_21_2]]&amp;"[c]"))*-1</f>
        <v>0</v>
      </c>
      <c r="I5" s="6" t="str">
        <f ca="1">IF(OR(Table2[[#This Row],[M17_21_2]]&gt;0,Table2[[#This Row],[K17_21_2]]&lt;0),"+-","")</f>
        <v/>
      </c>
      <c r="J5" s="9">
        <f ca="1">SUMIF(INDIRECT(Table2[[#Headers],[M23_28_2]]&amp;"[concat]"),Table2[concat],INDIRECT(Table2[[#Headers],[M23_28_2]]&amp;"[c]"))</f>
        <v>0</v>
      </c>
      <c r="K5" s="9"/>
      <c r="L5" s="9" t="str">
        <f ca="1">IF(OR(Table2[[#This Row],[M23_28_2]]&gt;0,Table2[[#This Row],[K23_28_2]]&lt;0),"+-","")</f>
        <v/>
      </c>
    </row>
    <row r="6" spans="1:12" x14ac:dyDescent="0.25">
      <c r="A6" s="6" t="str">
        <f>SUBSTITUTE(SUBSTITUTE(Table2[[#This Row],[NAMA BARANG]],"-","")," ","")</f>
        <v>Acrylic12WVtecVT612/6ml</v>
      </c>
      <c r="B6" s="8">
        <f ca="1">IF(Table2[[#This Row],[TT]]&lt;1,"",COUNT(B$2:B5)+1)</f>
        <v>4</v>
      </c>
      <c r="C6" s="32" t="s">
        <v>3053</v>
      </c>
      <c r="D6" s="8">
        <v>81</v>
      </c>
      <c r="E6" s="8" t="s">
        <v>83</v>
      </c>
      <c r="F6" s="10">
        <f ca="1">SUM(Table2[[#This Row],[AWAL]],Table2[[#This Row],[M17_21_2]],Table2[[#This Row],[K17_21_2]],Table2[[#This Row],[M23_28_2]],Table2[[#This Row],[K23_28_2]])</f>
        <v>177</v>
      </c>
      <c r="G6" s="6">
        <f ca="1">SUMIF(INDIRECT(Table2[[#Headers],[M17_21_2]]&amp;"[concat]"),Table2[concat],INDIRECT(Table2[[#Headers],[M17_21_2]]&amp;"[c]"))</f>
        <v>0</v>
      </c>
      <c r="H6" s="6">
        <f ca="1">SUMIF(INDIRECT(Table2[[#Headers],[K17_21_2]]&amp;"[concat]"),Table2[concat],INDIRECT(Table2[[#Headers],[K17_21_2]]&amp;"[c]"))*-1</f>
        <v>-4</v>
      </c>
      <c r="I6" s="6" t="str">
        <f ca="1">IF(OR(Table2[[#This Row],[M17_21_2]]&gt;0,Table2[[#This Row],[K17_21_2]]&lt;0),"+-","")</f>
        <v>+-</v>
      </c>
      <c r="J6" s="9">
        <f ca="1">SUMIF(INDIRECT(Table2[[#Headers],[M23_28_2]]&amp;"[concat]"),Table2[concat],INDIRECT(Table2[[#Headers],[M23_28_2]]&amp;"[c]"))</f>
        <v>100</v>
      </c>
      <c r="K6" s="9"/>
      <c r="L6" s="9" t="str">
        <f ca="1">IF(OR(Table2[[#This Row],[M23_28_2]]&gt;0,Table2[[#This Row],[K23_28_2]]&lt;0),"+-","")</f>
        <v>+-</v>
      </c>
    </row>
    <row r="7" spans="1:12" x14ac:dyDescent="0.25">
      <c r="A7" s="6" t="str">
        <f>SUBSTITUTE(SUBSTITUTE(Table2[[#This Row],[NAMA BARANG]],"-","")," ","")</f>
        <v>Acrylic15x21</v>
      </c>
      <c r="B7" s="8">
        <f ca="1">IF(Table2[[#This Row],[TT]]&lt;1,"",COUNT(B$2:B6)+1)</f>
        <v>5</v>
      </c>
      <c r="C7" s="6" t="s">
        <v>112</v>
      </c>
      <c r="D7" s="8">
        <v>7</v>
      </c>
      <c r="E7" s="8" t="s">
        <v>32</v>
      </c>
      <c r="F7" s="8">
        <f ca="1">SUM(Table2[[#This Row],[AWAL]],Table2[[#This Row],[M17_21_2]],Table2[[#This Row],[K17_21_2]],Table2[[#This Row],[M23_28_2]],Table2[[#This Row],[K23_28_2]])</f>
        <v>7</v>
      </c>
      <c r="G7" s="6">
        <f ca="1">SUMIF(INDIRECT(Table2[[#Headers],[M17_21_2]]&amp;"[concat]"),Table2[concat],INDIRECT(Table2[[#Headers],[M17_21_2]]&amp;"[c]"))</f>
        <v>0</v>
      </c>
      <c r="H7" s="6">
        <f ca="1">SUMIF(INDIRECT(Table2[[#Headers],[K17_21_2]]&amp;"[concat]"),Table2[concat],INDIRECT(Table2[[#Headers],[K17_21_2]]&amp;"[c]"))*-1</f>
        <v>0</v>
      </c>
      <c r="I7" s="6" t="str">
        <f ca="1">IF(OR(Table2[[#This Row],[M17_21_2]]&gt;0,Table2[[#This Row],[K17_21_2]]&lt;0),"+-","")</f>
        <v/>
      </c>
      <c r="J7" s="9">
        <f ca="1">SUMIF(INDIRECT(Table2[[#Headers],[M23_28_2]]&amp;"[concat]"),Table2[concat],INDIRECT(Table2[[#Headers],[M23_28_2]]&amp;"[c]"))</f>
        <v>0</v>
      </c>
      <c r="K7" s="9"/>
      <c r="L7" s="9" t="str">
        <f ca="1">IF(OR(Table2[[#This Row],[M23_28_2]]&gt;0,Table2[[#This Row],[K23_28_2]]&lt;0),"+-","")</f>
        <v/>
      </c>
    </row>
    <row r="8" spans="1:12" x14ac:dyDescent="0.25">
      <c r="A8" s="6" t="str">
        <f>SUBSTITUTE(SUBSTITUTE(Table2[[#This Row],[NAMA BARANG]],"-","")," ","")</f>
        <v>Acrylic7x10</v>
      </c>
      <c r="B8" s="8">
        <f ca="1">IF(Table2[[#This Row],[TT]]&lt;1,"",COUNT(B$2:B7)+1)</f>
        <v>6</v>
      </c>
      <c r="C8" s="6" t="s">
        <v>113</v>
      </c>
      <c r="D8" s="8">
        <v>3</v>
      </c>
      <c r="E8" s="8" t="s">
        <v>114</v>
      </c>
      <c r="F8" s="8">
        <f ca="1">SUM(Table2[[#This Row],[AWAL]],Table2[[#This Row],[M17_21_2]],Table2[[#This Row],[K17_21_2]],Table2[[#This Row],[M23_28_2]],Table2[[#This Row],[K23_28_2]])</f>
        <v>3</v>
      </c>
      <c r="G8" s="6">
        <f ca="1">SUMIF(INDIRECT(Table2[[#Headers],[M17_21_2]]&amp;"[concat]"),Table2[concat],INDIRECT(Table2[[#Headers],[M17_21_2]]&amp;"[c]"))</f>
        <v>0</v>
      </c>
      <c r="H8" s="6">
        <f ca="1">SUMIF(INDIRECT(Table2[[#Headers],[K17_21_2]]&amp;"[concat]"),Table2[concat],INDIRECT(Table2[[#Headers],[K17_21_2]]&amp;"[c]"))*-1</f>
        <v>0</v>
      </c>
      <c r="I8" s="6" t="str">
        <f ca="1">IF(OR(Table2[[#This Row],[M17_21_2]]&gt;0,Table2[[#This Row],[K17_21_2]]&lt;0),"+-","")</f>
        <v/>
      </c>
      <c r="J8" s="9">
        <f ca="1">SUMIF(INDIRECT(Table2[[#Headers],[M23_28_2]]&amp;"[concat]"),Table2[concat],INDIRECT(Table2[[#Headers],[M23_28_2]]&amp;"[c]"))</f>
        <v>0</v>
      </c>
      <c r="K8" s="9"/>
      <c r="L8" s="9" t="str">
        <f ca="1">IF(OR(Table2[[#This Row],[M23_28_2]]&gt;0,Table2[[#This Row],[K23_28_2]]&lt;0),"+-","")</f>
        <v/>
      </c>
    </row>
    <row r="9" spans="1:12" x14ac:dyDescent="0.25">
      <c r="A9" s="6" t="str">
        <f>SUBSTITUTE(SUBSTITUTE(Table2[[#This Row],[NAMA BARANG]],"-","")," ","")</f>
        <v>Acrylic8x20</v>
      </c>
      <c r="B9" s="8">
        <f ca="1">IF(Table2[[#This Row],[TT]]&lt;1,"",COUNT(B$2:B8)+1)</f>
        <v>7</v>
      </c>
      <c r="C9" s="6" t="s">
        <v>115</v>
      </c>
      <c r="D9" s="8">
        <v>9</v>
      </c>
      <c r="E9" s="8" t="s">
        <v>98</v>
      </c>
      <c r="F9" s="8">
        <f ca="1">SUM(Table2[[#This Row],[AWAL]],Table2[[#This Row],[M17_21_2]],Table2[[#This Row],[K17_21_2]],Table2[[#This Row],[M23_28_2]],Table2[[#This Row],[K23_28_2]])</f>
        <v>9</v>
      </c>
      <c r="G9" s="6">
        <f ca="1">SUMIF(INDIRECT(Table2[[#Headers],[M17_21_2]]&amp;"[concat]"),Table2[concat],INDIRECT(Table2[[#Headers],[M17_21_2]]&amp;"[c]"))</f>
        <v>0</v>
      </c>
      <c r="H9" s="6">
        <f ca="1">SUMIF(INDIRECT(Table2[[#Headers],[K17_21_2]]&amp;"[concat]"),Table2[concat],INDIRECT(Table2[[#Headers],[K17_21_2]]&amp;"[c]"))*-1</f>
        <v>0</v>
      </c>
      <c r="I9" s="6" t="str">
        <f ca="1">IF(OR(Table2[[#This Row],[M17_21_2]]&gt;0,Table2[[#This Row],[K17_21_2]]&lt;0),"+-","")</f>
        <v/>
      </c>
      <c r="J9" s="9">
        <f ca="1">SUMIF(INDIRECT(Table2[[#Headers],[M23_28_2]]&amp;"[concat]"),Table2[concat],INDIRECT(Table2[[#Headers],[M23_28_2]]&amp;"[c]"))</f>
        <v>0</v>
      </c>
      <c r="K9" s="9"/>
      <c r="L9" s="9" t="str">
        <f ca="1">IF(OR(Table2[[#This Row],[M23_28_2]]&gt;0,Table2[[#This Row],[K23_28_2]]&lt;0),"+-","")</f>
        <v/>
      </c>
    </row>
    <row r="10" spans="1:12" x14ac:dyDescent="0.25">
      <c r="A10" s="6" t="str">
        <f>SUBSTITUTE(SUBSTITUTE(Table2[[#This Row],[NAMA BARANG]],"-","")," ","")</f>
        <v>Acrylic8x25</v>
      </c>
      <c r="B10" s="8">
        <f ca="1">IF(Table2[[#This Row],[TT]]&lt;1,"",COUNT(B$2:B9)+1)</f>
        <v>8</v>
      </c>
      <c r="C10" s="6" t="s">
        <v>116</v>
      </c>
      <c r="D10" s="8">
        <v>19</v>
      </c>
      <c r="E10" s="8" t="s">
        <v>98</v>
      </c>
      <c r="F10" s="8">
        <f ca="1">SUM(Table2[[#This Row],[AWAL]],Table2[[#This Row],[M17_21_2]],Table2[[#This Row],[K17_21_2]],Table2[[#This Row],[M23_28_2]],Table2[[#This Row],[K23_28_2]])</f>
        <v>19</v>
      </c>
      <c r="G10" s="6">
        <f ca="1">SUMIF(INDIRECT(Table2[[#Headers],[M17_21_2]]&amp;"[concat]"),Table2[concat],INDIRECT(Table2[[#Headers],[M17_21_2]]&amp;"[c]"))</f>
        <v>0</v>
      </c>
      <c r="H10" s="6">
        <f ca="1">SUMIF(INDIRECT(Table2[[#Headers],[K17_21_2]]&amp;"[concat]"),Table2[concat],INDIRECT(Table2[[#Headers],[K17_21_2]]&amp;"[c]"))*-1</f>
        <v>0</v>
      </c>
      <c r="I10" s="6" t="str">
        <f ca="1">IF(OR(Table2[[#This Row],[M17_21_2]]&gt;0,Table2[[#This Row],[K17_21_2]]&lt;0),"+-","")</f>
        <v/>
      </c>
      <c r="J10" s="9">
        <f ca="1">SUMIF(INDIRECT(Table2[[#Headers],[M23_28_2]]&amp;"[concat]"),Table2[concat],INDIRECT(Table2[[#Headers],[M23_28_2]]&amp;"[c]"))</f>
        <v>0</v>
      </c>
      <c r="K10" s="9"/>
      <c r="L10" s="9" t="str">
        <f ca="1">IF(OR(Table2[[#This Row],[M23_28_2]]&gt;0,Table2[[#This Row],[K23_28_2]]&lt;0),"+-","")</f>
        <v/>
      </c>
    </row>
    <row r="11" spans="1:12" x14ac:dyDescent="0.25">
      <c r="A11" s="6" t="str">
        <f>SUBSTITUTE(SUBSTITUTE(Table2[[#This Row],[NAMA BARANG]],"-","")," ","")</f>
        <v>Acrylic8x30</v>
      </c>
      <c r="B11" s="8">
        <f ca="1">IF(Table2[[#This Row],[TT]]&lt;1,"",COUNT(B$2:B10)+1)</f>
        <v>9</v>
      </c>
      <c r="C11" s="6" t="s">
        <v>117</v>
      </c>
      <c r="D11" s="8">
        <v>19</v>
      </c>
      <c r="E11" s="8" t="s">
        <v>98</v>
      </c>
      <c r="F11" s="8">
        <f ca="1">SUM(Table2[[#This Row],[AWAL]],Table2[[#This Row],[M17_21_2]],Table2[[#This Row],[K17_21_2]],Table2[[#This Row],[M23_28_2]],Table2[[#This Row],[K23_28_2]])</f>
        <v>19</v>
      </c>
      <c r="G11" s="6">
        <f ca="1">SUMIF(INDIRECT(Table2[[#Headers],[M17_21_2]]&amp;"[concat]"),Table2[concat],INDIRECT(Table2[[#Headers],[M17_21_2]]&amp;"[c]"))</f>
        <v>0</v>
      </c>
      <c r="H11" s="6">
        <f ca="1">SUMIF(INDIRECT(Table2[[#Headers],[K17_21_2]]&amp;"[concat]"),Table2[concat],INDIRECT(Table2[[#Headers],[K17_21_2]]&amp;"[c]"))*-1</f>
        <v>0</v>
      </c>
      <c r="I11" s="6" t="str">
        <f ca="1">IF(OR(Table2[[#This Row],[M17_21_2]]&gt;0,Table2[[#This Row],[K17_21_2]]&lt;0),"+-","")</f>
        <v/>
      </c>
      <c r="J11" s="9">
        <f ca="1">SUMIF(INDIRECT(Table2[[#Headers],[M23_28_2]]&amp;"[concat]"),Table2[concat],INDIRECT(Table2[[#Headers],[M23_28_2]]&amp;"[c]"))</f>
        <v>0</v>
      </c>
      <c r="K11" s="9"/>
      <c r="L11" s="9" t="str">
        <f ca="1">IF(OR(Table2[[#This Row],[M23_28_2]]&gt;0,Table2[[#This Row],[K23_28_2]]&lt;0),"+-","")</f>
        <v/>
      </c>
    </row>
    <row r="12" spans="1:12" x14ac:dyDescent="0.25">
      <c r="A12" s="6" t="str">
        <f>SUBSTITUTE(SUBSTITUTE(Table2[[#This Row],[NAMA BARANG]],"-","")," ","")</f>
        <v>AcrylicMarries812/12wBiasa</v>
      </c>
      <c r="B12" s="8">
        <f ca="1">IF(Table2[[#This Row],[TT]]&lt;1,"",COUNT(B$2:B11)+1)</f>
        <v>10</v>
      </c>
      <c r="C12" s="6" t="s">
        <v>118</v>
      </c>
      <c r="D12" s="8">
        <v>16</v>
      </c>
      <c r="E12" s="8">
        <v>60</v>
      </c>
      <c r="F12" s="8">
        <f ca="1">SUM(Table2[[#This Row],[AWAL]],Table2[[#This Row],[M17_21_2]],Table2[[#This Row],[K17_21_2]],Table2[[#This Row],[M23_28_2]],Table2[[#This Row],[K23_28_2]])</f>
        <v>8</v>
      </c>
      <c r="G12" s="6">
        <f ca="1">SUMIF(INDIRECT(Table2[[#Headers],[M17_21_2]]&amp;"[concat]"),Table2[concat],INDIRECT(Table2[[#Headers],[M17_21_2]]&amp;"[c]"))</f>
        <v>0</v>
      </c>
      <c r="H12" s="6">
        <f ca="1">SUMIF(INDIRECT(Table2[[#Headers],[K17_21_2]]&amp;"[concat]"),Table2[concat],INDIRECT(Table2[[#Headers],[K17_21_2]]&amp;"[c]"))*-1</f>
        <v>-8</v>
      </c>
      <c r="I12" s="6" t="str">
        <f ca="1">IF(OR(Table2[[#This Row],[M17_21_2]]&gt;0,Table2[[#This Row],[K17_21_2]]&lt;0),"+-","")</f>
        <v>+-</v>
      </c>
      <c r="J12" s="9">
        <f ca="1">SUMIF(INDIRECT(Table2[[#Headers],[M23_28_2]]&amp;"[concat]"),Table2[concat],INDIRECT(Table2[[#Headers],[M23_28_2]]&amp;"[c]"))</f>
        <v>0</v>
      </c>
      <c r="K12" s="9"/>
      <c r="L12" s="9" t="str">
        <f ca="1">IF(OR(Table2[[#This Row],[M23_28_2]]&gt;0,Table2[[#This Row],[K23_28_2]]&lt;0),"+-","")</f>
        <v/>
      </c>
    </row>
    <row r="13" spans="1:12" x14ac:dyDescent="0.25">
      <c r="A13" s="6" t="str">
        <f>SUBSTITUTE(SUBSTITUTE(Table2[[#This Row],[NAMA BARANG]],"-","")," ","")</f>
        <v>AcrylicMarries818/18w</v>
      </c>
      <c r="B13" s="8">
        <f ca="1">IF(Table2[[#This Row],[TT]]&lt;1,"",COUNT(B$2:B12)+1)</f>
        <v>11</v>
      </c>
      <c r="C13" s="6" t="s">
        <v>119</v>
      </c>
      <c r="D13" s="8">
        <v>81</v>
      </c>
      <c r="E13" s="8" t="s">
        <v>120</v>
      </c>
      <c r="F13" s="8">
        <f ca="1">SUM(Table2[[#This Row],[AWAL]],Table2[[#This Row],[M17_21_2]],Table2[[#This Row],[K17_21_2]],Table2[[#This Row],[M23_28_2]],Table2[[#This Row],[K23_28_2]])</f>
        <v>81</v>
      </c>
      <c r="G13" s="6">
        <f ca="1">SUMIF(INDIRECT(Table2[[#Headers],[M17_21_2]]&amp;"[concat]"),Table2[concat],INDIRECT(Table2[[#Headers],[M17_21_2]]&amp;"[c]"))</f>
        <v>0</v>
      </c>
      <c r="H13" s="6">
        <f ca="1">SUMIF(INDIRECT(Table2[[#Headers],[K17_21_2]]&amp;"[concat]"),Table2[concat],INDIRECT(Table2[[#Headers],[K17_21_2]]&amp;"[c]"))*-1</f>
        <v>0</v>
      </c>
      <c r="I13" s="6" t="str">
        <f ca="1">IF(OR(Table2[[#This Row],[M17_21_2]]&gt;0,Table2[[#This Row],[K17_21_2]]&lt;0),"+-","")</f>
        <v/>
      </c>
      <c r="J13" s="9">
        <f ca="1">SUMIF(INDIRECT(Table2[[#Headers],[M23_28_2]]&amp;"[concat]"),Table2[concat],INDIRECT(Table2[[#Headers],[M23_28_2]]&amp;"[c]"))</f>
        <v>0</v>
      </c>
      <c r="K13" s="9"/>
      <c r="L13" s="9" t="str">
        <f ca="1">IF(OR(Table2[[#This Row],[M23_28_2]]&gt;0,Table2[[#This Row],[K23_28_2]]&lt;0),"+-","")</f>
        <v/>
      </c>
    </row>
    <row r="14" spans="1:12" x14ac:dyDescent="0.25">
      <c r="A14" s="6" t="str">
        <f>SUBSTITUTE(SUBSTITUTE(Table2[[#This Row],[NAMA BARANG]],"-","")," ","")</f>
        <v>AcrylicNT21X30</v>
      </c>
      <c r="B14" s="8">
        <f ca="1">IF(Table2[[#This Row],[TT]]&lt;1,"",COUNT(B$2:B13)+1)</f>
        <v>12</v>
      </c>
      <c r="C14" s="6" t="s">
        <v>121</v>
      </c>
      <c r="D14" s="8">
        <v>3</v>
      </c>
      <c r="E14" s="8" t="s">
        <v>53</v>
      </c>
      <c r="F14" s="8">
        <f ca="1">SUM(Table2[[#This Row],[AWAL]],Table2[[#This Row],[M17_21_2]],Table2[[#This Row],[K17_21_2]],Table2[[#This Row],[M23_28_2]],Table2[[#This Row],[K23_28_2]])</f>
        <v>3</v>
      </c>
      <c r="G14" s="6">
        <f ca="1">SUMIF(INDIRECT(Table2[[#Headers],[M17_21_2]]&amp;"[concat]"),Table2[concat],INDIRECT(Table2[[#Headers],[M17_21_2]]&amp;"[c]"))</f>
        <v>0</v>
      </c>
      <c r="H14" s="6">
        <f ca="1">SUMIF(INDIRECT(Table2[[#Headers],[K17_21_2]]&amp;"[concat]"),Table2[concat],INDIRECT(Table2[[#Headers],[K17_21_2]]&amp;"[c]"))*-1</f>
        <v>0</v>
      </c>
      <c r="I14" s="6" t="str">
        <f ca="1">IF(OR(Table2[[#This Row],[M17_21_2]]&gt;0,Table2[[#This Row],[K17_21_2]]&lt;0),"+-","")</f>
        <v/>
      </c>
      <c r="J14" s="9">
        <f ca="1">SUMIF(INDIRECT(Table2[[#Headers],[M23_28_2]]&amp;"[concat]"),Table2[concat],INDIRECT(Table2[[#Headers],[M23_28_2]]&amp;"[c]"))</f>
        <v>0</v>
      </c>
      <c r="K14" s="9"/>
      <c r="L14" s="9" t="str">
        <f ca="1">IF(OR(Table2[[#This Row],[M23_28_2]]&gt;0,Table2[[#This Row],[K23_28_2]]&lt;0),"+-","")</f>
        <v/>
      </c>
    </row>
    <row r="15" spans="1:12" x14ac:dyDescent="0.25">
      <c r="A15" s="6" t="str">
        <f>SUBSTITUTE(SUBSTITUTE(Table2[[#This Row],[NAMA BARANG]],"-","")," ","")</f>
        <v>AcrylicNT7X20</v>
      </c>
      <c r="B15" s="8">
        <f ca="1">IF(Table2[[#This Row],[TT]]&lt;1,"",COUNT(B$2:B14)+1)</f>
        <v>13</v>
      </c>
      <c r="C15" s="6" t="s">
        <v>122</v>
      </c>
      <c r="D15" s="8">
        <v>6</v>
      </c>
      <c r="E15" s="8" t="s">
        <v>98</v>
      </c>
      <c r="F15" s="8">
        <f ca="1">SUM(Table2[[#This Row],[AWAL]],Table2[[#This Row],[M17_21_2]],Table2[[#This Row],[K17_21_2]],Table2[[#This Row],[M23_28_2]],Table2[[#This Row],[K23_28_2]])</f>
        <v>6</v>
      </c>
      <c r="G15" s="6">
        <f ca="1">SUMIF(INDIRECT(Table2[[#Headers],[M17_21_2]]&amp;"[concat]"),Table2[concat],INDIRECT(Table2[[#Headers],[M17_21_2]]&amp;"[c]"))</f>
        <v>0</v>
      </c>
      <c r="H15" s="6">
        <f ca="1">SUMIF(INDIRECT(Table2[[#Headers],[K17_21_2]]&amp;"[concat]"),Table2[concat],INDIRECT(Table2[[#Headers],[K17_21_2]]&amp;"[c]"))*-1</f>
        <v>0</v>
      </c>
      <c r="I15" s="6" t="str">
        <f ca="1">IF(OR(Table2[[#This Row],[M17_21_2]]&gt;0,Table2[[#This Row],[K17_21_2]]&lt;0),"+-","")</f>
        <v/>
      </c>
      <c r="J15" s="9">
        <f ca="1">SUMIF(INDIRECT(Table2[[#Headers],[M23_28_2]]&amp;"[concat]"),Table2[concat],INDIRECT(Table2[[#Headers],[M23_28_2]]&amp;"[c]"))</f>
        <v>0</v>
      </c>
      <c r="K15" s="9"/>
      <c r="L15" s="9" t="str">
        <f ca="1">IF(OR(Table2[[#This Row],[M23_28_2]]&gt;0,Table2[[#This Row],[K23_28_2]]&lt;0),"+-","")</f>
        <v/>
      </c>
    </row>
    <row r="16" spans="1:12" x14ac:dyDescent="0.25">
      <c r="A16" s="6" t="str">
        <f>SUBSTITUTE(SUBSTITUTE(Table2[[#This Row],[NAMA BARANG]],"-","")," ","")</f>
        <v>AcrylicNT7X25</v>
      </c>
      <c r="B16" s="8">
        <f ca="1">IF(Table2[[#This Row],[TT]]&lt;1,"",COUNT(B$2:B15)+1)</f>
        <v>14</v>
      </c>
      <c r="C16" s="6" t="s">
        <v>123</v>
      </c>
      <c r="D16" s="8">
        <v>21</v>
      </c>
      <c r="E16" s="8" t="s">
        <v>98</v>
      </c>
      <c r="F16" s="8">
        <f ca="1">SUM(Table2[[#This Row],[AWAL]],Table2[[#This Row],[M17_21_2]],Table2[[#This Row],[K17_21_2]],Table2[[#This Row],[M23_28_2]],Table2[[#This Row],[K23_28_2]])</f>
        <v>21</v>
      </c>
      <c r="G16" s="6">
        <f ca="1">SUMIF(INDIRECT(Table2[[#Headers],[M17_21_2]]&amp;"[concat]"),Table2[concat],INDIRECT(Table2[[#Headers],[M17_21_2]]&amp;"[c]"))</f>
        <v>0</v>
      </c>
      <c r="H16" s="6">
        <f ca="1">SUMIF(INDIRECT(Table2[[#Headers],[K17_21_2]]&amp;"[concat]"),Table2[concat],INDIRECT(Table2[[#Headers],[K17_21_2]]&amp;"[c]"))*-1</f>
        <v>0</v>
      </c>
      <c r="I16" s="6" t="str">
        <f ca="1">IF(OR(Table2[[#This Row],[M17_21_2]]&gt;0,Table2[[#This Row],[K17_21_2]]&lt;0),"+-","")</f>
        <v/>
      </c>
      <c r="J16" s="9">
        <f ca="1">SUMIF(INDIRECT(Table2[[#Headers],[M23_28_2]]&amp;"[concat]"),Table2[concat],INDIRECT(Table2[[#Headers],[M23_28_2]]&amp;"[c]"))</f>
        <v>0</v>
      </c>
      <c r="K16" s="9"/>
      <c r="L16" s="9" t="str">
        <f ca="1">IF(OR(Table2[[#This Row],[M23_28_2]]&gt;0,Table2[[#This Row],[K23_28_2]]&lt;0),"+-","")</f>
        <v/>
      </c>
    </row>
    <row r="17" spans="1:12" x14ac:dyDescent="0.25">
      <c r="A17" s="6" t="str">
        <f>SUBSTITUTE(SUBSTITUTE(Table2[[#This Row],[NAMA BARANG]],"-","")," ","")</f>
        <v>AcrylicNT7X30</v>
      </c>
      <c r="B17" s="8">
        <f ca="1">IF(Table2[[#This Row],[TT]]&lt;1,"",COUNT(B$2:B16)+1)</f>
        <v>15</v>
      </c>
      <c r="C17" s="6" t="s">
        <v>124</v>
      </c>
      <c r="D17" s="8">
        <v>20</v>
      </c>
      <c r="E17" s="8" t="s">
        <v>98</v>
      </c>
      <c r="F17" s="8">
        <f ca="1">SUM(Table2[[#This Row],[AWAL]],Table2[[#This Row],[M17_21_2]],Table2[[#This Row],[K17_21_2]],Table2[[#This Row],[M23_28_2]],Table2[[#This Row],[K23_28_2]])</f>
        <v>20</v>
      </c>
      <c r="G17" s="6">
        <f ca="1">SUMIF(INDIRECT(Table2[[#Headers],[M17_21_2]]&amp;"[concat]"),Table2[concat],INDIRECT(Table2[[#Headers],[M17_21_2]]&amp;"[c]"))</f>
        <v>0</v>
      </c>
      <c r="H17" s="6">
        <f ca="1">SUMIF(INDIRECT(Table2[[#Headers],[K17_21_2]]&amp;"[concat]"),Table2[concat],INDIRECT(Table2[[#Headers],[K17_21_2]]&amp;"[c]"))*-1</f>
        <v>0</v>
      </c>
      <c r="I17" s="6" t="str">
        <f ca="1">IF(OR(Table2[[#This Row],[M17_21_2]]&gt;0,Table2[[#This Row],[K17_21_2]]&lt;0),"+-","")</f>
        <v/>
      </c>
      <c r="J17" s="9">
        <f ca="1">SUMIF(INDIRECT(Table2[[#Headers],[M23_28_2]]&amp;"[concat]"),Table2[concat],INDIRECT(Table2[[#Headers],[M23_28_2]]&amp;"[c]"))</f>
        <v>0</v>
      </c>
      <c r="K17" s="9"/>
      <c r="L17" s="9" t="str">
        <f ca="1">IF(OR(Table2[[#This Row],[M23_28_2]]&gt;0,Table2[[#This Row],[K23_28_2]]&lt;0),"+-","")</f>
        <v/>
      </c>
    </row>
    <row r="18" spans="1:12" x14ac:dyDescent="0.25">
      <c r="A18" s="6" t="str">
        <f>SUBSTITUTE(SUBSTITUTE(Table2[[#This Row],[NAMA BARANG]],"-","")," ","")</f>
        <v>AcrylicTF001</v>
      </c>
      <c r="B18" s="10">
        <f ca="1">IF(Table2[[#This Row],[TT]]&lt;1,"",COUNT(B$2:B17)+1)</f>
        <v>16</v>
      </c>
      <c r="C18" s="6" t="s">
        <v>125</v>
      </c>
      <c r="D18" s="8">
        <v>21</v>
      </c>
      <c r="E18" s="8" t="s">
        <v>83</v>
      </c>
      <c r="F18" s="10">
        <f ca="1">SUM(Table2[[#This Row],[AWAL]],Table2[[#This Row],[M17_21_2]],Table2[[#This Row],[K17_21_2]],Table2[[#This Row],[M23_28_2]],Table2[[#This Row],[K23_28_2]])</f>
        <v>18</v>
      </c>
      <c r="G18" s="6">
        <f ca="1">SUMIF(INDIRECT(Table2[[#Headers],[M17_21_2]]&amp;"[concat]"),Table2[concat],INDIRECT(Table2[[#Headers],[M17_21_2]]&amp;"[c]"))</f>
        <v>0</v>
      </c>
      <c r="H18" s="6">
        <f ca="1">SUMIF(INDIRECT(Table2[[#Headers],[K17_21_2]]&amp;"[concat]"),Table2[concat],INDIRECT(Table2[[#Headers],[K17_21_2]]&amp;"[c]"))*-1</f>
        <v>-3</v>
      </c>
      <c r="I18" s="6" t="str">
        <f ca="1">IF(OR(Table2[[#This Row],[M17_21_2]]&gt;0,Table2[[#This Row],[K17_21_2]]&lt;0),"+-","")</f>
        <v>+-</v>
      </c>
      <c r="J18" s="9">
        <f ca="1">SUMIF(INDIRECT(Table2[[#Headers],[M23_28_2]]&amp;"[concat]"),Table2[concat],INDIRECT(Table2[[#Headers],[M23_28_2]]&amp;"[c]"))</f>
        <v>0</v>
      </c>
      <c r="K18" s="9"/>
      <c r="L18" s="9" t="str">
        <f ca="1">IF(OR(Table2[[#This Row],[M23_28_2]]&gt;0,Table2[[#This Row],[K23_28_2]]&lt;0),"+-","")</f>
        <v/>
      </c>
    </row>
    <row r="19" spans="1:12" x14ac:dyDescent="0.25">
      <c r="A19" s="6" t="str">
        <f>SUBSTITUTE(SUBSTITUTE(Table2[[#This Row],[NAMA BARANG]],"-","")," ","")</f>
        <v>AcrylicTF002</v>
      </c>
      <c r="B19" s="8">
        <f ca="1">IF(Table2[[#This Row],[TT]]&lt;1,"",COUNT(B$2:B18)+1)</f>
        <v>17</v>
      </c>
      <c r="C19" s="6" t="s">
        <v>126</v>
      </c>
      <c r="D19" s="8">
        <v>43</v>
      </c>
      <c r="E19" s="8" t="s">
        <v>32</v>
      </c>
      <c r="F19" s="8">
        <f ca="1">SUM(Table2[[#This Row],[AWAL]],Table2[[#This Row],[M17_21_2]],Table2[[#This Row],[K17_21_2]],Table2[[#This Row],[M23_28_2]],Table2[[#This Row],[K23_28_2]])</f>
        <v>42</v>
      </c>
      <c r="G19" s="6">
        <f ca="1">SUMIF(INDIRECT(Table2[[#Headers],[M17_21_2]]&amp;"[concat]"),Table2[concat],INDIRECT(Table2[[#Headers],[M17_21_2]]&amp;"[c]"))</f>
        <v>0</v>
      </c>
      <c r="H19" s="6">
        <f ca="1">SUMIF(INDIRECT(Table2[[#Headers],[K17_21_2]]&amp;"[concat]"),Table2[concat],INDIRECT(Table2[[#Headers],[K17_21_2]]&amp;"[c]"))*-1</f>
        <v>-1</v>
      </c>
      <c r="I19" s="6" t="str">
        <f ca="1">IF(OR(Table2[[#This Row],[M17_21_2]]&gt;0,Table2[[#This Row],[K17_21_2]]&lt;0),"+-","")</f>
        <v>+-</v>
      </c>
      <c r="J19" s="9">
        <f ca="1">SUMIF(INDIRECT(Table2[[#Headers],[M23_28_2]]&amp;"[concat]"),Table2[concat],INDIRECT(Table2[[#Headers],[M23_28_2]]&amp;"[c]"))</f>
        <v>0</v>
      </c>
      <c r="K19" s="9"/>
      <c r="L19" s="9" t="str">
        <f ca="1">IF(OR(Table2[[#This Row],[M23_28_2]]&gt;0,Table2[[#This Row],[K23_28_2]]&lt;0),"+-","")</f>
        <v/>
      </c>
    </row>
    <row r="20" spans="1:12" x14ac:dyDescent="0.25">
      <c r="A20" s="6" t="str">
        <f>SUBSTITUTE(SUBSTITUTE(Table2[[#This Row],[NAMA BARANG]],"-","")," ","")</f>
        <v>Address107Rapico</v>
      </c>
      <c r="B20" s="8">
        <f ca="1">IF(Table2[[#This Row],[TT]]&lt;1,"",COUNT(B$2:B19)+1)</f>
        <v>18</v>
      </c>
      <c r="C20" s="6" t="s">
        <v>127</v>
      </c>
      <c r="D20" s="8">
        <v>1</v>
      </c>
      <c r="E20" s="8" t="s">
        <v>128</v>
      </c>
      <c r="F20" s="8">
        <f ca="1">SUM(Table2[[#This Row],[AWAL]],Table2[[#This Row],[M17_21_2]],Table2[[#This Row],[K17_21_2]],Table2[[#This Row],[M23_28_2]],Table2[[#This Row],[K23_28_2]])</f>
        <v>1</v>
      </c>
      <c r="G20" s="6">
        <f ca="1">SUMIF(INDIRECT(Table2[[#Headers],[M17_21_2]]&amp;"[concat]"),Table2[concat],INDIRECT(Table2[[#Headers],[M17_21_2]]&amp;"[c]"))</f>
        <v>0</v>
      </c>
      <c r="H20" s="6">
        <f ca="1">SUMIF(INDIRECT(Table2[[#Headers],[K17_21_2]]&amp;"[concat]"),Table2[concat],INDIRECT(Table2[[#Headers],[K17_21_2]]&amp;"[c]"))*-1</f>
        <v>0</v>
      </c>
      <c r="I20" s="6" t="str">
        <f ca="1">IF(OR(Table2[[#This Row],[M17_21_2]]&gt;0,Table2[[#This Row],[K17_21_2]]&lt;0),"+-","")</f>
        <v/>
      </c>
      <c r="J20" s="9">
        <f ca="1">SUMIF(INDIRECT(Table2[[#Headers],[M23_28_2]]&amp;"[concat]"),Table2[concat],INDIRECT(Table2[[#Headers],[M23_28_2]]&amp;"[c]"))</f>
        <v>0</v>
      </c>
      <c r="K20" s="9"/>
      <c r="L20" s="9" t="str">
        <f ca="1">IF(OR(Table2[[#This Row],[M23_28_2]]&gt;0,Table2[[#This Row],[K23_28_2]]&lt;0),"+-","")</f>
        <v/>
      </c>
    </row>
    <row r="21" spans="1:12" x14ac:dyDescent="0.25">
      <c r="A21" s="6" t="str">
        <f>SUBSTITUTE(SUBSTITUTE(Table2[[#This Row],[NAMA BARANG]],"-","")," ","")</f>
        <v>AddressFancyPkcHolo106</v>
      </c>
      <c r="B21" s="8">
        <f ca="1">IF(Table2[[#This Row],[TT]]&lt;1,"",COUNT(B$2:B20)+1)</f>
        <v>19</v>
      </c>
      <c r="C21" s="6" t="s">
        <v>129</v>
      </c>
      <c r="D21" s="8">
        <v>1</v>
      </c>
      <c r="E21" s="8" t="s">
        <v>130</v>
      </c>
      <c r="F21" s="8">
        <f ca="1">SUM(Table2[[#This Row],[AWAL]],Table2[[#This Row],[M17_21_2]],Table2[[#This Row],[K17_21_2]],Table2[[#This Row],[M23_28_2]],Table2[[#This Row],[K23_28_2]])</f>
        <v>1</v>
      </c>
      <c r="G21" s="6">
        <f ca="1">SUMIF(INDIRECT(Table2[[#Headers],[M17_21_2]]&amp;"[concat]"),Table2[concat],INDIRECT(Table2[[#Headers],[M17_21_2]]&amp;"[c]"))</f>
        <v>0</v>
      </c>
      <c r="H21" s="6">
        <f ca="1">SUMIF(INDIRECT(Table2[[#Headers],[K17_21_2]]&amp;"[concat]"),Table2[concat],INDIRECT(Table2[[#Headers],[K17_21_2]]&amp;"[c]"))*-1</f>
        <v>0</v>
      </c>
      <c r="I21" s="6" t="str">
        <f ca="1">IF(OR(Table2[[#This Row],[M17_21_2]]&gt;0,Table2[[#This Row],[K17_21_2]]&lt;0),"+-","")</f>
        <v/>
      </c>
      <c r="J21" s="9">
        <f ca="1">SUMIF(INDIRECT(Table2[[#Headers],[M23_28_2]]&amp;"[concat]"),Table2[concat],INDIRECT(Table2[[#Headers],[M23_28_2]]&amp;"[c]"))</f>
        <v>0</v>
      </c>
      <c r="K21" s="9"/>
      <c r="L21" s="9" t="str">
        <f ca="1">IF(OR(Table2[[#This Row],[M23_28_2]]&gt;0,Table2[[#This Row],[K23_28_2]]&lt;0),"+-","")</f>
        <v/>
      </c>
    </row>
    <row r="22" spans="1:12" x14ac:dyDescent="0.25">
      <c r="A22" s="6" t="str">
        <f>SUBSTITUTE(SUBSTITUTE(Table2[[#This Row],[NAMA BARANG]],"-","")," ","")</f>
        <v>AddressFancyPkctdkHolo106</v>
      </c>
      <c r="B22" s="8">
        <f ca="1">IF(Table2[[#This Row],[TT]]&lt;1,"",COUNT(B$2:B21)+1)</f>
        <v>20</v>
      </c>
      <c r="C22" s="6" t="s">
        <v>131</v>
      </c>
      <c r="D22" s="8">
        <v>1</v>
      </c>
      <c r="E22" s="8" t="s">
        <v>132</v>
      </c>
      <c r="F22" s="8">
        <f ca="1">SUM(Table2[[#This Row],[AWAL]],Table2[[#This Row],[M17_21_2]],Table2[[#This Row],[K17_21_2]],Table2[[#This Row],[M23_28_2]],Table2[[#This Row],[K23_28_2]])</f>
        <v>1</v>
      </c>
      <c r="G22" s="6">
        <f ca="1">SUMIF(INDIRECT(Table2[[#Headers],[M17_21_2]]&amp;"[concat]"),Table2[concat],INDIRECT(Table2[[#Headers],[M17_21_2]]&amp;"[c]"))</f>
        <v>0</v>
      </c>
      <c r="H22" s="6">
        <f ca="1">SUMIF(INDIRECT(Table2[[#Headers],[K17_21_2]]&amp;"[concat]"),Table2[concat],INDIRECT(Table2[[#Headers],[K17_21_2]]&amp;"[c]"))*-1</f>
        <v>0</v>
      </c>
      <c r="I22" s="6" t="str">
        <f ca="1">IF(OR(Table2[[#This Row],[M17_21_2]]&gt;0,Table2[[#This Row],[K17_21_2]]&lt;0),"+-","")</f>
        <v/>
      </c>
      <c r="J22" s="9">
        <f ca="1">SUMIF(INDIRECT(Table2[[#Headers],[M23_28_2]]&amp;"[concat]"),Table2[concat],INDIRECT(Table2[[#Headers],[M23_28_2]]&amp;"[c]"))</f>
        <v>0</v>
      </c>
      <c r="K22" s="9"/>
      <c r="L22" s="9" t="str">
        <f ca="1">IF(OR(Table2[[#This Row],[M23_28_2]]&gt;0,Table2[[#This Row],[K23_28_2]]&lt;0),"+-","")</f>
        <v/>
      </c>
    </row>
    <row r="23" spans="1:12" x14ac:dyDescent="0.25">
      <c r="A23" s="6" t="str">
        <f>SUBSTITUTE(SUBSTITUTE(Table2[[#This Row],[NAMA BARANG]],"-","")," ","")</f>
        <v>AddressFancyPkctdkHolo106</v>
      </c>
      <c r="B23" s="8">
        <f ca="1">IF(Table2[[#This Row],[TT]]&lt;1,"",COUNT(B$2:B22)+1)</f>
        <v>21</v>
      </c>
      <c r="C23" s="6" t="s">
        <v>131</v>
      </c>
      <c r="D23" s="8">
        <v>1</v>
      </c>
      <c r="E23" s="8" t="s">
        <v>132</v>
      </c>
      <c r="F23" s="8">
        <f ca="1">SUM(Table2[[#This Row],[AWAL]],Table2[[#This Row],[M17_21_2]],Table2[[#This Row],[K17_21_2]],Table2[[#This Row],[M23_28_2]],Table2[[#This Row],[K23_28_2]])</f>
        <v>1</v>
      </c>
      <c r="G23" s="6">
        <f ca="1">SUMIF(INDIRECT(Table2[[#Headers],[M17_21_2]]&amp;"[concat]"),Table2[concat],INDIRECT(Table2[[#Headers],[M17_21_2]]&amp;"[c]"))</f>
        <v>0</v>
      </c>
      <c r="H23" s="6">
        <f ca="1">SUMIF(INDIRECT(Table2[[#Headers],[K17_21_2]]&amp;"[concat]"),Table2[concat],INDIRECT(Table2[[#Headers],[K17_21_2]]&amp;"[c]"))*-1</f>
        <v>0</v>
      </c>
      <c r="I23" s="6" t="str">
        <f ca="1">IF(OR(Table2[[#This Row],[M17_21_2]]&gt;0,Table2[[#This Row],[K17_21_2]]&lt;0),"+-","")</f>
        <v/>
      </c>
      <c r="J23" s="9">
        <f ca="1">SUMIF(INDIRECT(Table2[[#Headers],[M23_28_2]]&amp;"[concat]"),Table2[concat],INDIRECT(Table2[[#Headers],[M23_28_2]]&amp;"[c]"))</f>
        <v>0</v>
      </c>
      <c r="K23" s="9"/>
      <c r="L23" s="9" t="str">
        <f ca="1">IF(OR(Table2[[#This Row],[M23_28_2]]&gt;0,Table2[[#This Row],[K23_28_2]]&lt;0),"+-","")</f>
        <v/>
      </c>
    </row>
    <row r="24" spans="1:12" x14ac:dyDescent="0.25">
      <c r="A24" s="6" t="str">
        <f>SUBSTITUTE(SUBSTITUTE(Table2[[#This Row],[NAMA BARANG]],"-","")," ","")</f>
        <v>AddressFancyWTPHolo106</v>
      </c>
      <c r="B24" s="8">
        <f ca="1">IF(Table2[[#This Row],[TT]]&lt;1,"",COUNT(B$2:B23)+1)</f>
        <v>22</v>
      </c>
      <c r="C24" s="6" t="s">
        <v>133</v>
      </c>
      <c r="D24" s="8">
        <v>4</v>
      </c>
      <c r="E24" s="8" t="s">
        <v>134</v>
      </c>
      <c r="F24" s="8">
        <f ca="1">SUM(Table2[[#This Row],[AWAL]],Table2[[#This Row],[M17_21_2]],Table2[[#This Row],[K17_21_2]],Table2[[#This Row],[M23_28_2]],Table2[[#This Row],[K23_28_2]])</f>
        <v>4</v>
      </c>
      <c r="G24" s="6">
        <f ca="1">SUMIF(INDIRECT(Table2[[#Headers],[M17_21_2]]&amp;"[concat]"),Table2[concat],INDIRECT(Table2[[#Headers],[M17_21_2]]&amp;"[c]"))</f>
        <v>0</v>
      </c>
      <c r="H24" s="6">
        <f ca="1">SUMIF(INDIRECT(Table2[[#Headers],[K17_21_2]]&amp;"[concat]"),Table2[concat],INDIRECT(Table2[[#Headers],[K17_21_2]]&amp;"[c]"))*-1</f>
        <v>0</v>
      </c>
      <c r="I24" s="6" t="str">
        <f ca="1">IF(OR(Table2[[#This Row],[M17_21_2]]&gt;0,Table2[[#This Row],[K17_21_2]]&lt;0),"+-","")</f>
        <v/>
      </c>
      <c r="J24" s="9">
        <f ca="1">SUMIF(INDIRECT(Table2[[#Headers],[M23_28_2]]&amp;"[concat]"),Table2[concat],INDIRECT(Table2[[#Headers],[M23_28_2]]&amp;"[c]"))</f>
        <v>0</v>
      </c>
      <c r="K24" s="9"/>
      <c r="L24" s="9" t="str">
        <f ca="1">IF(OR(Table2[[#This Row],[M23_28_2]]&gt;0,Table2[[#This Row],[K23_28_2]]&lt;0),"+-","")</f>
        <v/>
      </c>
    </row>
    <row r="25" spans="1:12" x14ac:dyDescent="0.25">
      <c r="A25" s="6" t="str">
        <f>SUBSTITUTE(SUBSTITUTE(Table2[[#This Row],[NAMA BARANG]],"-","")," ","")</f>
        <v>AddressHkMill2000</v>
      </c>
      <c r="B25" s="8">
        <f ca="1">IF(Table2[[#This Row],[TT]]&lt;1,"",COUNT(B$2:B24)+1)</f>
        <v>23</v>
      </c>
      <c r="C25" s="6" t="s">
        <v>135</v>
      </c>
      <c r="D25" s="8">
        <v>12</v>
      </c>
      <c r="E25" s="8" t="s">
        <v>136</v>
      </c>
      <c r="F25" s="8">
        <f ca="1">SUM(Table2[[#This Row],[AWAL]],Table2[[#This Row],[M17_21_2]],Table2[[#This Row],[K17_21_2]],Table2[[#This Row],[M23_28_2]],Table2[[#This Row],[K23_28_2]])</f>
        <v>12</v>
      </c>
      <c r="G25" s="6">
        <f ca="1">SUMIF(INDIRECT(Table2[[#Headers],[M17_21_2]]&amp;"[concat]"),Table2[concat],INDIRECT(Table2[[#Headers],[M17_21_2]]&amp;"[c]"))</f>
        <v>0</v>
      </c>
      <c r="H25" s="6">
        <f ca="1">SUMIF(INDIRECT(Table2[[#Headers],[K17_21_2]]&amp;"[concat]"),Table2[concat],INDIRECT(Table2[[#Headers],[K17_21_2]]&amp;"[c]"))*-1</f>
        <v>0</v>
      </c>
      <c r="I25" s="6" t="str">
        <f ca="1">IF(OR(Table2[[#This Row],[M17_21_2]]&gt;0,Table2[[#This Row],[K17_21_2]]&lt;0),"+-","")</f>
        <v/>
      </c>
      <c r="J25" s="9">
        <f ca="1">SUMIF(INDIRECT(Table2[[#Headers],[M23_28_2]]&amp;"[concat]"),Table2[concat],INDIRECT(Table2[[#Headers],[M23_28_2]]&amp;"[c]"))</f>
        <v>0</v>
      </c>
      <c r="K25" s="9"/>
      <c r="L25" s="9" t="str">
        <f ca="1">IF(OR(Table2[[#This Row],[M23_28_2]]&gt;0,Table2[[#This Row],[K23_28_2]]&lt;0),"+-","")</f>
        <v/>
      </c>
    </row>
    <row r="26" spans="1:12" x14ac:dyDescent="0.25">
      <c r="A26" s="6" t="str">
        <f>SUBSTITUTE(SUBSTITUTE(Table2[[#This Row],[NAMA BARANG]],"-","")," ","")</f>
        <v>AddressKacaX1002+Indeks</v>
      </c>
      <c r="B26" s="8">
        <f ca="1">IF(Table2[[#This Row],[TT]]&lt;1,"",COUNT(B$2:B25)+1)</f>
        <v>24</v>
      </c>
      <c r="C26" s="6" t="s">
        <v>137</v>
      </c>
      <c r="D26" s="8">
        <v>1</v>
      </c>
      <c r="E26" s="8" t="s">
        <v>138</v>
      </c>
      <c r="F26" s="8">
        <f ca="1">SUM(Table2[[#This Row],[AWAL]],Table2[[#This Row],[M17_21_2]],Table2[[#This Row],[K17_21_2]],Table2[[#This Row],[M23_28_2]],Table2[[#This Row],[K23_28_2]])</f>
        <v>1</v>
      </c>
      <c r="G26" s="6">
        <f ca="1">SUMIF(INDIRECT(Table2[[#Headers],[M17_21_2]]&amp;"[concat]"),Table2[concat],INDIRECT(Table2[[#Headers],[M17_21_2]]&amp;"[c]"))</f>
        <v>0</v>
      </c>
      <c r="H26" s="6">
        <f ca="1">SUMIF(INDIRECT(Table2[[#Headers],[K17_21_2]]&amp;"[concat]"),Table2[concat],INDIRECT(Table2[[#Headers],[K17_21_2]]&amp;"[c]"))*-1</f>
        <v>0</v>
      </c>
      <c r="I26" s="6" t="str">
        <f ca="1">IF(OR(Table2[[#This Row],[M17_21_2]]&gt;0,Table2[[#This Row],[K17_21_2]]&lt;0),"+-","")</f>
        <v/>
      </c>
      <c r="J26" s="9">
        <f ca="1">SUMIF(INDIRECT(Table2[[#Headers],[M23_28_2]]&amp;"[concat]"),Table2[concat],INDIRECT(Table2[[#Headers],[M23_28_2]]&amp;"[c]"))</f>
        <v>0</v>
      </c>
      <c r="K26" s="9"/>
      <c r="L26" s="9" t="str">
        <f ca="1">IF(OR(Table2[[#This Row],[M23_28_2]]&gt;0,Table2[[#This Row],[K23_28_2]]&lt;0),"+-","")</f>
        <v/>
      </c>
    </row>
    <row r="27" spans="1:12" x14ac:dyDescent="0.25">
      <c r="A27" s="6" t="str">
        <f>SUBSTITUTE(SUBSTITUTE(Table2[[#This Row],[NAMA BARANG]],"-","")," ","")</f>
        <v>AddressMagnit056Gantkunci</v>
      </c>
      <c r="B27" s="8">
        <f ca="1">IF(Table2[[#This Row],[TT]]&lt;1,"",COUNT(B$2:B26)+1)</f>
        <v>25</v>
      </c>
      <c r="C27" s="6" t="s">
        <v>139</v>
      </c>
      <c r="D27" s="8">
        <v>14</v>
      </c>
      <c r="E27" s="8" t="s">
        <v>140</v>
      </c>
      <c r="F27" s="8">
        <f ca="1">SUM(Table2[[#This Row],[AWAL]],Table2[[#This Row],[M17_21_2]],Table2[[#This Row],[K17_21_2]],Table2[[#This Row],[M23_28_2]],Table2[[#This Row],[K23_28_2]])</f>
        <v>14</v>
      </c>
      <c r="G27" s="6">
        <f ca="1">SUMIF(INDIRECT(Table2[[#Headers],[M17_21_2]]&amp;"[concat]"),Table2[concat],INDIRECT(Table2[[#Headers],[M17_21_2]]&amp;"[c]"))</f>
        <v>0</v>
      </c>
      <c r="H27" s="6">
        <f ca="1">SUMIF(INDIRECT(Table2[[#Headers],[K17_21_2]]&amp;"[concat]"),Table2[concat],INDIRECT(Table2[[#Headers],[K17_21_2]]&amp;"[c]"))*-1</f>
        <v>0</v>
      </c>
      <c r="I27" s="6" t="str">
        <f ca="1">IF(OR(Table2[[#This Row],[M17_21_2]]&gt;0,Table2[[#This Row],[K17_21_2]]&lt;0),"+-","")</f>
        <v/>
      </c>
      <c r="J27" s="9">
        <f ca="1">SUMIF(INDIRECT(Table2[[#Headers],[M23_28_2]]&amp;"[concat]"),Table2[concat],INDIRECT(Table2[[#Headers],[M23_28_2]]&amp;"[c]"))</f>
        <v>0</v>
      </c>
      <c r="K27" s="9"/>
      <c r="L27" s="9" t="str">
        <f ca="1">IF(OR(Table2[[#This Row],[M23_28_2]]&gt;0,Table2[[#This Row],[K23_28_2]]&lt;0),"+-","")</f>
        <v/>
      </c>
    </row>
    <row r="28" spans="1:12" x14ac:dyDescent="0.25">
      <c r="A28" s="6" t="str">
        <f>SUBSTITUTE(SUBSTITUTE(Table2[[#This Row],[NAMA BARANG]],"-","")," ","")</f>
        <v>AddressMagnit058bsr</v>
      </c>
      <c r="B28" s="8">
        <f ca="1">IF(Table2[[#This Row],[TT]]&lt;1,"",COUNT(B$2:B27)+1)</f>
        <v>26</v>
      </c>
      <c r="C28" s="6" t="s">
        <v>141</v>
      </c>
      <c r="D28" s="8">
        <v>7</v>
      </c>
      <c r="E28" s="8" t="s">
        <v>140</v>
      </c>
      <c r="F28" s="8">
        <f ca="1">SUM(Table2[[#This Row],[AWAL]],Table2[[#This Row],[M17_21_2]],Table2[[#This Row],[K17_21_2]],Table2[[#This Row],[M23_28_2]],Table2[[#This Row],[K23_28_2]])</f>
        <v>7</v>
      </c>
      <c r="G28" s="6">
        <f ca="1">SUMIF(INDIRECT(Table2[[#Headers],[M17_21_2]]&amp;"[concat]"),Table2[concat],INDIRECT(Table2[[#Headers],[M17_21_2]]&amp;"[c]"))</f>
        <v>0</v>
      </c>
      <c r="H28" s="6">
        <f ca="1">SUMIF(INDIRECT(Table2[[#Headers],[K17_21_2]]&amp;"[concat]"),Table2[concat],INDIRECT(Table2[[#Headers],[K17_21_2]]&amp;"[c]"))*-1</f>
        <v>0</v>
      </c>
      <c r="I28" s="6" t="str">
        <f ca="1">IF(OR(Table2[[#This Row],[M17_21_2]]&gt;0,Table2[[#This Row],[K17_21_2]]&lt;0),"+-","")</f>
        <v/>
      </c>
      <c r="J28" s="9">
        <f ca="1">SUMIF(INDIRECT(Table2[[#Headers],[M23_28_2]]&amp;"[concat]"),Table2[concat],INDIRECT(Table2[[#Headers],[M23_28_2]]&amp;"[c]"))</f>
        <v>0</v>
      </c>
      <c r="K28" s="9"/>
      <c r="L28" s="9" t="str">
        <f ca="1">IF(OR(Table2[[#This Row],[M23_28_2]]&gt;0,Table2[[#This Row],[K23_28_2]]&lt;0),"+-","")</f>
        <v/>
      </c>
    </row>
    <row r="29" spans="1:12" x14ac:dyDescent="0.25">
      <c r="A29" s="6" t="str">
        <f>SUBSTITUTE(SUBSTITUTE(Table2[[#This Row],[NAMA BARANG]],"-","")," ","")</f>
        <v>AddressMagnitArtisHongkong</v>
      </c>
      <c r="B29" s="8">
        <f ca="1">IF(Table2[[#This Row],[TT]]&lt;1,"",COUNT(B$2:B28)+1)</f>
        <v>27</v>
      </c>
      <c r="C29" s="6" t="s">
        <v>142</v>
      </c>
      <c r="D29" s="8">
        <v>1</v>
      </c>
      <c r="E29" s="8" t="s">
        <v>143</v>
      </c>
      <c r="F29" s="8">
        <f ca="1">SUM(Table2[[#This Row],[AWAL]],Table2[[#This Row],[M17_21_2]],Table2[[#This Row],[K17_21_2]],Table2[[#This Row],[M23_28_2]],Table2[[#This Row],[K23_28_2]])</f>
        <v>1</v>
      </c>
      <c r="G29" s="6">
        <f ca="1">SUMIF(INDIRECT(Table2[[#Headers],[M17_21_2]]&amp;"[concat]"),Table2[concat],INDIRECT(Table2[[#Headers],[M17_21_2]]&amp;"[c]"))</f>
        <v>0</v>
      </c>
      <c r="H29" s="6">
        <f ca="1">SUMIF(INDIRECT(Table2[[#Headers],[K17_21_2]]&amp;"[concat]"),Table2[concat],INDIRECT(Table2[[#Headers],[K17_21_2]]&amp;"[c]"))*-1</f>
        <v>0</v>
      </c>
      <c r="I29" s="6" t="str">
        <f ca="1">IF(OR(Table2[[#This Row],[M17_21_2]]&gt;0,Table2[[#This Row],[K17_21_2]]&lt;0),"+-","")</f>
        <v/>
      </c>
      <c r="J29" s="9">
        <f ca="1">SUMIF(INDIRECT(Table2[[#Headers],[M23_28_2]]&amp;"[concat]"),Table2[concat],INDIRECT(Table2[[#Headers],[M23_28_2]]&amp;"[c]"))</f>
        <v>0</v>
      </c>
      <c r="K29" s="9"/>
      <c r="L29" s="9" t="str">
        <f ca="1">IF(OR(Table2[[#This Row],[M23_28_2]]&gt;0,Table2[[#This Row],[K23_28_2]]&lt;0),"+-","")</f>
        <v/>
      </c>
    </row>
    <row r="30" spans="1:12" x14ac:dyDescent="0.25">
      <c r="A30" s="6" t="str">
        <f>SUBSTITUTE(SUBSTITUTE(Table2[[#This Row],[NAMA BARANG]],"-","")," ","")</f>
        <v>AddressMagnitF4+Gantkunci</v>
      </c>
      <c r="B30" s="8">
        <f ca="1">IF(Table2[[#This Row],[TT]]&lt;1,"",COUNT(B$2:B29)+1)</f>
        <v>28</v>
      </c>
      <c r="C30" s="6" t="s">
        <v>144</v>
      </c>
      <c r="D30" s="8">
        <v>2</v>
      </c>
      <c r="E30" s="8" t="s">
        <v>145</v>
      </c>
      <c r="F30" s="8">
        <f ca="1">SUM(Table2[[#This Row],[AWAL]],Table2[[#This Row],[M17_21_2]],Table2[[#This Row],[K17_21_2]],Table2[[#This Row],[M23_28_2]],Table2[[#This Row],[K23_28_2]])</f>
        <v>2</v>
      </c>
      <c r="G30" s="6">
        <f ca="1">SUMIF(INDIRECT(Table2[[#Headers],[M17_21_2]]&amp;"[concat]"),Table2[concat],INDIRECT(Table2[[#Headers],[M17_21_2]]&amp;"[c]"))</f>
        <v>0</v>
      </c>
      <c r="H30" s="6">
        <f ca="1">SUMIF(INDIRECT(Table2[[#Headers],[K17_21_2]]&amp;"[concat]"),Table2[concat],INDIRECT(Table2[[#Headers],[K17_21_2]]&amp;"[c]"))*-1</f>
        <v>0</v>
      </c>
      <c r="I30" s="6" t="str">
        <f ca="1">IF(OR(Table2[[#This Row],[M17_21_2]]&gt;0,Table2[[#This Row],[K17_21_2]]&lt;0),"+-","")</f>
        <v/>
      </c>
      <c r="J30" s="9">
        <f ca="1">SUMIF(INDIRECT(Table2[[#Headers],[M23_28_2]]&amp;"[concat]"),Table2[concat],INDIRECT(Table2[[#Headers],[M23_28_2]]&amp;"[c]"))</f>
        <v>0</v>
      </c>
      <c r="K30" s="9"/>
      <c r="L30" s="9" t="str">
        <f ca="1">IF(OR(Table2[[#This Row],[M23_28_2]]&gt;0,Table2[[#This Row],[K23_28_2]]&lt;0),"+-","")</f>
        <v/>
      </c>
    </row>
    <row r="31" spans="1:12" x14ac:dyDescent="0.25">
      <c r="A31" s="6" t="str">
        <f>SUBSTITUTE(SUBSTITUTE(Table2[[#This Row],[NAMA BARANG]],"-","")," ","")</f>
        <v>AddressMagnitHkB5372Wrn</v>
      </c>
      <c r="B31" s="8">
        <f ca="1">IF(Table2[[#This Row],[TT]]&lt;1,"",COUNT(B$2:B30)+1)</f>
        <v>29</v>
      </c>
      <c r="C31" s="6" t="s">
        <v>146</v>
      </c>
      <c r="D31" s="8">
        <v>6</v>
      </c>
      <c r="E31" s="8" t="s">
        <v>147</v>
      </c>
      <c r="F31" s="8">
        <f ca="1">SUM(Table2[[#This Row],[AWAL]],Table2[[#This Row],[M17_21_2]],Table2[[#This Row],[K17_21_2]],Table2[[#This Row],[M23_28_2]],Table2[[#This Row],[K23_28_2]])</f>
        <v>6</v>
      </c>
      <c r="G31" s="6">
        <f ca="1">SUMIF(INDIRECT(Table2[[#Headers],[M17_21_2]]&amp;"[concat]"),Table2[concat],INDIRECT(Table2[[#Headers],[M17_21_2]]&amp;"[c]"))</f>
        <v>0</v>
      </c>
      <c r="H31" s="6">
        <f ca="1">SUMIF(INDIRECT(Table2[[#Headers],[K17_21_2]]&amp;"[concat]"),Table2[concat],INDIRECT(Table2[[#Headers],[K17_21_2]]&amp;"[c]"))*-1</f>
        <v>0</v>
      </c>
      <c r="I31" s="6" t="str">
        <f ca="1">IF(OR(Table2[[#This Row],[M17_21_2]]&gt;0,Table2[[#This Row],[K17_21_2]]&lt;0),"+-","")</f>
        <v/>
      </c>
      <c r="J31" s="9">
        <f ca="1">SUMIF(INDIRECT(Table2[[#Headers],[M23_28_2]]&amp;"[concat]"),Table2[concat],INDIRECT(Table2[[#Headers],[M23_28_2]]&amp;"[c]"))</f>
        <v>0</v>
      </c>
      <c r="K31" s="9"/>
      <c r="L31" s="9" t="str">
        <f ca="1">IF(OR(Table2[[#This Row],[M23_28_2]]&gt;0,Table2[[#This Row],[K23_28_2]]&lt;0),"+-","")</f>
        <v/>
      </c>
    </row>
    <row r="32" spans="1:12" x14ac:dyDescent="0.25">
      <c r="A32" s="6" t="str">
        <f>SUBSTITUTE(SUBSTITUTE(Table2[[#This Row],[NAMA BARANG]],"-","")," ","")</f>
        <v>AddressMagnitKclWTP</v>
      </c>
      <c r="B32" s="8">
        <f ca="1">IF(Table2[[#This Row],[TT]]&lt;1,"",COUNT(B$2:B31)+1)</f>
        <v>30</v>
      </c>
      <c r="C32" s="6" t="s">
        <v>148</v>
      </c>
      <c r="D32" s="8">
        <v>2</v>
      </c>
      <c r="E32" s="8" t="s">
        <v>23</v>
      </c>
      <c r="F32" s="8">
        <f ca="1">SUM(Table2[[#This Row],[AWAL]],Table2[[#This Row],[M17_21_2]],Table2[[#This Row],[K17_21_2]],Table2[[#This Row],[M23_28_2]],Table2[[#This Row],[K23_28_2]])</f>
        <v>2</v>
      </c>
      <c r="G32" s="6">
        <f ca="1">SUMIF(INDIRECT(Table2[[#Headers],[M17_21_2]]&amp;"[concat]"),Table2[concat],INDIRECT(Table2[[#Headers],[M17_21_2]]&amp;"[c]"))</f>
        <v>0</v>
      </c>
      <c r="H32" s="6">
        <f ca="1">SUMIF(INDIRECT(Table2[[#Headers],[K17_21_2]]&amp;"[concat]"),Table2[concat],INDIRECT(Table2[[#Headers],[K17_21_2]]&amp;"[c]"))*-1</f>
        <v>0</v>
      </c>
      <c r="I32" s="6" t="str">
        <f ca="1">IF(OR(Table2[[#This Row],[M17_21_2]]&gt;0,Table2[[#This Row],[K17_21_2]]&lt;0),"+-","")</f>
        <v/>
      </c>
      <c r="J32" s="9">
        <f ca="1">SUMIF(INDIRECT(Table2[[#Headers],[M23_28_2]]&amp;"[concat]"),Table2[concat],INDIRECT(Table2[[#Headers],[M23_28_2]]&amp;"[c]"))</f>
        <v>0</v>
      </c>
      <c r="K32" s="9"/>
      <c r="L32" s="9" t="str">
        <f ca="1">IF(OR(Table2[[#This Row],[M23_28_2]]&gt;0,Table2[[#This Row],[K23_28_2]]&lt;0),"+-","")</f>
        <v/>
      </c>
    </row>
    <row r="33" spans="1:12" x14ac:dyDescent="0.25">
      <c r="A33" s="6" t="str">
        <f>SUBSTITUTE(SUBSTITUTE(Table2[[#This Row],[NAMA BARANG]],"-","")," ","")</f>
        <v>AddressMagnitPkc(lie)Kcl(5)/Tg(5)</v>
      </c>
      <c r="B33" s="8">
        <f ca="1">IF(Table2[[#This Row],[TT]]&lt;1,"",COUNT(B$2:B32)+1)</f>
        <v>31</v>
      </c>
      <c r="C33" s="6" t="s">
        <v>149</v>
      </c>
      <c r="D33" s="8">
        <v>10</v>
      </c>
      <c r="E33" s="8" t="s">
        <v>23</v>
      </c>
      <c r="F33" s="8">
        <f ca="1">SUM(Table2[[#This Row],[AWAL]],Table2[[#This Row],[M17_21_2]],Table2[[#This Row],[K17_21_2]],Table2[[#This Row],[M23_28_2]],Table2[[#This Row],[K23_28_2]])</f>
        <v>10</v>
      </c>
      <c r="G33" s="6">
        <f ca="1">SUMIF(INDIRECT(Table2[[#Headers],[M17_21_2]]&amp;"[concat]"),Table2[concat],INDIRECT(Table2[[#Headers],[M17_21_2]]&amp;"[c]"))</f>
        <v>0</v>
      </c>
      <c r="H33" s="6">
        <f ca="1">SUMIF(INDIRECT(Table2[[#Headers],[K17_21_2]]&amp;"[concat]"),Table2[concat],INDIRECT(Table2[[#Headers],[K17_21_2]]&amp;"[c]"))*-1</f>
        <v>0</v>
      </c>
      <c r="I33" s="6" t="str">
        <f ca="1">IF(OR(Table2[[#This Row],[M17_21_2]]&gt;0,Table2[[#This Row],[K17_21_2]]&lt;0),"+-","")</f>
        <v/>
      </c>
      <c r="J33" s="9">
        <f ca="1">SUMIF(INDIRECT(Table2[[#Headers],[M23_28_2]]&amp;"[concat]"),Table2[concat],INDIRECT(Table2[[#Headers],[M23_28_2]]&amp;"[c]"))</f>
        <v>0</v>
      </c>
      <c r="K33" s="9"/>
      <c r="L33" s="9" t="str">
        <f ca="1">IF(OR(Table2[[#This Row],[M23_28_2]]&gt;0,Table2[[#This Row],[K23_28_2]]&lt;0),"+-","")</f>
        <v/>
      </c>
    </row>
    <row r="34" spans="1:12" x14ac:dyDescent="0.25">
      <c r="A34" s="6" t="str">
        <f>SUBSTITUTE(SUBSTITUTE(Table2[[#This Row],[NAMA BARANG]],"-","")," ","")</f>
        <v>AddressMagnitPkcBsr(lie)</v>
      </c>
      <c r="B34" s="8">
        <f ca="1">IF(Table2[[#This Row],[TT]]&lt;1,"",COUNT(B$2:B33)+1)</f>
        <v>32</v>
      </c>
      <c r="C34" s="6" t="s">
        <v>150</v>
      </c>
      <c r="D34" s="8">
        <v>9</v>
      </c>
      <c r="E34" s="8" t="s">
        <v>151</v>
      </c>
      <c r="F34" s="8">
        <f ca="1">SUM(Table2[[#This Row],[AWAL]],Table2[[#This Row],[M17_21_2]],Table2[[#This Row],[K17_21_2]],Table2[[#This Row],[M23_28_2]],Table2[[#This Row],[K23_28_2]])</f>
        <v>9</v>
      </c>
      <c r="G34" s="6">
        <f ca="1">SUMIF(INDIRECT(Table2[[#Headers],[M17_21_2]]&amp;"[concat]"),Table2[concat],INDIRECT(Table2[[#Headers],[M17_21_2]]&amp;"[c]"))</f>
        <v>0</v>
      </c>
      <c r="H34" s="6">
        <f ca="1">SUMIF(INDIRECT(Table2[[#Headers],[K17_21_2]]&amp;"[concat]"),Table2[concat],INDIRECT(Table2[[#Headers],[K17_21_2]]&amp;"[c]"))*-1</f>
        <v>0</v>
      </c>
      <c r="I34" s="6" t="str">
        <f ca="1">IF(OR(Table2[[#This Row],[M17_21_2]]&gt;0,Table2[[#This Row],[K17_21_2]]&lt;0),"+-","")</f>
        <v/>
      </c>
      <c r="J34" s="9">
        <f ca="1">SUMIF(INDIRECT(Table2[[#Headers],[M23_28_2]]&amp;"[concat]"),Table2[concat],INDIRECT(Table2[[#Headers],[M23_28_2]]&amp;"[c]"))</f>
        <v>0</v>
      </c>
      <c r="K34" s="9"/>
      <c r="L34" s="9" t="str">
        <f ca="1">IF(OR(Table2[[#This Row],[M23_28_2]]&gt;0,Table2[[#This Row],[K23_28_2]]&lt;0),"+-","")</f>
        <v/>
      </c>
    </row>
    <row r="35" spans="1:12" x14ac:dyDescent="0.25">
      <c r="A35" s="6" t="str">
        <f>SUBSTITUTE(SUBSTITUTE(Table2[[#This Row],[NAMA BARANG]],"-","")," ","")</f>
        <v>AddressMagnitPkcBsr(mmas)</v>
      </c>
      <c r="B35" s="8">
        <f ca="1">IF(Table2[[#This Row],[TT]]&lt;1,"",COUNT(B$2:B34)+1)</f>
        <v>33</v>
      </c>
      <c r="C35" s="6" t="s">
        <v>152</v>
      </c>
      <c r="D35" s="8">
        <v>1</v>
      </c>
      <c r="E35" s="8" t="s">
        <v>153</v>
      </c>
      <c r="F35" s="8">
        <f ca="1">SUM(Table2[[#This Row],[AWAL]],Table2[[#This Row],[M17_21_2]],Table2[[#This Row],[K17_21_2]],Table2[[#This Row],[M23_28_2]],Table2[[#This Row],[K23_28_2]])</f>
        <v>1</v>
      </c>
      <c r="G35" s="6">
        <f ca="1">SUMIF(INDIRECT(Table2[[#Headers],[M17_21_2]]&amp;"[concat]"),Table2[concat],INDIRECT(Table2[[#Headers],[M17_21_2]]&amp;"[c]"))</f>
        <v>0</v>
      </c>
      <c r="H35" s="6">
        <f ca="1">SUMIF(INDIRECT(Table2[[#Headers],[K17_21_2]]&amp;"[concat]"),Table2[concat],INDIRECT(Table2[[#Headers],[K17_21_2]]&amp;"[c]"))*-1</f>
        <v>0</v>
      </c>
      <c r="I35" s="6" t="str">
        <f ca="1">IF(OR(Table2[[#This Row],[M17_21_2]]&gt;0,Table2[[#This Row],[K17_21_2]]&lt;0),"+-","")</f>
        <v/>
      </c>
      <c r="J35" s="9">
        <f ca="1">SUMIF(INDIRECT(Table2[[#Headers],[M23_28_2]]&amp;"[concat]"),Table2[concat],INDIRECT(Table2[[#Headers],[M23_28_2]]&amp;"[c]"))</f>
        <v>0</v>
      </c>
      <c r="K35" s="9"/>
      <c r="L35" s="9" t="str">
        <f ca="1">IF(OR(Table2[[#This Row],[M23_28_2]]&gt;0,Table2[[#This Row],[K23_28_2]]&lt;0),"+-","")</f>
        <v/>
      </c>
    </row>
    <row r="36" spans="1:12" x14ac:dyDescent="0.25">
      <c r="A36" s="6" t="str">
        <f>SUBSTITUTE(SUBSTITUTE(Table2[[#This Row],[NAMA BARANG]],"-","")," ","")</f>
        <v>AddressMagnitTalHk(3)/BR(2)Bsr</v>
      </c>
      <c r="B36" s="8">
        <f ca="1">IF(Table2[[#This Row],[TT]]&lt;1,"",COUNT(B$2:B35)+1)</f>
        <v>34</v>
      </c>
      <c r="C36" s="6" t="s">
        <v>154</v>
      </c>
      <c r="D36" s="8">
        <v>5</v>
      </c>
      <c r="E36" s="8" t="s">
        <v>93</v>
      </c>
      <c r="F36" s="8">
        <f ca="1">SUM(Table2[[#This Row],[AWAL]],Table2[[#This Row],[M17_21_2]],Table2[[#This Row],[K17_21_2]],Table2[[#This Row],[M23_28_2]],Table2[[#This Row],[K23_28_2]])</f>
        <v>5</v>
      </c>
      <c r="G36" s="6">
        <f ca="1">SUMIF(INDIRECT(Table2[[#Headers],[M17_21_2]]&amp;"[concat]"),Table2[concat],INDIRECT(Table2[[#Headers],[M17_21_2]]&amp;"[c]"))</f>
        <v>0</v>
      </c>
      <c r="H36" s="6">
        <f ca="1">SUMIF(INDIRECT(Table2[[#Headers],[K17_21_2]]&amp;"[concat]"),Table2[concat],INDIRECT(Table2[[#Headers],[K17_21_2]]&amp;"[c]"))*-1</f>
        <v>0</v>
      </c>
      <c r="I36" s="6" t="str">
        <f ca="1">IF(OR(Table2[[#This Row],[M17_21_2]]&gt;0,Table2[[#This Row],[K17_21_2]]&lt;0),"+-","")</f>
        <v/>
      </c>
      <c r="J36" s="9">
        <f ca="1">SUMIF(INDIRECT(Table2[[#Headers],[M23_28_2]]&amp;"[concat]"),Table2[concat],INDIRECT(Table2[[#Headers],[M23_28_2]]&amp;"[c]"))</f>
        <v>0</v>
      </c>
      <c r="K36" s="9"/>
      <c r="L36" s="9" t="str">
        <f ca="1">IF(OR(Table2[[#This Row],[M23_28_2]]&gt;0,Table2[[#This Row],[K23_28_2]]&lt;0),"+-","")</f>
        <v/>
      </c>
    </row>
    <row r="37" spans="1:12" x14ac:dyDescent="0.25">
      <c r="A37" s="6" t="str">
        <f>SUBSTITUTE(SUBSTITUTE(Table2[[#This Row],[NAMA BARANG]],"-","")," ","")</f>
        <v>AddressMagnitTamHk(6)/DNY(4)/BR(6)Bsr</v>
      </c>
      <c r="B37" s="8">
        <f ca="1">IF(Table2[[#This Row],[TT]]&lt;1,"",COUNT(B$2:B36)+1)</f>
        <v>35</v>
      </c>
      <c r="C37" s="6" t="s">
        <v>155</v>
      </c>
      <c r="D37" s="8">
        <v>16</v>
      </c>
      <c r="E37" s="8" t="s">
        <v>93</v>
      </c>
      <c r="F37" s="8">
        <f ca="1">SUM(Table2[[#This Row],[AWAL]],Table2[[#This Row],[M17_21_2]],Table2[[#This Row],[K17_21_2]],Table2[[#This Row],[M23_28_2]],Table2[[#This Row],[K23_28_2]])</f>
        <v>16</v>
      </c>
      <c r="G37" s="6">
        <f ca="1">SUMIF(INDIRECT(Table2[[#Headers],[M17_21_2]]&amp;"[concat]"),Table2[concat],INDIRECT(Table2[[#Headers],[M17_21_2]]&amp;"[c]"))</f>
        <v>0</v>
      </c>
      <c r="H37" s="6">
        <f ca="1">SUMIF(INDIRECT(Table2[[#Headers],[K17_21_2]]&amp;"[concat]"),Table2[concat],INDIRECT(Table2[[#Headers],[K17_21_2]]&amp;"[c]"))*-1</f>
        <v>0</v>
      </c>
      <c r="I37" s="6" t="str">
        <f ca="1">IF(OR(Table2[[#This Row],[M17_21_2]]&gt;0,Table2[[#This Row],[K17_21_2]]&lt;0),"+-","")</f>
        <v/>
      </c>
      <c r="J37" s="9">
        <f ca="1">SUMIF(INDIRECT(Table2[[#Headers],[M23_28_2]]&amp;"[concat]"),Table2[concat],INDIRECT(Table2[[#Headers],[M23_28_2]]&amp;"[c]"))</f>
        <v>0</v>
      </c>
      <c r="K37" s="9"/>
      <c r="L37" s="9" t="str">
        <f ca="1">IF(OR(Table2[[#This Row],[M23_28_2]]&gt;0,Table2[[#This Row],[K23_28_2]]&lt;0),"+-","")</f>
        <v/>
      </c>
    </row>
    <row r="38" spans="1:12" x14ac:dyDescent="0.25">
      <c r="A38" s="6" t="str">
        <f>SUBSTITUTE(SUBSTITUTE(Table2[[#This Row],[NAMA BARANG]],"-","")," ","")</f>
        <v>AddressMagnitTgWTP</v>
      </c>
      <c r="B38" s="8">
        <f ca="1">IF(Table2[[#This Row],[TT]]&lt;1,"",COUNT(B$2:B37)+1)</f>
        <v>36</v>
      </c>
      <c r="C38" s="6" t="s">
        <v>156</v>
      </c>
      <c r="D38" s="8">
        <v>1</v>
      </c>
      <c r="E38" s="8" t="s">
        <v>23</v>
      </c>
      <c r="F38" s="8">
        <f ca="1">SUM(Table2[[#This Row],[AWAL]],Table2[[#This Row],[M17_21_2]],Table2[[#This Row],[K17_21_2]],Table2[[#This Row],[M23_28_2]],Table2[[#This Row],[K23_28_2]])</f>
        <v>1</v>
      </c>
      <c r="G38" s="6">
        <f ca="1">SUMIF(INDIRECT(Table2[[#Headers],[M17_21_2]]&amp;"[concat]"),Table2[concat],INDIRECT(Table2[[#Headers],[M17_21_2]]&amp;"[c]"))</f>
        <v>0</v>
      </c>
      <c r="H38" s="6">
        <f ca="1">SUMIF(INDIRECT(Table2[[#Headers],[K17_21_2]]&amp;"[concat]"),Table2[concat],INDIRECT(Table2[[#Headers],[K17_21_2]]&amp;"[c]"))*-1</f>
        <v>0</v>
      </c>
      <c r="I38" s="6" t="str">
        <f ca="1">IF(OR(Table2[[#This Row],[M17_21_2]]&gt;0,Table2[[#This Row],[K17_21_2]]&lt;0),"+-","")</f>
        <v/>
      </c>
      <c r="J38" s="9">
        <f ca="1">SUMIF(INDIRECT(Table2[[#Headers],[M23_28_2]]&amp;"[concat]"),Table2[concat],INDIRECT(Table2[[#Headers],[M23_28_2]]&amp;"[c]"))</f>
        <v>0</v>
      </c>
      <c r="K38" s="9"/>
      <c r="L38" s="9" t="str">
        <f ca="1">IF(OR(Table2[[#This Row],[M23_28_2]]&gt;0,Table2[[#This Row],[K23_28_2]]&lt;0),"+-","")</f>
        <v/>
      </c>
    </row>
    <row r="39" spans="1:12" x14ac:dyDescent="0.25">
      <c r="A39" s="6" t="str">
        <f>SUBSTITUTE(SUBSTITUTE(Table2[[#This Row],[NAMA BARANG]],"-","")," ","")</f>
        <v>AddressTelpMmoroA060/8016(1)/A062/8012(1)</v>
      </c>
      <c r="B39" s="8">
        <f ca="1">IF(Table2[[#This Row],[TT]]&lt;1,"",COUNT(B$2:B38)+1)</f>
        <v>37</v>
      </c>
      <c r="C39" s="6" t="s">
        <v>158</v>
      </c>
      <c r="D39" s="8">
        <v>2</v>
      </c>
      <c r="E39" s="8" t="s">
        <v>159</v>
      </c>
      <c r="F39" s="8">
        <f ca="1">SUM(Table2[[#This Row],[AWAL]],Table2[[#This Row],[M17_21_2]],Table2[[#This Row],[K17_21_2]],Table2[[#This Row],[M23_28_2]],Table2[[#This Row],[K23_28_2]])</f>
        <v>2</v>
      </c>
      <c r="G39" s="6">
        <f ca="1">SUMIF(INDIRECT(Table2[[#Headers],[M17_21_2]]&amp;"[concat]"),Table2[concat],INDIRECT(Table2[[#Headers],[M17_21_2]]&amp;"[c]"))</f>
        <v>0</v>
      </c>
      <c r="H39" s="6">
        <f ca="1">SUMIF(INDIRECT(Table2[[#Headers],[K17_21_2]]&amp;"[concat]"),Table2[concat],INDIRECT(Table2[[#Headers],[K17_21_2]]&amp;"[c]"))*-1</f>
        <v>0</v>
      </c>
      <c r="I39" s="6" t="str">
        <f ca="1">IF(OR(Table2[[#This Row],[M17_21_2]]&gt;0,Table2[[#This Row],[K17_21_2]]&lt;0),"+-","")</f>
        <v/>
      </c>
      <c r="J39" s="9">
        <f ca="1">SUMIF(INDIRECT(Table2[[#Headers],[M23_28_2]]&amp;"[concat]"),Table2[concat],INDIRECT(Table2[[#Headers],[M23_28_2]]&amp;"[c]"))</f>
        <v>0</v>
      </c>
      <c r="K39" s="9"/>
      <c r="L39" s="9" t="str">
        <f ca="1">IF(OR(Table2[[#This Row],[M23_28_2]]&gt;0,Table2[[#This Row],[K23_28_2]]&lt;0),"+-","")</f>
        <v/>
      </c>
    </row>
    <row r="40" spans="1:12" x14ac:dyDescent="0.25">
      <c r="A40" s="6" t="str">
        <f>SUBSTITUTE(SUBSTITUTE(Table2[[#This Row],[NAMA BARANG]],"-","")," ","")</f>
        <v>Agenda082/90kno8390</v>
      </c>
      <c r="B40" s="8">
        <f ca="1">IF(Table2[[#This Row],[TT]]&lt;1,"",COUNT(B$2:B39)+1)</f>
        <v>38</v>
      </c>
      <c r="C40" s="6" t="s">
        <v>160</v>
      </c>
      <c r="D40" s="8">
        <v>2</v>
      </c>
      <c r="E40" s="8" t="s">
        <v>161</v>
      </c>
      <c r="F40" s="8">
        <f ca="1">SUM(Table2[[#This Row],[AWAL]],Table2[[#This Row],[M17_21_2]],Table2[[#This Row],[K17_21_2]],Table2[[#This Row],[M23_28_2]],Table2[[#This Row],[K23_28_2]])</f>
        <v>2</v>
      </c>
      <c r="G40" s="6">
        <f ca="1">SUMIF(INDIRECT(Table2[[#Headers],[M17_21_2]]&amp;"[concat]"),Table2[concat],INDIRECT(Table2[[#Headers],[M17_21_2]]&amp;"[c]"))</f>
        <v>0</v>
      </c>
      <c r="H40" s="6">
        <f ca="1">SUMIF(INDIRECT(Table2[[#Headers],[K17_21_2]]&amp;"[concat]"),Table2[concat],INDIRECT(Table2[[#Headers],[K17_21_2]]&amp;"[c]"))*-1</f>
        <v>0</v>
      </c>
      <c r="I40" s="6" t="str">
        <f ca="1">IF(OR(Table2[[#This Row],[M17_21_2]]&gt;0,Table2[[#This Row],[K17_21_2]]&lt;0),"+-","")</f>
        <v/>
      </c>
      <c r="J40" s="9">
        <f ca="1">SUMIF(INDIRECT(Table2[[#Headers],[M23_28_2]]&amp;"[concat]"),Table2[concat],INDIRECT(Table2[[#Headers],[M23_28_2]]&amp;"[c]"))</f>
        <v>0</v>
      </c>
      <c r="K40" s="9"/>
      <c r="L40" s="9" t="str">
        <f ca="1">IF(OR(Table2[[#This Row],[M23_28_2]]&gt;0,Table2[[#This Row],[K23_28_2]]&lt;0),"+-","")</f>
        <v/>
      </c>
    </row>
    <row r="41" spans="1:12" x14ac:dyDescent="0.25">
      <c r="A41" s="6" t="str">
        <f>SUBSTITUTE(SUBSTITUTE(Table2[[#This Row],[NAMA BARANG]],"-","")," ","")</f>
        <v>Agenda22k(BA22k)</v>
      </c>
      <c r="B41" s="8">
        <f ca="1">IF(Table2[[#This Row],[TT]]&lt;1,"",COUNT(B$2:B40)+1)</f>
        <v>39</v>
      </c>
      <c r="C41" s="6" t="s">
        <v>164</v>
      </c>
      <c r="D41" s="8">
        <v>1</v>
      </c>
      <c r="E41" s="8" t="s">
        <v>38</v>
      </c>
      <c r="F41" s="8">
        <f ca="1">SUM(Table2[[#This Row],[AWAL]],Table2[[#This Row],[M17_21_2]],Table2[[#This Row],[K17_21_2]],Table2[[#This Row],[M23_28_2]],Table2[[#This Row],[K23_28_2]])</f>
        <v>1</v>
      </c>
      <c r="G41" s="6">
        <f ca="1">SUMIF(INDIRECT(Table2[[#Headers],[M17_21_2]]&amp;"[concat]"),Table2[concat],INDIRECT(Table2[[#Headers],[M17_21_2]]&amp;"[c]"))</f>
        <v>0</v>
      </c>
      <c r="H41" s="6">
        <f ca="1">SUMIF(INDIRECT(Table2[[#Headers],[K17_21_2]]&amp;"[concat]"),Table2[concat],INDIRECT(Table2[[#Headers],[K17_21_2]]&amp;"[c]"))*-1</f>
        <v>0</v>
      </c>
      <c r="I41" s="6" t="str">
        <f ca="1">IF(OR(Table2[[#This Row],[M17_21_2]]&gt;0,Table2[[#This Row],[K17_21_2]]&lt;0),"+-","")</f>
        <v/>
      </c>
      <c r="J41" s="9">
        <f ca="1">SUMIF(INDIRECT(Table2[[#Headers],[M23_28_2]]&amp;"[concat]"),Table2[concat],INDIRECT(Table2[[#Headers],[M23_28_2]]&amp;"[c]"))</f>
        <v>0</v>
      </c>
      <c r="K41" s="9"/>
      <c r="L41" s="9" t="str">
        <f ca="1">IF(OR(Table2[[#This Row],[M23_28_2]]&gt;0,Table2[[#This Row],[K23_28_2]]&lt;0),"+-","")</f>
        <v/>
      </c>
    </row>
    <row r="42" spans="1:12" x14ac:dyDescent="0.25">
      <c r="A42" s="6" t="str">
        <f>SUBSTITUTE(SUBSTITUTE(Table2[[#This Row],[NAMA BARANG]],"-","")," ","")</f>
        <v>Agenda2960</v>
      </c>
      <c r="B42" s="8">
        <f ca="1">IF(Table2[[#This Row],[TT]]&lt;1,"",COUNT(B$2:B41)+1)</f>
        <v>40</v>
      </c>
      <c r="C42" s="6" t="s">
        <v>165</v>
      </c>
      <c r="D42" s="8">
        <v>3</v>
      </c>
      <c r="E42" s="8">
        <v>260</v>
      </c>
      <c r="F42" s="8">
        <f ca="1">SUM(Table2[[#This Row],[AWAL]],Table2[[#This Row],[M17_21_2]],Table2[[#This Row],[K17_21_2]],Table2[[#This Row],[M23_28_2]],Table2[[#This Row],[K23_28_2]])</f>
        <v>3</v>
      </c>
      <c r="G42" s="6">
        <f ca="1">SUMIF(INDIRECT(Table2[[#Headers],[M17_21_2]]&amp;"[concat]"),Table2[concat],INDIRECT(Table2[[#Headers],[M17_21_2]]&amp;"[c]"))</f>
        <v>0</v>
      </c>
      <c r="H42" s="6">
        <f ca="1">SUMIF(INDIRECT(Table2[[#Headers],[K17_21_2]]&amp;"[concat]"),Table2[concat],INDIRECT(Table2[[#Headers],[K17_21_2]]&amp;"[c]"))*-1</f>
        <v>0</v>
      </c>
      <c r="I42" s="6" t="str">
        <f ca="1">IF(OR(Table2[[#This Row],[M17_21_2]]&gt;0,Table2[[#This Row],[K17_21_2]]&lt;0),"+-","")</f>
        <v/>
      </c>
      <c r="J42" s="9">
        <f ca="1">SUMIF(INDIRECT(Table2[[#Headers],[M23_28_2]]&amp;"[concat]"),Table2[concat],INDIRECT(Table2[[#Headers],[M23_28_2]]&amp;"[c]"))</f>
        <v>0</v>
      </c>
      <c r="K42" s="9"/>
      <c r="L42" s="9" t="str">
        <f ca="1">IF(OR(Table2[[#This Row],[M23_28_2]]&gt;0,Table2[[#This Row],[K23_28_2]]&lt;0),"+-","")</f>
        <v/>
      </c>
    </row>
    <row r="43" spans="1:12" x14ac:dyDescent="0.25">
      <c r="A43" s="6" t="str">
        <f>SUBSTITUTE(SUBSTITUTE(Table2[[#This Row],[NAMA BARANG]],"-","")," ","")</f>
        <v>Agenda32k(BA32k)KunciB</v>
      </c>
      <c r="B43" s="8">
        <f ca="1">IF(Table2[[#This Row],[TT]]&lt;1,"",COUNT(B$2:B42)+1)</f>
        <v>41</v>
      </c>
      <c r="C43" s="6" t="s">
        <v>166</v>
      </c>
      <c r="D43" s="8">
        <v>2</v>
      </c>
      <c r="E43" s="8" t="s">
        <v>167</v>
      </c>
      <c r="F43" s="8">
        <f ca="1">SUM(Table2[[#This Row],[AWAL]],Table2[[#This Row],[M17_21_2]],Table2[[#This Row],[K17_21_2]],Table2[[#This Row],[M23_28_2]],Table2[[#This Row],[K23_28_2]])</f>
        <v>2</v>
      </c>
      <c r="G43" s="6">
        <f ca="1">SUMIF(INDIRECT(Table2[[#Headers],[M17_21_2]]&amp;"[concat]"),Table2[concat],INDIRECT(Table2[[#Headers],[M17_21_2]]&amp;"[c]"))</f>
        <v>0</v>
      </c>
      <c r="H43" s="6">
        <f ca="1">SUMIF(INDIRECT(Table2[[#Headers],[K17_21_2]]&amp;"[concat]"),Table2[concat],INDIRECT(Table2[[#Headers],[K17_21_2]]&amp;"[c]"))*-1</f>
        <v>0</v>
      </c>
      <c r="I43" s="6" t="str">
        <f ca="1">IF(OR(Table2[[#This Row],[M17_21_2]]&gt;0,Table2[[#This Row],[K17_21_2]]&lt;0),"+-","")</f>
        <v/>
      </c>
      <c r="J43" s="9">
        <f ca="1">SUMIF(INDIRECT(Table2[[#Headers],[M23_28_2]]&amp;"[concat]"),Table2[concat],INDIRECT(Table2[[#Headers],[M23_28_2]]&amp;"[c]"))</f>
        <v>0</v>
      </c>
      <c r="K43" s="9"/>
      <c r="L43" s="9" t="str">
        <f ca="1">IF(OR(Table2[[#This Row],[M23_28_2]]&gt;0,Table2[[#This Row],[K23_28_2]]&lt;0),"+-","")</f>
        <v/>
      </c>
    </row>
    <row r="44" spans="1:12" x14ac:dyDescent="0.25">
      <c r="A44" s="6" t="str">
        <f>SUBSTITUTE(SUBSTITUTE(Table2[[#This Row],[NAMA BARANG]],"-","")," ","")</f>
        <v>Agenda5212</v>
      </c>
      <c r="B44" s="8">
        <f ca="1">IF(Table2[[#This Row],[TT]]&lt;1,"",COUNT(B$2:B43)+1)</f>
        <v>42</v>
      </c>
      <c r="C44" s="6" t="s">
        <v>168</v>
      </c>
      <c r="D44" s="8">
        <v>1</v>
      </c>
      <c r="F44" s="8">
        <f ca="1">SUM(Table2[[#This Row],[AWAL]],Table2[[#This Row],[M17_21_2]],Table2[[#This Row],[K17_21_2]],Table2[[#This Row],[M23_28_2]],Table2[[#This Row],[K23_28_2]])</f>
        <v>1</v>
      </c>
      <c r="G44" s="6">
        <f ca="1">SUMIF(INDIRECT(Table2[[#Headers],[M17_21_2]]&amp;"[concat]"),Table2[concat],INDIRECT(Table2[[#Headers],[M17_21_2]]&amp;"[c]"))</f>
        <v>0</v>
      </c>
      <c r="H44" s="6">
        <f ca="1">SUMIF(INDIRECT(Table2[[#Headers],[K17_21_2]]&amp;"[concat]"),Table2[concat],INDIRECT(Table2[[#Headers],[K17_21_2]]&amp;"[c]"))*-1</f>
        <v>0</v>
      </c>
      <c r="I44" s="6" t="str">
        <f ca="1">IF(OR(Table2[[#This Row],[M17_21_2]]&gt;0,Table2[[#This Row],[K17_21_2]]&lt;0),"+-","")</f>
        <v/>
      </c>
      <c r="J44" s="9">
        <f ca="1">SUMIF(INDIRECT(Table2[[#Headers],[M23_28_2]]&amp;"[concat]"),Table2[concat],INDIRECT(Table2[[#Headers],[M23_28_2]]&amp;"[c]"))</f>
        <v>0</v>
      </c>
      <c r="K44" s="9"/>
      <c r="L44" s="9" t="str">
        <f ca="1">IF(OR(Table2[[#This Row],[M23_28_2]]&gt;0,Table2[[#This Row],[K23_28_2]]&lt;0),"+-","")</f>
        <v/>
      </c>
    </row>
    <row r="45" spans="1:12" x14ac:dyDescent="0.25">
      <c r="A45" s="6" t="str">
        <f>SUBSTITUTE(SUBSTITUTE(Table2[[#This Row],[NAMA BARANG]],"-","")," ","")</f>
        <v>Agenda6212(3)/6213(1)</v>
      </c>
      <c r="B45" s="8">
        <f ca="1">IF(Table2[[#This Row],[TT]]&lt;1,"",COUNT(B$2:B44)+1)</f>
        <v>43</v>
      </c>
      <c r="C45" s="6" t="s">
        <v>170</v>
      </c>
      <c r="D45" s="8">
        <v>4</v>
      </c>
      <c r="E45" s="8" t="s">
        <v>171</v>
      </c>
      <c r="F45" s="8">
        <f ca="1">SUM(Table2[[#This Row],[AWAL]],Table2[[#This Row],[M17_21_2]],Table2[[#This Row],[K17_21_2]],Table2[[#This Row],[M23_28_2]],Table2[[#This Row],[K23_28_2]])</f>
        <v>4</v>
      </c>
      <c r="G45" s="6">
        <f ca="1">SUMIF(INDIRECT(Table2[[#Headers],[M17_21_2]]&amp;"[concat]"),Table2[concat],INDIRECT(Table2[[#Headers],[M17_21_2]]&amp;"[c]"))</f>
        <v>0</v>
      </c>
      <c r="H45" s="6">
        <f ca="1">SUMIF(INDIRECT(Table2[[#Headers],[K17_21_2]]&amp;"[concat]"),Table2[concat],INDIRECT(Table2[[#Headers],[K17_21_2]]&amp;"[c]"))*-1</f>
        <v>0</v>
      </c>
      <c r="I45" s="6" t="str">
        <f ca="1">IF(OR(Table2[[#This Row],[M17_21_2]]&gt;0,Table2[[#This Row],[K17_21_2]]&lt;0),"+-","")</f>
        <v/>
      </c>
      <c r="J45" s="9">
        <f ca="1">SUMIF(INDIRECT(Table2[[#Headers],[M23_28_2]]&amp;"[concat]"),Table2[concat],INDIRECT(Table2[[#Headers],[M23_28_2]]&amp;"[c]"))</f>
        <v>0</v>
      </c>
      <c r="K45" s="9"/>
      <c r="L45" s="9" t="str">
        <f ca="1">IF(OR(Table2[[#This Row],[M23_28_2]]&gt;0,Table2[[#This Row],[K23_28_2]]&lt;0),"+-","")</f>
        <v/>
      </c>
    </row>
    <row r="46" spans="1:12" x14ac:dyDescent="0.25">
      <c r="A46" s="6" t="str">
        <f>SUBSTITUTE(SUBSTITUTE(Table2[[#This Row],[NAMA BARANG]],"-","")," ","")</f>
        <v>AgendaBatik</v>
      </c>
      <c r="B46" s="8">
        <f ca="1">IF(Table2[[#This Row],[TT]]&lt;1,"",COUNT(B$2:B45)+1)</f>
        <v>44</v>
      </c>
      <c r="C46" s="6" t="s">
        <v>172</v>
      </c>
      <c r="D46" s="8">
        <v>2</v>
      </c>
      <c r="E46" s="8" t="s">
        <v>51</v>
      </c>
      <c r="F46" s="8">
        <f ca="1">SUM(Table2[[#This Row],[AWAL]],Table2[[#This Row],[M17_21_2]],Table2[[#This Row],[K17_21_2]],Table2[[#This Row],[M23_28_2]],Table2[[#This Row],[K23_28_2]])</f>
        <v>2</v>
      </c>
      <c r="G46" s="6">
        <f ca="1">SUMIF(INDIRECT(Table2[[#Headers],[M17_21_2]]&amp;"[concat]"),Table2[concat],INDIRECT(Table2[[#Headers],[M17_21_2]]&amp;"[c]"))</f>
        <v>0</v>
      </c>
      <c r="H46" s="6">
        <f ca="1">SUMIF(INDIRECT(Table2[[#Headers],[K17_21_2]]&amp;"[concat]"),Table2[concat],INDIRECT(Table2[[#Headers],[K17_21_2]]&amp;"[c]"))*-1</f>
        <v>0</v>
      </c>
      <c r="I46" s="6" t="str">
        <f ca="1">IF(OR(Table2[[#This Row],[M17_21_2]]&gt;0,Table2[[#This Row],[K17_21_2]]&lt;0),"+-","")</f>
        <v/>
      </c>
      <c r="J46" s="9">
        <f ca="1">SUMIF(INDIRECT(Table2[[#Headers],[M23_28_2]]&amp;"[concat]"),Table2[concat],INDIRECT(Table2[[#Headers],[M23_28_2]]&amp;"[c]"))</f>
        <v>0</v>
      </c>
      <c r="K46" s="9"/>
      <c r="L46" s="9" t="str">
        <f ca="1">IF(OR(Table2[[#This Row],[M23_28_2]]&gt;0,Table2[[#This Row],[K23_28_2]]&lt;0),"+-","")</f>
        <v/>
      </c>
    </row>
    <row r="47" spans="1:12" x14ac:dyDescent="0.25">
      <c r="A47" s="6" t="str">
        <f>SUBSTITUTE(SUBSTITUTE(Table2[[#This Row],[NAMA BARANG]],"-","")," ","")</f>
        <v>AgendaCKpolos</v>
      </c>
      <c r="B47" s="8">
        <f ca="1">IF(Table2[[#This Row],[TT]]&lt;1,"",COUNT(B$2:B46)+1)</f>
        <v>45</v>
      </c>
      <c r="C47" s="6" t="s">
        <v>173</v>
      </c>
      <c r="D47" s="8">
        <v>5</v>
      </c>
      <c r="E47" s="8" t="s">
        <v>63</v>
      </c>
      <c r="F47" s="8">
        <f ca="1">SUM(Table2[[#This Row],[AWAL]],Table2[[#This Row],[M17_21_2]],Table2[[#This Row],[K17_21_2]],Table2[[#This Row],[M23_28_2]],Table2[[#This Row],[K23_28_2]])</f>
        <v>5</v>
      </c>
      <c r="G47" s="6">
        <f ca="1">SUMIF(INDIRECT(Table2[[#Headers],[M17_21_2]]&amp;"[concat]"),Table2[concat],INDIRECT(Table2[[#Headers],[M17_21_2]]&amp;"[c]"))</f>
        <v>0</v>
      </c>
      <c r="H47" s="6">
        <f ca="1">SUMIF(INDIRECT(Table2[[#Headers],[K17_21_2]]&amp;"[concat]"),Table2[concat],INDIRECT(Table2[[#Headers],[K17_21_2]]&amp;"[c]"))*-1</f>
        <v>0</v>
      </c>
      <c r="I47" s="6" t="str">
        <f ca="1">IF(OR(Table2[[#This Row],[M17_21_2]]&gt;0,Table2[[#This Row],[K17_21_2]]&lt;0),"+-","")</f>
        <v/>
      </c>
      <c r="J47" s="9">
        <f ca="1">SUMIF(INDIRECT(Table2[[#Headers],[M23_28_2]]&amp;"[concat]"),Table2[concat],INDIRECT(Table2[[#Headers],[M23_28_2]]&amp;"[c]"))</f>
        <v>0</v>
      </c>
      <c r="K47" s="9"/>
      <c r="L47" s="9" t="str">
        <f ca="1">IF(OR(Table2[[#This Row],[M23_28_2]]&gt;0,Table2[[#This Row],[K23_28_2]]&lt;0),"+-","")</f>
        <v/>
      </c>
    </row>
    <row r="48" spans="1:12" x14ac:dyDescent="0.25">
      <c r="A48" s="6" t="str">
        <f>SUBSTITUTE(SUBSTITUTE(Table2[[#This Row],[NAMA BARANG]],"-","")," ","")</f>
        <v>AgendaJB2932</v>
      </c>
      <c r="B48" s="8">
        <f ca="1">IF(Table2[[#This Row],[TT]]&lt;1,"",COUNT(B$2:B47)+1)</f>
        <v>46</v>
      </c>
      <c r="C48" s="6" t="s">
        <v>174</v>
      </c>
      <c r="D48" s="8">
        <v>4</v>
      </c>
      <c r="E48" s="8" t="s">
        <v>38</v>
      </c>
      <c r="F48" s="8">
        <f ca="1">SUM(Table2[[#This Row],[AWAL]],Table2[[#This Row],[M17_21_2]],Table2[[#This Row],[K17_21_2]],Table2[[#This Row],[M23_28_2]],Table2[[#This Row],[K23_28_2]])</f>
        <v>4</v>
      </c>
      <c r="G48" s="6">
        <f ca="1">SUMIF(INDIRECT(Table2[[#Headers],[M17_21_2]]&amp;"[concat]"),Table2[concat],INDIRECT(Table2[[#Headers],[M17_21_2]]&amp;"[c]"))</f>
        <v>0</v>
      </c>
      <c r="H48" s="6">
        <f ca="1">SUMIF(INDIRECT(Table2[[#Headers],[K17_21_2]]&amp;"[concat]"),Table2[concat],INDIRECT(Table2[[#Headers],[K17_21_2]]&amp;"[c]"))*-1</f>
        <v>0</v>
      </c>
      <c r="I48" s="6" t="str">
        <f ca="1">IF(OR(Table2[[#This Row],[M17_21_2]]&gt;0,Table2[[#This Row],[K17_21_2]]&lt;0),"+-","")</f>
        <v/>
      </c>
      <c r="J48" s="9">
        <f ca="1">SUMIF(INDIRECT(Table2[[#Headers],[M23_28_2]]&amp;"[concat]"),Table2[concat],INDIRECT(Table2[[#Headers],[M23_28_2]]&amp;"[c]"))</f>
        <v>0</v>
      </c>
      <c r="K48" s="9"/>
      <c r="L48" s="9" t="str">
        <f ca="1">IF(OR(Table2[[#This Row],[M23_28_2]]&gt;0,Table2[[#This Row],[K23_28_2]]&lt;0),"+-","")</f>
        <v/>
      </c>
    </row>
    <row r="49" spans="1:12" x14ac:dyDescent="0.25">
      <c r="A49" s="6" t="str">
        <f>SUBSTITUTE(SUBSTITUTE(Table2[[#This Row],[NAMA BARANG]],"-","")," ","")</f>
        <v>AgendaJB6132</v>
      </c>
      <c r="B49" s="8">
        <f ca="1">IF(Table2[[#This Row],[TT]]&lt;1,"",COUNT(B$2:B48)+1)</f>
        <v>47</v>
      </c>
      <c r="C49" s="6" t="s">
        <v>175</v>
      </c>
      <c r="D49" s="8">
        <v>1</v>
      </c>
      <c r="E49" s="8" t="s">
        <v>38</v>
      </c>
      <c r="F49" s="8">
        <f ca="1">SUM(Table2[[#This Row],[AWAL]],Table2[[#This Row],[M17_21_2]],Table2[[#This Row],[K17_21_2]],Table2[[#This Row],[M23_28_2]],Table2[[#This Row],[K23_28_2]])</f>
        <v>1</v>
      </c>
      <c r="G49" s="6">
        <f ca="1">SUMIF(INDIRECT(Table2[[#Headers],[M17_21_2]]&amp;"[concat]"),Table2[concat],INDIRECT(Table2[[#Headers],[M17_21_2]]&amp;"[c]"))</f>
        <v>0</v>
      </c>
      <c r="H49" s="6">
        <f ca="1">SUMIF(INDIRECT(Table2[[#Headers],[K17_21_2]]&amp;"[concat]"),Table2[concat],INDIRECT(Table2[[#Headers],[K17_21_2]]&amp;"[c]"))*-1</f>
        <v>0</v>
      </c>
      <c r="I49" s="6" t="str">
        <f ca="1">IF(OR(Table2[[#This Row],[M17_21_2]]&gt;0,Table2[[#This Row],[K17_21_2]]&lt;0),"+-","")</f>
        <v/>
      </c>
      <c r="J49" s="9">
        <f ca="1">SUMIF(INDIRECT(Table2[[#Headers],[M23_28_2]]&amp;"[concat]"),Table2[concat],INDIRECT(Table2[[#Headers],[M23_28_2]]&amp;"[c]"))</f>
        <v>0</v>
      </c>
      <c r="K49" s="9"/>
      <c r="L49" s="9" t="str">
        <f ca="1">IF(OR(Table2[[#This Row],[M23_28_2]]&gt;0,Table2[[#This Row],[K23_28_2]]&lt;0),"+-","")</f>
        <v/>
      </c>
    </row>
    <row r="50" spans="1:12" x14ac:dyDescent="0.25">
      <c r="A50" s="6" t="str">
        <f>SUBSTITUTE(SUBSTITUTE(Table2[[#This Row],[NAMA BARANG]],"-","")," ","")</f>
        <v>AgendaJB6160/60k</v>
      </c>
      <c r="B50" s="8">
        <f ca="1">IF(Table2[[#This Row],[TT]]&lt;1,"",COUNT(B$2:B49)+1)</f>
        <v>48</v>
      </c>
      <c r="C50" s="6" t="s">
        <v>176</v>
      </c>
      <c r="D50" s="8">
        <v>1</v>
      </c>
      <c r="E50" s="8">
        <v>254</v>
      </c>
      <c r="F50" s="8">
        <f ca="1">SUM(Table2[[#This Row],[AWAL]],Table2[[#This Row],[M17_21_2]],Table2[[#This Row],[K17_21_2]],Table2[[#This Row],[M23_28_2]],Table2[[#This Row],[K23_28_2]])</f>
        <v>1</v>
      </c>
      <c r="G50" s="6">
        <f ca="1">SUMIF(INDIRECT(Table2[[#Headers],[M17_21_2]]&amp;"[concat]"),Table2[concat],INDIRECT(Table2[[#Headers],[M17_21_2]]&amp;"[c]"))</f>
        <v>0</v>
      </c>
      <c r="H50" s="6">
        <f ca="1">SUMIF(INDIRECT(Table2[[#Headers],[K17_21_2]]&amp;"[concat]"),Table2[concat],INDIRECT(Table2[[#Headers],[K17_21_2]]&amp;"[c]"))*-1</f>
        <v>0</v>
      </c>
      <c r="I50" s="6" t="str">
        <f ca="1">IF(OR(Table2[[#This Row],[M17_21_2]]&gt;0,Table2[[#This Row],[K17_21_2]]&lt;0),"+-","")</f>
        <v/>
      </c>
      <c r="J50" s="9">
        <f ca="1">SUMIF(INDIRECT(Table2[[#Headers],[M23_28_2]]&amp;"[concat]"),Table2[concat],INDIRECT(Table2[[#Headers],[M23_28_2]]&amp;"[c]"))</f>
        <v>0</v>
      </c>
      <c r="K50" s="9"/>
      <c r="L50" s="9" t="str">
        <f ca="1">IF(OR(Table2[[#This Row],[M23_28_2]]&gt;0,Table2[[#This Row],[K23_28_2]]&lt;0),"+-","")</f>
        <v/>
      </c>
    </row>
    <row r="51" spans="1:12" x14ac:dyDescent="0.25">
      <c r="A51" s="6" t="str">
        <f>SUBSTITUTE(SUBSTITUTE(Table2[[#This Row],[NAMA BARANG]],"-","")," ","")</f>
        <v>Agendakulitulark</v>
      </c>
      <c r="B51" s="8">
        <f ca="1">IF(Table2[[#This Row],[TT]]&lt;1,"",COUNT(B$2:B50)+1)</f>
        <v>49</v>
      </c>
      <c r="C51" s="6" t="s">
        <v>2852</v>
      </c>
      <c r="D51" s="8">
        <v>1</v>
      </c>
      <c r="E51" s="8" t="s">
        <v>163</v>
      </c>
      <c r="F51" s="8">
        <f ca="1">SUM(Table2[[#This Row],[AWAL]],Table2[[#This Row],[M17_21_2]],Table2[[#This Row],[K17_21_2]],Table2[[#This Row],[M23_28_2]],Table2[[#This Row],[K23_28_2]])</f>
        <v>1</v>
      </c>
      <c r="G51" s="6">
        <f ca="1">SUMIF(INDIRECT(Table2[[#Headers],[M17_21_2]]&amp;"[concat]"),Table2[concat],INDIRECT(Table2[[#Headers],[M17_21_2]]&amp;"[c]"))</f>
        <v>0</v>
      </c>
      <c r="H51" s="6">
        <f ca="1">SUMIF(INDIRECT(Table2[[#Headers],[K17_21_2]]&amp;"[concat]"),Table2[concat],INDIRECT(Table2[[#Headers],[K17_21_2]]&amp;"[c]"))*-1</f>
        <v>0</v>
      </c>
      <c r="I51" s="6" t="str">
        <f ca="1">IF(OR(Table2[[#This Row],[M17_21_2]]&gt;0,Table2[[#This Row],[K17_21_2]]&lt;0),"+-","")</f>
        <v/>
      </c>
      <c r="J51" s="9">
        <f ca="1">SUMIF(INDIRECT(Table2[[#Headers],[M23_28_2]]&amp;"[concat]"),Table2[concat],INDIRECT(Table2[[#Headers],[M23_28_2]]&amp;"[c]"))</f>
        <v>0</v>
      </c>
      <c r="K51" s="9"/>
      <c r="L51" s="9" t="str">
        <f ca="1">IF(OR(Table2[[#This Row],[M23_28_2]]&gt;0,Table2[[#This Row],[K23_28_2]]&lt;0),"+-","")</f>
        <v/>
      </c>
    </row>
    <row r="52" spans="1:12" x14ac:dyDescent="0.25">
      <c r="A52" s="6" t="str">
        <f>SUBSTITUTE(SUBSTITUTE(Table2[[#This Row],[NAMA BARANG]],"-","")," ","")</f>
        <v>AlphabethurufABC8714</v>
      </c>
      <c r="B52" s="8">
        <f ca="1">IF(Table2[[#This Row],[TT]]&lt;1,"",COUNT(B$2:B51)+1)</f>
        <v>50</v>
      </c>
      <c r="C52" s="6" t="s">
        <v>177</v>
      </c>
      <c r="D52" s="8">
        <v>7</v>
      </c>
      <c r="E52" s="8" t="s">
        <v>178</v>
      </c>
      <c r="F52" s="8">
        <f ca="1">SUM(Table2[[#This Row],[AWAL]],Table2[[#This Row],[M17_21_2]],Table2[[#This Row],[K17_21_2]],Table2[[#This Row],[M23_28_2]],Table2[[#This Row],[K23_28_2]])</f>
        <v>7</v>
      </c>
      <c r="G52" s="6">
        <f ca="1">SUMIF(INDIRECT(Table2[[#Headers],[M17_21_2]]&amp;"[concat]"),Table2[concat],INDIRECT(Table2[[#Headers],[M17_21_2]]&amp;"[c]"))</f>
        <v>0</v>
      </c>
      <c r="H52" s="6">
        <f ca="1">SUMIF(INDIRECT(Table2[[#Headers],[K17_21_2]]&amp;"[concat]"),Table2[concat],INDIRECT(Table2[[#Headers],[K17_21_2]]&amp;"[c]"))*-1</f>
        <v>0</v>
      </c>
      <c r="I52" s="6" t="str">
        <f ca="1">IF(OR(Table2[[#This Row],[M17_21_2]]&gt;0,Table2[[#This Row],[K17_21_2]]&lt;0),"+-","")</f>
        <v/>
      </c>
      <c r="J52" s="9">
        <f ca="1">SUMIF(INDIRECT(Table2[[#Headers],[M23_28_2]]&amp;"[concat]"),Table2[concat],INDIRECT(Table2[[#Headers],[M23_28_2]]&amp;"[c]"))</f>
        <v>0</v>
      </c>
      <c r="K52" s="9"/>
      <c r="L52" s="9" t="str">
        <f ca="1">IF(OR(Table2[[#This Row],[M23_28_2]]&gt;0,Table2[[#This Row],[K23_28_2]]&lt;0),"+-","")</f>
        <v/>
      </c>
    </row>
    <row r="53" spans="1:12" x14ac:dyDescent="0.25">
      <c r="A53" s="6" t="str">
        <f>SUBSTITUTE(SUBSTITUTE(Table2[[#This Row],[NAMA BARANG]],"-","")," ","")</f>
        <v>AlphabetHurufABC8715</v>
      </c>
      <c r="B53" s="8">
        <f ca="1">IF(Table2[[#This Row],[TT]]&lt;1,"",COUNT(B$2:B52)+1)</f>
        <v>51</v>
      </c>
      <c r="C53" s="6" t="s">
        <v>179</v>
      </c>
      <c r="D53" s="8">
        <v>7</v>
      </c>
      <c r="E53" s="8" t="s">
        <v>178</v>
      </c>
      <c r="F53" s="8">
        <f ca="1">SUM(Table2[[#This Row],[AWAL]],Table2[[#This Row],[M17_21_2]],Table2[[#This Row],[K17_21_2]],Table2[[#This Row],[M23_28_2]],Table2[[#This Row],[K23_28_2]])</f>
        <v>7</v>
      </c>
      <c r="G53" s="6">
        <f ca="1">SUMIF(INDIRECT(Table2[[#Headers],[M17_21_2]]&amp;"[concat]"),Table2[concat],INDIRECT(Table2[[#Headers],[M17_21_2]]&amp;"[c]"))</f>
        <v>0</v>
      </c>
      <c r="H53" s="6">
        <f ca="1">SUMIF(INDIRECT(Table2[[#Headers],[K17_21_2]]&amp;"[concat]"),Table2[concat],INDIRECT(Table2[[#Headers],[K17_21_2]]&amp;"[c]"))*-1</f>
        <v>0</v>
      </c>
      <c r="I53" s="6" t="str">
        <f ca="1">IF(OR(Table2[[#This Row],[M17_21_2]]&gt;0,Table2[[#This Row],[K17_21_2]]&lt;0),"+-","")</f>
        <v/>
      </c>
      <c r="J53" s="9">
        <f ca="1">SUMIF(INDIRECT(Table2[[#Headers],[M23_28_2]]&amp;"[concat]"),Table2[concat],INDIRECT(Table2[[#Headers],[M23_28_2]]&amp;"[c]"))</f>
        <v>0</v>
      </c>
      <c r="K53" s="9"/>
      <c r="L53" s="9" t="str">
        <f ca="1">IF(OR(Table2[[#This Row],[M23_28_2]]&gt;0,Table2[[#This Row],[K23_28_2]]&lt;0),"+-","")</f>
        <v/>
      </c>
    </row>
    <row r="54" spans="1:12" x14ac:dyDescent="0.25">
      <c r="A54" s="6" t="str">
        <f>SUBSTITUTE(SUBSTITUTE(Table2[[#This Row],[NAMA BARANG]],"-","")," ","")</f>
        <v>AlphabetMagneticletter/Huruf</v>
      </c>
      <c r="B54" s="8">
        <f ca="1">IF(Table2[[#This Row],[TT]]&lt;1,"",COUNT(B$2:B53)+1)</f>
        <v>52</v>
      </c>
      <c r="C54" s="6" t="s">
        <v>180</v>
      </c>
      <c r="D54" s="8">
        <v>21</v>
      </c>
      <c r="E54" s="8" t="s">
        <v>181</v>
      </c>
      <c r="F54" s="8">
        <f ca="1">SUM(Table2[[#This Row],[AWAL]],Table2[[#This Row],[M17_21_2]],Table2[[#This Row],[K17_21_2]],Table2[[#This Row],[M23_28_2]],Table2[[#This Row],[K23_28_2]])</f>
        <v>21</v>
      </c>
      <c r="G54" s="6">
        <f ca="1">SUMIF(INDIRECT(Table2[[#Headers],[M17_21_2]]&amp;"[concat]"),Table2[concat],INDIRECT(Table2[[#Headers],[M17_21_2]]&amp;"[c]"))</f>
        <v>0</v>
      </c>
      <c r="H54" s="6">
        <f ca="1">SUMIF(INDIRECT(Table2[[#Headers],[K17_21_2]]&amp;"[concat]"),Table2[concat],INDIRECT(Table2[[#Headers],[K17_21_2]]&amp;"[c]"))*-1</f>
        <v>0</v>
      </c>
      <c r="I54" s="6" t="str">
        <f ca="1">IF(OR(Table2[[#This Row],[M17_21_2]]&gt;0,Table2[[#This Row],[K17_21_2]]&lt;0),"+-","")</f>
        <v/>
      </c>
      <c r="J54" s="9">
        <f ca="1">SUMIF(INDIRECT(Table2[[#Headers],[M23_28_2]]&amp;"[concat]"),Table2[concat],INDIRECT(Table2[[#Headers],[M23_28_2]]&amp;"[c]"))</f>
        <v>0</v>
      </c>
      <c r="K54" s="9"/>
      <c r="L54" s="9" t="str">
        <f ca="1">IF(OR(Table2[[#This Row],[M23_28_2]]&gt;0,Table2[[#This Row],[K23_28_2]]&lt;0),"+-","")</f>
        <v/>
      </c>
    </row>
    <row r="55" spans="1:12" x14ac:dyDescent="0.25">
      <c r="A55" s="6" t="str">
        <f>SUBSTITUTE(SUBSTITUTE(Table2[[#This Row],[NAMA BARANG]],"-","")," ","")</f>
        <v>AlphabetMagneticnumber/Angka</v>
      </c>
      <c r="B55" s="8">
        <f ca="1">IF(Table2[[#This Row],[TT]]&lt;1,"",COUNT(B$2:B54)+1)</f>
        <v>53</v>
      </c>
      <c r="C55" s="6" t="s">
        <v>182</v>
      </c>
      <c r="D55" s="8">
        <v>25</v>
      </c>
      <c r="E55" s="8" t="s">
        <v>181</v>
      </c>
      <c r="F55" s="8">
        <f ca="1">SUM(Table2[[#This Row],[AWAL]],Table2[[#This Row],[M17_21_2]],Table2[[#This Row],[K17_21_2]],Table2[[#This Row],[M23_28_2]],Table2[[#This Row],[K23_28_2]])</f>
        <v>25</v>
      </c>
      <c r="G55" s="6">
        <f ca="1">SUMIF(INDIRECT(Table2[[#Headers],[M17_21_2]]&amp;"[concat]"),Table2[concat],INDIRECT(Table2[[#Headers],[M17_21_2]]&amp;"[c]"))</f>
        <v>0</v>
      </c>
      <c r="H55" s="6">
        <f ca="1">SUMIF(INDIRECT(Table2[[#Headers],[K17_21_2]]&amp;"[concat]"),Table2[concat],INDIRECT(Table2[[#Headers],[K17_21_2]]&amp;"[c]"))*-1</f>
        <v>0</v>
      </c>
      <c r="I55" s="6" t="str">
        <f ca="1">IF(OR(Table2[[#This Row],[M17_21_2]]&gt;0,Table2[[#This Row],[K17_21_2]]&lt;0),"+-","")</f>
        <v/>
      </c>
      <c r="J55" s="9">
        <f ca="1">SUMIF(INDIRECT(Table2[[#Headers],[M23_28_2]]&amp;"[concat]"),Table2[concat],INDIRECT(Table2[[#Headers],[M23_28_2]]&amp;"[c]"))</f>
        <v>0</v>
      </c>
      <c r="K55" s="9"/>
      <c r="L55" s="9" t="str">
        <f ca="1">IF(OR(Table2[[#This Row],[M23_28_2]]&gt;0,Table2[[#This Row],[K23_28_2]]&lt;0),"+-","")</f>
        <v/>
      </c>
    </row>
    <row r="56" spans="1:12" x14ac:dyDescent="0.25">
      <c r="A56" s="6" t="str">
        <f>SUBSTITUTE(SUBSTITUTE(Table2[[#This Row],[NAMA BARANG]],"-","")," ","")</f>
        <v>AlphabetmagnitAngkaAk18/026</v>
      </c>
      <c r="B56" s="8">
        <f ca="1">IF(Table2[[#This Row],[TT]]&lt;1,"",COUNT(B$2:B55)+1)</f>
        <v>54</v>
      </c>
      <c r="C56" s="6" t="s">
        <v>183</v>
      </c>
      <c r="D56" s="8">
        <v>17</v>
      </c>
      <c r="E56" s="8" t="s">
        <v>181</v>
      </c>
      <c r="F56" s="8">
        <f ca="1">SUM(Table2[[#This Row],[AWAL]],Table2[[#This Row],[M17_21_2]],Table2[[#This Row],[K17_21_2]],Table2[[#This Row],[M23_28_2]],Table2[[#This Row],[K23_28_2]])</f>
        <v>17</v>
      </c>
      <c r="G56" s="6">
        <f ca="1">SUMIF(INDIRECT(Table2[[#Headers],[M17_21_2]]&amp;"[concat]"),Table2[concat],INDIRECT(Table2[[#Headers],[M17_21_2]]&amp;"[c]"))</f>
        <v>0</v>
      </c>
      <c r="H56" s="6">
        <f ca="1">SUMIF(INDIRECT(Table2[[#Headers],[K17_21_2]]&amp;"[concat]"),Table2[concat],INDIRECT(Table2[[#Headers],[K17_21_2]]&amp;"[c]"))*-1</f>
        <v>0</v>
      </c>
      <c r="I56" s="6" t="str">
        <f ca="1">IF(OR(Table2[[#This Row],[M17_21_2]]&gt;0,Table2[[#This Row],[K17_21_2]]&lt;0),"+-","")</f>
        <v/>
      </c>
      <c r="J56" s="9">
        <f ca="1">SUMIF(INDIRECT(Table2[[#Headers],[M23_28_2]]&amp;"[concat]"),Table2[concat],INDIRECT(Table2[[#Headers],[M23_28_2]]&amp;"[c]"))</f>
        <v>0</v>
      </c>
      <c r="K56" s="9"/>
      <c r="L56" s="9" t="str">
        <f ca="1">IF(OR(Table2[[#This Row],[M23_28_2]]&gt;0,Table2[[#This Row],[K23_28_2]]&lt;0),"+-","")</f>
        <v/>
      </c>
    </row>
    <row r="57" spans="1:12" x14ac:dyDescent="0.25">
      <c r="A57" s="6" t="str">
        <f>SUBSTITUTE(SUBSTITUTE(Table2[[#This Row],[NAMA BARANG]],"-","")," ","")</f>
        <v>AlphabetmagnitHurufAk17/005</v>
      </c>
      <c r="B57" s="8">
        <f ca="1">IF(Table2[[#This Row],[TT]]&lt;1,"",COUNT(B$2:B56)+1)</f>
        <v>55</v>
      </c>
      <c r="C57" s="6" t="s">
        <v>184</v>
      </c>
      <c r="D57" s="8">
        <v>19</v>
      </c>
      <c r="E57" s="8" t="s">
        <v>181</v>
      </c>
      <c r="F57" s="8">
        <f ca="1">SUM(Table2[[#This Row],[AWAL]],Table2[[#This Row],[M17_21_2]],Table2[[#This Row],[K17_21_2]],Table2[[#This Row],[M23_28_2]],Table2[[#This Row],[K23_28_2]])</f>
        <v>19</v>
      </c>
      <c r="G57" s="6">
        <f ca="1">SUMIF(INDIRECT(Table2[[#Headers],[M17_21_2]]&amp;"[concat]"),Table2[concat],INDIRECT(Table2[[#Headers],[M17_21_2]]&amp;"[c]"))</f>
        <v>0</v>
      </c>
      <c r="H57" s="6">
        <f ca="1">SUMIF(INDIRECT(Table2[[#Headers],[K17_21_2]]&amp;"[concat]"),Table2[concat],INDIRECT(Table2[[#Headers],[K17_21_2]]&amp;"[c]"))*-1</f>
        <v>0</v>
      </c>
      <c r="I57" s="6" t="str">
        <f ca="1">IF(OR(Table2[[#This Row],[M17_21_2]]&gt;0,Table2[[#This Row],[K17_21_2]]&lt;0),"+-","")</f>
        <v/>
      </c>
      <c r="J57" s="9">
        <f ca="1">SUMIF(INDIRECT(Table2[[#Headers],[M23_28_2]]&amp;"[concat]"),Table2[concat],INDIRECT(Table2[[#Headers],[M23_28_2]]&amp;"[c]"))</f>
        <v>0</v>
      </c>
      <c r="K57" s="9"/>
      <c r="L57" s="9" t="str">
        <f ca="1">IF(OR(Table2[[#This Row],[M23_28_2]]&gt;0,Table2[[#This Row],[K23_28_2]]&lt;0),"+-","")</f>
        <v/>
      </c>
    </row>
    <row r="58" spans="1:12" x14ac:dyDescent="0.25">
      <c r="A58" s="6" t="str">
        <f>SUBSTITUTE(SUBSTITUTE(Table2[[#This Row],[NAMA BARANG]],"-","")," ","")</f>
        <v>AmplopBE55</v>
      </c>
      <c r="B58" s="8">
        <f ca="1">IF(Table2[[#This Row],[TT]]&lt;1,"",COUNT(B$2:B57)+1)</f>
        <v>56</v>
      </c>
      <c r="C58" s="6" t="s">
        <v>185</v>
      </c>
      <c r="D58" s="8">
        <v>4</v>
      </c>
      <c r="E58" s="8" t="s">
        <v>36</v>
      </c>
      <c r="F58" s="8">
        <f ca="1">SUM(Table2[[#This Row],[AWAL]],Table2[[#This Row],[M17_21_2]],Table2[[#This Row],[K17_21_2]],Table2[[#This Row],[M23_28_2]],Table2[[#This Row],[K23_28_2]])</f>
        <v>4</v>
      </c>
      <c r="G58" s="6">
        <f ca="1">SUMIF(INDIRECT(Table2[[#Headers],[M17_21_2]]&amp;"[concat]"),Table2[concat],INDIRECT(Table2[[#Headers],[M17_21_2]]&amp;"[c]"))</f>
        <v>0</v>
      </c>
      <c r="H58" s="6">
        <f ca="1">SUMIF(INDIRECT(Table2[[#Headers],[K17_21_2]]&amp;"[concat]"),Table2[concat],INDIRECT(Table2[[#Headers],[K17_21_2]]&amp;"[c]"))*-1</f>
        <v>0</v>
      </c>
      <c r="I58" s="6" t="str">
        <f ca="1">IF(OR(Table2[[#This Row],[M17_21_2]]&gt;0,Table2[[#This Row],[K17_21_2]]&lt;0),"+-","")</f>
        <v/>
      </c>
      <c r="J58" s="9">
        <f ca="1">SUMIF(INDIRECT(Table2[[#Headers],[M23_28_2]]&amp;"[concat]"),Table2[concat],INDIRECT(Table2[[#Headers],[M23_28_2]]&amp;"[c]"))</f>
        <v>0</v>
      </c>
      <c r="K58" s="9"/>
      <c r="L58" s="9" t="str">
        <f ca="1">IF(OR(Table2[[#This Row],[M23_28_2]]&gt;0,Table2[[#This Row],[K23_28_2]]&lt;0),"+-","")</f>
        <v/>
      </c>
    </row>
    <row r="59" spans="1:12" x14ac:dyDescent="0.25">
      <c r="A59" s="6" t="str">
        <f>SUBSTITUTE(SUBSTITUTE(Table2[[#This Row],[NAMA BARANG]],"-","")," ","")</f>
        <v>AmplopDataBT53</v>
      </c>
      <c r="B59" s="8">
        <f ca="1">IF(Table2[[#This Row],[TT]]&lt;1,"",COUNT(B$2:B58)+1)</f>
        <v>57</v>
      </c>
      <c r="C59" s="6" t="s">
        <v>186</v>
      </c>
      <c r="D59" s="8">
        <v>3</v>
      </c>
      <c r="E59" s="8" t="s">
        <v>143</v>
      </c>
      <c r="F59" s="8">
        <f ca="1">SUM(Table2[[#This Row],[AWAL]],Table2[[#This Row],[M17_21_2]],Table2[[#This Row],[K17_21_2]],Table2[[#This Row],[M23_28_2]],Table2[[#This Row],[K23_28_2]])</f>
        <v>3</v>
      </c>
      <c r="G59" s="6">
        <f ca="1">SUMIF(INDIRECT(Table2[[#Headers],[M17_21_2]]&amp;"[concat]"),Table2[concat],INDIRECT(Table2[[#Headers],[M17_21_2]]&amp;"[c]"))</f>
        <v>0</v>
      </c>
      <c r="H59" s="6">
        <f ca="1">SUMIF(INDIRECT(Table2[[#Headers],[K17_21_2]]&amp;"[concat]"),Table2[concat],INDIRECT(Table2[[#Headers],[K17_21_2]]&amp;"[c]"))*-1</f>
        <v>0</v>
      </c>
      <c r="I59" s="6" t="str">
        <f ca="1">IF(OR(Table2[[#This Row],[M17_21_2]]&gt;0,Table2[[#This Row],[K17_21_2]]&lt;0),"+-","")</f>
        <v/>
      </c>
      <c r="J59" s="9">
        <f ca="1">SUMIF(INDIRECT(Table2[[#Headers],[M23_28_2]]&amp;"[concat]"),Table2[concat],INDIRECT(Table2[[#Headers],[M23_28_2]]&amp;"[c]"))</f>
        <v>0</v>
      </c>
      <c r="K59" s="9"/>
      <c r="L59" s="9" t="str">
        <f ca="1">IF(OR(Table2[[#This Row],[M23_28_2]]&gt;0,Table2[[#This Row],[K23_28_2]]&lt;0),"+-","")</f>
        <v/>
      </c>
    </row>
    <row r="60" spans="1:12" x14ac:dyDescent="0.25">
      <c r="A60" s="6" t="str">
        <f>SUBSTITUTE(SUBSTITUTE(Table2[[#This Row],[NAMA BARANG]],"-","")," ","")</f>
        <v>AmplopdatagastaGD57</v>
      </c>
      <c r="B60" s="8">
        <f ca="1">IF(Table2[[#This Row],[TT]]&lt;1,"",COUNT(B$2:B59)+1)</f>
        <v>58</v>
      </c>
      <c r="C60" s="6" t="s">
        <v>187</v>
      </c>
      <c r="D60" s="8">
        <v>2</v>
      </c>
      <c r="E60" s="8">
        <v>240</v>
      </c>
      <c r="F60" s="8">
        <f ca="1">SUM(Table2[[#This Row],[AWAL]],Table2[[#This Row],[M17_21_2]],Table2[[#This Row],[K17_21_2]],Table2[[#This Row],[M23_28_2]],Table2[[#This Row],[K23_28_2]])</f>
        <v>2</v>
      </c>
      <c r="G60" s="6">
        <f ca="1">SUMIF(INDIRECT(Table2[[#Headers],[M17_21_2]]&amp;"[concat]"),Table2[concat],INDIRECT(Table2[[#Headers],[M17_21_2]]&amp;"[c]"))</f>
        <v>0</v>
      </c>
      <c r="H60" s="6">
        <f ca="1">SUMIF(INDIRECT(Table2[[#Headers],[K17_21_2]]&amp;"[concat]"),Table2[concat],INDIRECT(Table2[[#Headers],[K17_21_2]]&amp;"[c]"))*-1</f>
        <v>0</v>
      </c>
      <c r="I60" s="6" t="str">
        <f ca="1">IF(OR(Table2[[#This Row],[M17_21_2]]&gt;0,Table2[[#This Row],[K17_21_2]]&lt;0),"+-","")</f>
        <v/>
      </c>
      <c r="J60" s="9">
        <f ca="1">SUMIF(INDIRECT(Table2[[#Headers],[M23_28_2]]&amp;"[concat]"),Table2[concat],INDIRECT(Table2[[#Headers],[M23_28_2]]&amp;"[c]"))</f>
        <v>0</v>
      </c>
      <c r="K60" s="9"/>
      <c r="L60" s="9" t="str">
        <f ca="1">IF(OR(Table2[[#This Row],[M23_28_2]]&gt;0,Table2[[#This Row],[K23_28_2]]&lt;0),"+-","")</f>
        <v/>
      </c>
    </row>
    <row r="61" spans="1:12" x14ac:dyDescent="0.25">
      <c r="A61" s="6" t="str">
        <f>SUBSTITUTE(SUBSTITUTE(Table2[[#This Row],[NAMA BARANG]],"-","")," ","")</f>
        <v>AmplopDatamicrotopCF57</v>
      </c>
      <c r="B61" s="8">
        <f ca="1">IF(Table2[[#This Row],[TT]]&lt;1,"",COUNT(B$2:B60)+1)</f>
        <v>59</v>
      </c>
      <c r="C61" s="6" t="s">
        <v>188</v>
      </c>
      <c r="D61" s="8">
        <v>2</v>
      </c>
      <c r="E61" s="8" t="s">
        <v>189</v>
      </c>
      <c r="F61" s="8">
        <f ca="1">SUM(Table2[[#This Row],[AWAL]],Table2[[#This Row],[M17_21_2]],Table2[[#This Row],[K17_21_2]],Table2[[#This Row],[M23_28_2]],Table2[[#This Row],[K23_28_2]])</f>
        <v>2</v>
      </c>
      <c r="G61" s="6">
        <f ca="1">SUMIF(INDIRECT(Table2[[#Headers],[M17_21_2]]&amp;"[concat]"),Table2[concat],INDIRECT(Table2[[#Headers],[M17_21_2]]&amp;"[c]"))</f>
        <v>0</v>
      </c>
      <c r="H61" s="6">
        <f ca="1">SUMIF(INDIRECT(Table2[[#Headers],[K17_21_2]]&amp;"[concat]"),Table2[concat],INDIRECT(Table2[[#Headers],[K17_21_2]]&amp;"[c]"))*-1</f>
        <v>0</v>
      </c>
      <c r="I61" s="6" t="str">
        <f ca="1">IF(OR(Table2[[#This Row],[M17_21_2]]&gt;0,Table2[[#This Row],[K17_21_2]]&lt;0),"+-","")</f>
        <v/>
      </c>
      <c r="J61" s="9">
        <f ca="1">SUMIF(INDIRECT(Table2[[#Headers],[M23_28_2]]&amp;"[concat]"),Table2[concat],INDIRECT(Table2[[#Headers],[M23_28_2]]&amp;"[c]"))</f>
        <v>0</v>
      </c>
      <c r="K61" s="9"/>
      <c r="L61" s="9" t="str">
        <f ca="1">IF(OR(Table2[[#This Row],[M23_28_2]]&gt;0,Table2[[#This Row],[K23_28_2]]&lt;0),"+-","")</f>
        <v/>
      </c>
    </row>
    <row r="62" spans="1:12" x14ac:dyDescent="0.25">
      <c r="A62" s="6" t="str">
        <f>SUBSTITUTE(SUBSTITUTE(Table2[[#This Row],[NAMA BARANG]],"-","")," ","")</f>
        <v>AmplopDataTeslaTS55batik</v>
      </c>
      <c r="B62" s="8">
        <f ca="1">IF(Table2[[#This Row],[TT]]&lt;1,"",COUNT(B$2:B61)+1)</f>
        <v>60</v>
      </c>
      <c r="C62" s="6" t="s">
        <v>190</v>
      </c>
      <c r="D62" s="8">
        <v>3</v>
      </c>
      <c r="E62" s="8" t="s">
        <v>143</v>
      </c>
      <c r="F62" s="8">
        <f ca="1">SUM(Table2[[#This Row],[AWAL]],Table2[[#This Row],[M17_21_2]],Table2[[#This Row],[K17_21_2]],Table2[[#This Row],[M23_28_2]],Table2[[#This Row],[K23_28_2]])</f>
        <v>3</v>
      </c>
      <c r="G62" s="6">
        <f ca="1">SUMIF(INDIRECT(Table2[[#Headers],[M17_21_2]]&amp;"[concat]"),Table2[concat],INDIRECT(Table2[[#Headers],[M17_21_2]]&amp;"[c]"))</f>
        <v>0</v>
      </c>
      <c r="H62" s="6">
        <f ca="1">SUMIF(INDIRECT(Table2[[#Headers],[K17_21_2]]&amp;"[concat]"),Table2[concat],INDIRECT(Table2[[#Headers],[K17_21_2]]&amp;"[c]"))*-1</f>
        <v>0</v>
      </c>
      <c r="I62" s="6" t="str">
        <f ca="1">IF(OR(Table2[[#This Row],[M17_21_2]]&gt;0,Table2[[#This Row],[K17_21_2]]&lt;0),"+-","")</f>
        <v/>
      </c>
      <c r="J62" s="9">
        <f ca="1">SUMIF(INDIRECT(Table2[[#Headers],[M23_28_2]]&amp;"[concat]"),Table2[concat],INDIRECT(Table2[[#Headers],[M23_28_2]]&amp;"[c]"))</f>
        <v>0</v>
      </c>
      <c r="K62" s="9"/>
      <c r="L62" s="9" t="str">
        <f ca="1">IF(OR(Table2[[#This Row],[M23_28_2]]&gt;0,Table2[[#This Row],[K23_28_2]]&lt;0),"+-","")</f>
        <v/>
      </c>
    </row>
    <row r="63" spans="1:12" x14ac:dyDescent="0.25">
      <c r="A63" s="6" t="str">
        <f>SUBSTITUTE(SUBSTITUTE(Table2[[#This Row],[NAMA BARANG]],"-","")," ","")</f>
        <v>AmplopData/MapgastaGF56</v>
      </c>
      <c r="B63" s="8">
        <f ca="1">IF(Table2[[#This Row],[TT]]&lt;1,"",COUNT(B$2:B62)+1)</f>
        <v>61</v>
      </c>
      <c r="C63" s="6" t="s">
        <v>191</v>
      </c>
      <c r="D63" s="8">
        <v>2</v>
      </c>
      <c r="F63" s="8">
        <f ca="1">SUM(Table2[[#This Row],[AWAL]],Table2[[#This Row],[M17_21_2]],Table2[[#This Row],[K17_21_2]],Table2[[#This Row],[M23_28_2]],Table2[[#This Row],[K23_28_2]])</f>
        <v>2</v>
      </c>
      <c r="G63" s="6">
        <f ca="1">SUMIF(INDIRECT(Table2[[#Headers],[M17_21_2]]&amp;"[concat]"),Table2[concat],INDIRECT(Table2[[#Headers],[M17_21_2]]&amp;"[c]"))</f>
        <v>0</v>
      </c>
      <c r="H63" s="6">
        <f ca="1">SUMIF(INDIRECT(Table2[[#Headers],[K17_21_2]]&amp;"[concat]"),Table2[concat],INDIRECT(Table2[[#Headers],[K17_21_2]]&amp;"[c]"))*-1</f>
        <v>0</v>
      </c>
      <c r="I63" s="6" t="str">
        <f ca="1">IF(OR(Table2[[#This Row],[M17_21_2]]&gt;0,Table2[[#This Row],[K17_21_2]]&lt;0),"+-","")</f>
        <v/>
      </c>
      <c r="J63" s="9">
        <f ca="1">SUMIF(INDIRECT(Table2[[#Headers],[M23_28_2]]&amp;"[concat]"),Table2[concat],INDIRECT(Table2[[#Headers],[M23_28_2]]&amp;"[c]"))</f>
        <v>0</v>
      </c>
      <c r="K63" s="9"/>
      <c r="L63" s="9" t="str">
        <f ca="1">IF(OR(Table2[[#This Row],[M23_28_2]]&gt;0,Table2[[#This Row],[K23_28_2]]&lt;0),"+-","")</f>
        <v/>
      </c>
    </row>
    <row r="64" spans="1:12" x14ac:dyDescent="0.25">
      <c r="A64" s="6" t="str">
        <f>SUBSTITUTE(SUBSTITUTE(Table2[[#This Row],[NAMA BARANG]],"-","")," ","")</f>
        <v>AmplopF54</v>
      </c>
      <c r="B64" s="8">
        <f ca="1">IF(Table2[[#This Row],[TT]]&lt;1,"",COUNT(B$2:B63)+1)</f>
        <v>62</v>
      </c>
      <c r="C64" s="6" t="s">
        <v>192</v>
      </c>
      <c r="D64" s="8">
        <v>2</v>
      </c>
      <c r="E64" s="8" t="s">
        <v>193</v>
      </c>
      <c r="F64" s="8">
        <f ca="1">SUM(Table2[[#This Row],[AWAL]],Table2[[#This Row],[M17_21_2]],Table2[[#This Row],[K17_21_2]],Table2[[#This Row],[M23_28_2]],Table2[[#This Row],[K23_28_2]])</f>
        <v>2</v>
      </c>
      <c r="G64" s="6">
        <f ca="1">SUMIF(INDIRECT(Table2[[#Headers],[M17_21_2]]&amp;"[concat]"),Table2[concat],INDIRECT(Table2[[#Headers],[M17_21_2]]&amp;"[c]"))</f>
        <v>0</v>
      </c>
      <c r="H64" s="6">
        <f ca="1">SUMIF(INDIRECT(Table2[[#Headers],[K17_21_2]]&amp;"[concat]"),Table2[concat],INDIRECT(Table2[[#Headers],[K17_21_2]]&amp;"[c]"))*-1</f>
        <v>0</v>
      </c>
      <c r="I64" s="6" t="str">
        <f ca="1">IF(OR(Table2[[#This Row],[M17_21_2]]&gt;0,Table2[[#This Row],[K17_21_2]]&lt;0),"+-","")</f>
        <v/>
      </c>
      <c r="J64" s="9">
        <f ca="1">SUMIF(INDIRECT(Table2[[#Headers],[M23_28_2]]&amp;"[concat]"),Table2[concat],INDIRECT(Table2[[#Headers],[M23_28_2]]&amp;"[c]"))</f>
        <v>0</v>
      </c>
      <c r="K64" s="9"/>
      <c r="L64" s="9" t="str">
        <f ca="1">IF(OR(Table2[[#This Row],[M23_28_2]]&gt;0,Table2[[#This Row],[K23_28_2]]&lt;0),"+-","")</f>
        <v/>
      </c>
    </row>
    <row r="65" spans="1:12" x14ac:dyDescent="0.25">
      <c r="A65" s="6" t="str">
        <f>SUBSTITUTE(SUBSTITUTE(Table2[[#This Row],[NAMA BARANG]],"-","")," ","")</f>
        <v>AmplopgastaCE56</v>
      </c>
      <c r="B65" s="8">
        <f ca="1">IF(Table2[[#This Row],[TT]]&lt;1,"",COUNT(B$2:B64)+1)</f>
        <v>63</v>
      </c>
      <c r="C65" s="6" t="s">
        <v>194</v>
      </c>
      <c r="D65" s="8">
        <v>2</v>
      </c>
      <c r="E65" s="8" t="s">
        <v>195</v>
      </c>
      <c r="F65" s="8">
        <f ca="1">SUM(Table2[[#This Row],[AWAL]],Table2[[#This Row],[M17_21_2]],Table2[[#This Row],[K17_21_2]],Table2[[#This Row],[M23_28_2]],Table2[[#This Row],[K23_28_2]])</f>
        <v>2</v>
      </c>
      <c r="G65" s="6">
        <f ca="1">SUMIF(INDIRECT(Table2[[#Headers],[M17_21_2]]&amp;"[concat]"),Table2[concat],INDIRECT(Table2[[#Headers],[M17_21_2]]&amp;"[c]"))</f>
        <v>0</v>
      </c>
      <c r="H65" s="6">
        <f ca="1">SUMIF(INDIRECT(Table2[[#Headers],[K17_21_2]]&amp;"[concat]"),Table2[concat],INDIRECT(Table2[[#Headers],[K17_21_2]]&amp;"[c]"))*-1</f>
        <v>0</v>
      </c>
      <c r="I65" s="6" t="str">
        <f ca="1">IF(OR(Table2[[#This Row],[M17_21_2]]&gt;0,Table2[[#This Row],[K17_21_2]]&lt;0),"+-","")</f>
        <v/>
      </c>
      <c r="J65" s="9">
        <f ca="1">SUMIF(INDIRECT(Table2[[#Headers],[M23_28_2]]&amp;"[concat]"),Table2[concat],INDIRECT(Table2[[#Headers],[M23_28_2]]&amp;"[c]"))</f>
        <v>0</v>
      </c>
      <c r="K65" s="9"/>
      <c r="L65" s="9" t="str">
        <f ca="1">IF(OR(Table2[[#This Row],[M23_28_2]]&gt;0,Table2[[#This Row],[K23_28_2]]&lt;0),"+-","")</f>
        <v/>
      </c>
    </row>
    <row r="66" spans="1:12" x14ac:dyDescent="0.25">
      <c r="A66" s="6" t="str">
        <f>SUBSTITUTE(SUBSTITUTE(Table2[[#This Row],[NAMA BARANG]],"-","")," ","")</f>
        <v>AmplopgastaFC56</v>
      </c>
      <c r="B66" s="8">
        <f ca="1">IF(Table2[[#This Row],[TT]]&lt;1,"",COUNT(B$2:B65)+1)</f>
        <v>64</v>
      </c>
      <c r="C66" s="6" t="s">
        <v>196</v>
      </c>
      <c r="D66" s="8">
        <v>3</v>
      </c>
      <c r="E66" s="8" t="s">
        <v>197</v>
      </c>
      <c r="F66" s="8">
        <f ca="1">SUM(Table2[[#This Row],[AWAL]],Table2[[#This Row],[M17_21_2]],Table2[[#This Row],[K17_21_2]],Table2[[#This Row],[M23_28_2]],Table2[[#This Row],[K23_28_2]])</f>
        <v>3</v>
      </c>
      <c r="G66" s="6">
        <f ca="1">SUMIF(INDIRECT(Table2[[#Headers],[M17_21_2]]&amp;"[concat]"),Table2[concat],INDIRECT(Table2[[#Headers],[M17_21_2]]&amp;"[c]"))</f>
        <v>0</v>
      </c>
      <c r="H66" s="6">
        <f ca="1">SUMIF(INDIRECT(Table2[[#Headers],[K17_21_2]]&amp;"[concat]"),Table2[concat],INDIRECT(Table2[[#Headers],[K17_21_2]]&amp;"[c]"))*-1</f>
        <v>0</v>
      </c>
      <c r="I66" s="6" t="str">
        <f ca="1">IF(OR(Table2[[#This Row],[M17_21_2]]&gt;0,Table2[[#This Row],[K17_21_2]]&lt;0),"+-","")</f>
        <v/>
      </c>
      <c r="J66" s="9">
        <f ca="1">SUMIF(INDIRECT(Table2[[#Headers],[M23_28_2]]&amp;"[concat]"),Table2[concat],INDIRECT(Table2[[#Headers],[M23_28_2]]&amp;"[c]"))</f>
        <v>0</v>
      </c>
      <c r="K66" s="9"/>
      <c r="L66" s="9" t="str">
        <f ca="1">IF(OR(Table2[[#This Row],[M23_28_2]]&gt;0,Table2[[#This Row],[K23_28_2]]&lt;0),"+-","")</f>
        <v/>
      </c>
    </row>
    <row r="67" spans="1:12" x14ac:dyDescent="0.25">
      <c r="A67" s="6" t="str">
        <f>SUBSTITUTE(SUBSTITUTE(Table2[[#This Row],[NAMA BARANG]],"-","")," ","")</f>
        <v>AmplopgastaGD56</v>
      </c>
      <c r="B67" s="8">
        <f ca="1">IF(Table2[[#This Row],[TT]]&lt;1,"",COUNT(B$2:B66)+1)</f>
        <v>65</v>
      </c>
      <c r="C67" s="6" t="s">
        <v>198</v>
      </c>
      <c r="D67" s="8">
        <v>1</v>
      </c>
      <c r="E67" s="8">
        <v>360</v>
      </c>
      <c r="F67" s="8">
        <f ca="1">SUM(Table2[[#This Row],[AWAL]],Table2[[#This Row],[M17_21_2]],Table2[[#This Row],[K17_21_2]],Table2[[#This Row],[M23_28_2]],Table2[[#This Row],[K23_28_2]])</f>
        <v>1</v>
      </c>
      <c r="G67" s="6">
        <f ca="1">SUMIF(INDIRECT(Table2[[#Headers],[M17_21_2]]&amp;"[concat]"),Table2[concat],INDIRECT(Table2[[#Headers],[M17_21_2]]&amp;"[c]"))</f>
        <v>0</v>
      </c>
      <c r="H67" s="6">
        <f ca="1">SUMIF(INDIRECT(Table2[[#Headers],[K17_21_2]]&amp;"[concat]"),Table2[concat],INDIRECT(Table2[[#Headers],[K17_21_2]]&amp;"[c]"))*-1</f>
        <v>0</v>
      </c>
      <c r="I67" s="6" t="str">
        <f ca="1">IF(OR(Table2[[#This Row],[M17_21_2]]&gt;0,Table2[[#This Row],[K17_21_2]]&lt;0),"+-","")</f>
        <v/>
      </c>
      <c r="J67" s="9">
        <f ca="1">SUMIF(INDIRECT(Table2[[#Headers],[M23_28_2]]&amp;"[concat]"),Table2[concat],INDIRECT(Table2[[#Headers],[M23_28_2]]&amp;"[c]"))</f>
        <v>0</v>
      </c>
      <c r="K67" s="9"/>
      <c r="L67" s="9" t="str">
        <f ca="1">IF(OR(Table2[[#This Row],[M23_28_2]]&gt;0,Table2[[#This Row],[K23_28_2]]&lt;0),"+-","")</f>
        <v/>
      </c>
    </row>
    <row r="68" spans="1:12" x14ac:dyDescent="0.25">
      <c r="A68" s="6" t="str">
        <f>SUBSTITUTE(SUBSTITUTE(Table2[[#This Row],[NAMA BARANG]],"-","")," ","")</f>
        <v>Amplophutangpiutang</v>
      </c>
      <c r="B68" s="8">
        <f ca="1">IF(Table2[[#This Row],[TT]]&lt;1,"",COUNT(B$2:B67)+1)</f>
        <v>66</v>
      </c>
      <c r="C68" s="6" t="s">
        <v>199</v>
      </c>
      <c r="D68" s="8">
        <v>10</v>
      </c>
      <c r="E68" s="8">
        <v>500</v>
      </c>
      <c r="F68" s="8">
        <f ca="1">SUM(Table2[[#This Row],[AWAL]],Table2[[#This Row],[M17_21_2]],Table2[[#This Row],[K17_21_2]],Table2[[#This Row],[M23_28_2]],Table2[[#This Row],[K23_28_2]])</f>
        <v>10</v>
      </c>
      <c r="G68" s="6">
        <f ca="1">SUMIF(INDIRECT(Table2[[#Headers],[M17_21_2]]&amp;"[concat]"),Table2[concat],INDIRECT(Table2[[#Headers],[M17_21_2]]&amp;"[c]"))</f>
        <v>0</v>
      </c>
      <c r="H68" s="6">
        <f ca="1">SUMIF(INDIRECT(Table2[[#Headers],[K17_21_2]]&amp;"[concat]"),Table2[concat],INDIRECT(Table2[[#Headers],[K17_21_2]]&amp;"[c]"))*-1</f>
        <v>0</v>
      </c>
      <c r="I68" s="6" t="str">
        <f ca="1">IF(OR(Table2[[#This Row],[M17_21_2]]&gt;0,Table2[[#This Row],[K17_21_2]]&lt;0),"+-","")</f>
        <v/>
      </c>
      <c r="J68" s="9">
        <f ca="1">SUMIF(INDIRECT(Table2[[#Headers],[M23_28_2]]&amp;"[concat]"),Table2[concat],INDIRECT(Table2[[#Headers],[M23_28_2]]&amp;"[c]"))</f>
        <v>0</v>
      </c>
      <c r="K68" s="9"/>
      <c r="L68" s="9" t="str">
        <f ca="1">IF(OR(Table2[[#This Row],[M23_28_2]]&gt;0,Table2[[#This Row],[K23_28_2]]&lt;0),"+-","")</f>
        <v/>
      </c>
    </row>
    <row r="69" spans="1:12" x14ac:dyDescent="0.25">
      <c r="A69" s="6" t="str">
        <f>SUBSTITUTE(SUBSTITUTE(Table2[[#This Row],[NAMA BARANG]],"-","")," ","")</f>
        <v>AmplopKD865/B5</v>
      </c>
      <c r="B69" s="8">
        <f ca="1">IF(Table2[[#This Row],[TT]]&lt;1,"",COUNT(B$2:B68)+1)</f>
        <v>67</v>
      </c>
      <c r="C69" s="6" t="s">
        <v>200</v>
      </c>
      <c r="D69" s="8">
        <v>4</v>
      </c>
      <c r="E69" s="8" t="s">
        <v>36</v>
      </c>
      <c r="F69" s="8">
        <f ca="1">SUM(Table2[[#This Row],[AWAL]],Table2[[#This Row],[M17_21_2]],Table2[[#This Row],[K17_21_2]],Table2[[#This Row],[M23_28_2]],Table2[[#This Row],[K23_28_2]])</f>
        <v>4</v>
      </c>
      <c r="G69" s="6">
        <f ca="1">SUMIF(INDIRECT(Table2[[#Headers],[M17_21_2]]&amp;"[concat]"),Table2[concat],INDIRECT(Table2[[#Headers],[M17_21_2]]&amp;"[c]"))</f>
        <v>0</v>
      </c>
      <c r="H69" s="6">
        <f ca="1">SUMIF(INDIRECT(Table2[[#Headers],[K17_21_2]]&amp;"[concat]"),Table2[concat],INDIRECT(Table2[[#Headers],[K17_21_2]]&amp;"[c]"))*-1</f>
        <v>0</v>
      </c>
      <c r="I69" s="6" t="str">
        <f ca="1">IF(OR(Table2[[#This Row],[M17_21_2]]&gt;0,Table2[[#This Row],[K17_21_2]]&lt;0),"+-","")</f>
        <v/>
      </c>
      <c r="J69" s="9">
        <f ca="1">SUMIF(INDIRECT(Table2[[#Headers],[M23_28_2]]&amp;"[concat]"),Table2[concat],INDIRECT(Table2[[#Headers],[M23_28_2]]&amp;"[c]"))</f>
        <v>0</v>
      </c>
      <c r="K69" s="9"/>
      <c r="L69" s="9" t="str">
        <f ca="1">IF(OR(Table2[[#This Row],[M23_28_2]]&gt;0,Table2[[#This Row],[K23_28_2]]&lt;0),"+-","")</f>
        <v/>
      </c>
    </row>
    <row r="70" spans="1:12" x14ac:dyDescent="0.25">
      <c r="A70" s="6" t="str">
        <f>SUBSTITUTE(SUBSTITUTE(Table2[[#This Row],[NAMA BARANG]],"-","")," ","")</f>
        <v>AmplopmicrotopdataF53</v>
      </c>
      <c r="B70" s="8">
        <f ca="1">IF(Table2[[#This Row],[TT]]&lt;1,"",COUNT(B$2:B69)+1)</f>
        <v>68</v>
      </c>
      <c r="C70" s="6" t="s">
        <v>201</v>
      </c>
      <c r="D70" s="8">
        <v>1</v>
      </c>
      <c r="E70" s="8" t="s">
        <v>128</v>
      </c>
      <c r="F70" s="8">
        <f ca="1">SUM(Table2[[#This Row],[AWAL]],Table2[[#This Row],[M17_21_2]],Table2[[#This Row],[K17_21_2]],Table2[[#This Row],[M23_28_2]],Table2[[#This Row],[K23_28_2]])</f>
        <v>1</v>
      </c>
      <c r="G70" s="6">
        <f ca="1">SUMIF(INDIRECT(Table2[[#Headers],[M17_21_2]]&amp;"[concat]"),Table2[concat],INDIRECT(Table2[[#Headers],[M17_21_2]]&amp;"[c]"))</f>
        <v>0</v>
      </c>
      <c r="H70" s="6">
        <f ca="1">SUMIF(INDIRECT(Table2[[#Headers],[K17_21_2]]&amp;"[concat]"),Table2[concat],INDIRECT(Table2[[#Headers],[K17_21_2]]&amp;"[c]"))*-1</f>
        <v>0</v>
      </c>
      <c r="I70" s="6" t="str">
        <f ca="1">IF(OR(Table2[[#This Row],[M17_21_2]]&gt;0,Table2[[#This Row],[K17_21_2]]&lt;0),"+-","")</f>
        <v/>
      </c>
      <c r="J70" s="9">
        <f ca="1">SUMIF(INDIRECT(Table2[[#Headers],[M23_28_2]]&amp;"[concat]"),Table2[concat],INDIRECT(Table2[[#Headers],[M23_28_2]]&amp;"[c]"))</f>
        <v>0</v>
      </c>
      <c r="K70" s="9"/>
      <c r="L70" s="9" t="str">
        <f ca="1">IF(OR(Table2[[#This Row],[M23_28_2]]&gt;0,Table2[[#This Row],[K23_28_2]]&lt;0),"+-","")</f>
        <v/>
      </c>
    </row>
    <row r="71" spans="1:12" x14ac:dyDescent="0.25">
      <c r="A71" s="6" t="str">
        <f>SUBSTITUTE(SUBSTITUTE(Table2[[#This Row],[NAMA BARANG]],"-","")," ","")</f>
        <v>Amploppolos307Tali</v>
      </c>
      <c r="B71" s="8">
        <f ca="1">IF(Table2[[#This Row],[TT]]&lt;1,"",COUNT(B$2:B70)+1)</f>
        <v>69</v>
      </c>
      <c r="C71" s="6" t="s">
        <v>202</v>
      </c>
      <c r="D71" s="8">
        <v>1</v>
      </c>
      <c r="E71" s="8" t="s">
        <v>203</v>
      </c>
      <c r="F71" s="8">
        <f ca="1">SUM(Table2[[#This Row],[AWAL]],Table2[[#This Row],[M17_21_2]],Table2[[#This Row],[K17_21_2]],Table2[[#This Row],[M23_28_2]],Table2[[#This Row],[K23_28_2]])</f>
        <v>1</v>
      </c>
      <c r="G71" s="6">
        <f ca="1">SUMIF(INDIRECT(Table2[[#Headers],[M17_21_2]]&amp;"[concat]"),Table2[concat],INDIRECT(Table2[[#Headers],[M17_21_2]]&amp;"[c]"))</f>
        <v>0</v>
      </c>
      <c r="H71" s="6">
        <f ca="1">SUMIF(INDIRECT(Table2[[#Headers],[K17_21_2]]&amp;"[concat]"),Table2[concat],INDIRECT(Table2[[#Headers],[K17_21_2]]&amp;"[c]"))*-1</f>
        <v>0</v>
      </c>
      <c r="I71" s="6" t="str">
        <f ca="1">IF(OR(Table2[[#This Row],[M17_21_2]]&gt;0,Table2[[#This Row],[K17_21_2]]&lt;0),"+-","")</f>
        <v/>
      </c>
      <c r="J71" s="9">
        <f ca="1">SUMIF(INDIRECT(Table2[[#Headers],[M23_28_2]]&amp;"[concat]"),Table2[concat],INDIRECT(Table2[[#Headers],[M23_28_2]]&amp;"[c]"))</f>
        <v>0</v>
      </c>
      <c r="K71" s="9"/>
      <c r="L71" s="9" t="str">
        <f ca="1">IF(OR(Table2[[#This Row],[M23_28_2]]&gt;0,Table2[[#This Row],[K23_28_2]]&lt;0),"+-","")</f>
        <v/>
      </c>
    </row>
    <row r="72" spans="1:12" x14ac:dyDescent="0.25">
      <c r="A72" s="6" t="str">
        <f>SUBSTITUTE(SUBSTITUTE(Table2[[#This Row],[NAMA BARANG]],"-","")," ","")</f>
        <v>Amplop/DataenvelopeDEA4</v>
      </c>
      <c r="B72" s="8">
        <f ca="1">IF(Table2[[#This Row],[TT]]&lt;1,"",COUNT(B$2:B71)+1)</f>
        <v>70</v>
      </c>
      <c r="C72" s="6" t="s">
        <v>204</v>
      </c>
      <c r="D72" s="8">
        <v>4</v>
      </c>
      <c r="E72" s="8" t="s">
        <v>205</v>
      </c>
      <c r="F72" s="8">
        <f ca="1">SUM(Table2[[#This Row],[AWAL]],Table2[[#This Row],[M17_21_2]],Table2[[#This Row],[K17_21_2]],Table2[[#This Row],[M23_28_2]],Table2[[#This Row],[K23_28_2]])</f>
        <v>4</v>
      </c>
      <c r="G72" s="6">
        <f ca="1">SUMIF(INDIRECT(Table2[[#Headers],[M17_21_2]]&amp;"[concat]"),Table2[concat],INDIRECT(Table2[[#Headers],[M17_21_2]]&amp;"[c]"))</f>
        <v>0</v>
      </c>
      <c r="H72" s="6">
        <f ca="1">SUMIF(INDIRECT(Table2[[#Headers],[K17_21_2]]&amp;"[concat]"),Table2[concat],INDIRECT(Table2[[#Headers],[K17_21_2]]&amp;"[c]"))*-1</f>
        <v>0</v>
      </c>
      <c r="I72" s="6" t="str">
        <f ca="1">IF(OR(Table2[[#This Row],[M17_21_2]]&gt;0,Table2[[#This Row],[K17_21_2]]&lt;0),"+-","")</f>
        <v/>
      </c>
      <c r="J72" s="9">
        <f ca="1">SUMIF(INDIRECT(Table2[[#Headers],[M23_28_2]]&amp;"[concat]"),Table2[concat],INDIRECT(Table2[[#Headers],[M23_28_2]]&amp;"[c]"))</f>
        <v>0</v>
      </c>
      <c r="K72" s="9"/>
      <c r="L72" s="9" t="str">
        <f ca="1">IF(OR(Table2[[#This Row],[M23_28_2]]&gt;0,Table2[[#This Row],[K23_28_2]]&lt;0),"+-","")</f>
        <v/>
      </c>
    </row>
    <row r="73" spans="1:12" x14ac:dyDescent="0.25">
      <c r="A73" s="6" t="str">
        <f>SUBSTITUTE(SUBSTITUTE(Table2[[#This Row],[NAMA BARANG]],"-","")," ","")</f>
        <v>Amplop/mapDataFC53</v>
      </c>
      <c r="B73" s="8">
        <f ca="1">IF(Table2[[#This Row],[TT]]&lt;1,"",COUNT(B$2:B72)+1)</f>
        <v>71</v>
      </c>
      <c r="C73" s="6" t="s">
        <v>206</v>
      </c>
      <c r="D73" s="8">
        <v>3</v>
      </c>
      <c r="E73" s="8" t="s">
        <v>207</v>
      </c>
      <c r="F73" s="8">
        <f ca="1">SUM(Table2[[#This Row],[AWAL]],Table2[[#This Row],[M17_21_2]],Table2[[#This Row],[K17_21_2]],Table2[[#This Row],[M23_28_2]],Table2[[#This Row],[K23_28_2]])</f>
        <v>3</v>
      </c>
      <c r="G73" s="6">
        <f ca="1">SUMIF(INDIRECT(Table2[[#Headers],[M17_21_2]]&amp;"[concat]"),Table2[concat],INDIRECT(Table2[[#Headers],[M17_21_2]]&amp;"[c]"))</f>
        <v>0</v>
      </c>
      <c r="H73" s="6">
        <f ca="1">SUMIF(INDIRECT(Table2[[#Headers],[K17_21_2]]&amp;"[concat]"),Table2[concat],INDIRECT(Table2[[#Headers],[K17_21_2]]&amp;"[c]"))*-1</f>
        <v>0</v>
      </c>
      <c r="I73" s="6" t="str">
        <f ca="1">IF(OR(Table2[[#This Row],[M17_21_2]]&gt;0,Table2[[#This Row],[K17_21_2]]&lt;0),"+-","")</f>
        <v/>
      </c>
      <c r="J73" s="9">
        <f ca="1">SUMIF(INDIRECT(Table2[[#Headers],[M23_28_2]]&amp;"[concat]"),Table2[concat],INDIRECT(Table2[[#Headers],[M23_28_2]]&amp;"[c]"))</f>
        <v>0</v>
      </c>
      <c r="K73" s="9"/>
      <c r="L73" s="9" t="str">
        <f ca="1">IF(OR(Table2[[#This Row],[M23_28_2]]&gt;0,Table2[[#This Row],[K23_28_2]]&lt;0),"+-","")</f>
        <v/>
      </c>
    </row>
    <row r="74" spans="1:12" x14ac:dyDescent="0.25">
      <c r="A74" s="6" t="str">
        <f>SUBSTITUTE(SUBSTITUTE(Table2[[#This Row],[NAMA BARANG]],"-","")," ","")</f>
        <v>Amplop/mapDatamicrotopKD861</v>
      </c>
      <c r="B74" s="8">
        <f ca="1">IF(Table2[[#This Row],[TT]]&lt;1,"",COUNT(B$2:B73)+1)</f>
        <v>72</v>
      </c>
      <c r="C74" s="6" t="s">
        <v>208</v>
      </c>
      <c r="D74" s="8">
        <v>9</v>
      </c>
      <c r="E74" s="8" t="s">
        <v>143</v>
      </c>
      <c r="F74" s="8">
        <f ca="1">SUM(Table2[[#This Row],[AWAL]],Table2[[#This Row],[M17_21_2]],Table2[[#This Row],[K17_21_2]],Table2[[#This Row],[M23_28_2]],Table2[[#This Row],[K23_28_2]])</f>
        <v>9</v>
      </c>
      <c r="G74" s="6">
        <f ca="1">SUMIF(INDIRECT(Table2[[#Headers],[M17_21_2]]&amp;"[concat]"),Table2[concat],INDIRECT(Table2[[#Headers],[M17_21_2]]&amp;"[c]"))</f>
        <v>0</v>
      </c>
      <c r="H74" s="6">
        <f ca="1">SUMIF(INDIRECT(Table2[[#Headers],[K17_21_2]]&amp;"[concat]"),Table2[concat],INDIRECT(Table2[[#Headers],[K17_21_2]]&amp;"[c]"))*-1</f>
        <v>0</v>
      </c>
      <c r="I74" s="6" t="str">
        <f ca="1">IF(OR(Table2[[#This Row],[M17_21_2]]&gt;0,Table2[[#This Row],[K17_21_2]]&lt;0),"+-","")</f>
        <v/>
      </c>
      <c r="J74" s="9">
        <f ca="1">SUMIF(INDIRECT(Table2[[#Headers],[M23_28_2]]&amp;"[concat]"),Table2[concat],INDIRECT(Table2[[#Headers],[M23_28_2]]&amp;"[c]"))</f>
        <v>0</v>
      </c>
      <c r="K74" s="9"/>
      <c r="L74" s="9" t="str">
        <f ca="1">IF(OR(Table2[[#This Row],[M23_28_2]]&gt;0,Table2[[#This Row],[K23_28_2]]&lt;0),"+-","")</f>
        <v/>
      </c>
    </row>
    <row r="75" spans="1:12" x14ac:dyDescent="0.25">
      <c r="A75" s="6" t="str">
        <f>SUBSTITUTE(SUBSTITUTE(Table2[[#This Row],[NAMA BARANG]],"-","")," ","")</f>
        <v>Amplop/mapgastaBM53</v>
      </c>
      <c r="B75" s="8">
        <f ca="1">IF(Table2[[#This Row],[TT]]&lt;1,"",COUNT(B$2:B74)+1)</f>
        <v>73</v>
      </c>
      <c r="C75" s="6" t="s">
        <v>209</v>
      </c>
      <c r="D75" s="8">
        <v>5</v>
      </c>
      <c r="E75" s="8" t="s">
        <v>207</v>
      </c>
      <c r="F75" s="8">
        <f ca="1">SUM(Table2[[#This Row],[AWAL]],Table2[[#This Row],[M17_21_2]],Table2[[#This Row],[K17_21_2]],Table2[[#This Row],[M23_28_2]],Table2[[#This Row],[K23_28_2]])</f>
        <v>5</v>
      </c>
      <c r="G75" s="6">
        <f ca="1">SUMIF(INDIRECT(Table2[[#Headers],[M17_21_2]]&amp;"[concat]"),Table2[concat],INDIRECT(Table2[[#Headers],[M17_21_2]]&amp;"[c]"))</f>
        <v>0</v>
      </c>
      <c r="H75" s="6">
        <f ca="1">SUMIF(INDIRECT(Table2[[#Headers],[K17_21_2]]&amp;"[concat]"),Table2[concat],INDIRECT(Table2[[#Headers],[K17_21_2]]&amp;"[c]"))*-1</f>
        <v>0</v>
      </c>
      <c r="I75" s="6" t="str">
        <f ca="1">IF(OR(Table2[[#This Row],[M17_21_2]]&gt;0,Table2[[#This Row],[K17_21_2]]&lt;0),"+-","")</f>
        <v/>
      </c>
      <c r="J75" s="9">
        <f ca="1">SUMIF(INDIRECT(Table2[[#Headers],[M23_28_2]]&amp;"[concat]"),Table2[concat],INDIRECT(Table2[[#Headers],[M23_28_2]]&amp;"[c]"))</f>
        <v>0</v>
      </c>
      <c r="K75" s="9"/>
      <c r="L75" s="9" t="str">
        <f ca="1">IF(OR(Table2[[#This Row],[M23_28_2]]&gt;0,Table2[[#This Row],[K23_28_2]]&lt;0),"+-","")</f>
        <v/>
      </c>
    </row>
    <row r="76" spans="1:12" x14ac:dyDescent="0.25">
      <c r="A76" s="6" t="str">
        <f>SUBSTITUTE(SUBSTITUTE(Table2[[#This Row],[NAMA BARANG]],"-","")," ","")</f>
        <v>Amplop/mapgastaBM56</v>
      </c>
      <c r="B76" s="8">
        <f ca="1">IF(Table2[[#This Row],[TT]]&lt;1,"",COUNT(B$2:B75)+1)</f>
        <v>74</v>
      </c>
      <c r="C76" s="6" t="s">
        <v>210</v>
      </c>
      <c r="D76" s="8">
        <v>3</v>
      </c>
      <c r="E76" s="8" t="s">
        <v>61</v>
      </c>
      <c r="F76" s="8">
        <f ca="1">SUM(Table2[[#This Row],[AWAL]],Table2[[#This Row],[M17_21_2]],Table2[[#This Row],[K17_21_2]],Table2[[#This Row],[M23_28_2]],Table2[[#This Row],[K23_28_2]])</f>
        <v>3</v>
      </c>
      <c r="G76" s="6">
        <f ca="1">SUMIF(INDIRECT(Table2[[#Headers],[M17_21_2]]&amp;"[concat]"),Table2[concat],INDIRECT(Table2[[#Headers],[M17_21_2]]&amp;"[c]"))</f>
        <v>0</v>
      </c>
      <c r="H76" s="6">
        <f ca="1">SUMIF(INDIRECT(Table2[[#Headers],[K17_21_2]]&amp;"[concat]"),Table2[concat],INDIRECT(Table2[[#Headers],[K17_21_2]]&amp;"[c]"))*-1</f>
        <v>0</v>
      </c>
      <c r="I76" s="6" t="str">
        <f ca="1">IF(OR(Table2[[#This Row],[M17_21_2]]&gt;0,Table2[[#This Row],[K17_21_2]]&lt;0),"+-","")</f>
        <v/>
      </c>
      <c r="J76" s="9">
        <f ca="1">SUMIF(INDIRECT(Table2[[#Headers],[M23_28_2]]&amp;"[concat]"),Table2[concat],INDIRECT(Table2[[#Headers],[M23_28_2]]&amp;"[c]"))</f>
        <v>0</v>
      </c>
      <c r="K76" s="9"/>
      <c r="L76" s="9" t="str">
        <f ca="1">IF(OR(Table2[[#This Row],[M23_28_2]]&gt;0,Table2[[#This Row],[K23_28_2]]&lt;0),"+-","")</f>
        <v/>
      </c>
    </row>
    <row r="77" spans="1:12" x14ac:dyDescent="0.25">
      <c r="A77" s="6" t="str">
        <f>SUBSTITUTE(SUBSTITUTE(Table2[[#This Row],[NAMA BARANG]],"-","")," ","")</f>
        <v>Amplop/mapgastaCF56</v>
      </c>
      <c r="B77" s="8">
        <f ca="1">IF(Table2[[#This Row],[TT]]&lt;1,"",COUNT(B$2:B76)+1)</f>
        <v>75</v>
      </c>
      <c r="C77" s="6" t="s">
        <v>211</v>
      </c>
      <c r="D77" s="8">
        <v>1</v>
      </c>
      <c r="E77" s="8" t="s">
        <v>61</v>
      </c>
      <c r="F77" s="8">
        <f ca="1">SUM(Table2[[#This Row],[AWAL]],Table2[[#This Row],[M17_21_2]],Table2[[#This Row],[K17_21_2]],Table2[[#This Row],[M23_28_2]],Table2[[#This Row],[K23_28_2]])</f>
        <v>1</v>
      </c>
      <c r="G77" s="6">
        <f ca="1">SUMIF(INDIRECT(Table2[[#Headers],[M17_21_2]]&amp;"[concat]"),Table2[concat],INDIRECT(Table2[[#Headers],[M17_21_2]]&amp;"[c]"))</f>
        <v>0</v>
      </c>
      <c r="H77" s="6">
        <f ca="1">SUMIF(INDIRECT(Table2[[#Headers],[K17_21_2]]&amp;"[concat]"),Table2[concat],INDIRECT(Table2[[#Headers],[K17_21_2]]&amp;"[c]"))*-1</f>
        <v>0</v>
      </c>
      <c r="I77" s="6" t="str">
        <f ca="1">IF(OR(Table2[[#This Row],[M17_21_2]]&gt;0,Table2[[#This Row],[K17_21_2]]&lt;0),"+-","")</f>
        <v/>
      </c>
      <c r="J77" s="9">
        <f ca="1">SUMIF(INDIRECT(Table2[[#Headers],[M23_28_2]]&amp;"[concat]"),Table2[concat],INDIRECT(Table2[[#Headers],[M23_28_2]]&amp;"[c]"))</f>
        <v>0</v>
      </c>
      <c r="K77" s="9"/>
      <c r="L77" s="9" t="str">
        <f ca="1">IF(OR(Table2[[#This Row],[M23_28_2]]&gt;0,Table2[[#This Row],[K23_28_2]]&lt;0),"+-","")</f>
        <v/>
      </c>
    </row>
    <row r="78" spans="1:12" x14ac:dyDescent="0.25">
      <c r="A78" s="6" t="str">
        <f>SUBSTITUTE(SUBSTITUTE(Table2[[#This Row],[NAMA BARANG]],"-","")," ","")</f>
        <v>Amplop/mapTeslabatikBT53S</v>
      </c>
      <c r="B78" s="8">
        <f ca="1">IF(Table2[[#This Row],[TT]]&lt;1,"",COUNT(B$2:B77)+1)</f>
        <v>76</v>
      </c>
      <c r="C78" s="6" t="s">
        <v>212</v>
      </c>
      <c r="D78" s="8">
        <v>2</v>
      </c>
      <c r="E78" s="8" t="s">
        <v>213</v>
      </c>
      <c r="F78" s="8">
        <f ca="1">SUM(Table2[[#This Row],[AWAL]],Table2[[#This Row],[M17_21_2]],Table2[[#This Row],[K17_21_2]],Table2[[#This Row],[M23_28_2]],Table2[[#This Row],[K23_28_2]])</f>
        <v>2</v>
      </c>
      <c r="G78" s="6">
        <f ca="1">SUMIF(INDIRECT(Table2[[#Headers],[M17_21_2]]&amp;"[concat]"),Table2[concat],INDIRECT(Table2[[#Headers],[M17_21_2]]&amp;"[c]"))</f>
        <v>0</v>
      </c>
      <c r="H78" s="6">
        <f ca="1">SUMIF(INDIRECT(Table2[[#Headers],[K17_21_2]]&amp;"[concat]"),Table2[concat],INDIRECT(Table2[[#Headers],[K17_21_2]]&amp;"[c]"))*-1</f>
        <v>0</v>
      </c>
      <c r="I78" s="6" t="str">
        <f ca="1">IF(OR(Table2[[#This Row],[M17_21_2]]&gt;0,Table2[[#This Row],[K17_21_2]]&lt;0),"+-","")</f>
        <v/>
      </c>
      <c r="J78" s="9">
        <f ca="1">SUMIF(INDIRECT(Table2[[#Headers],[M23_28_2]]&amp;"[concat]"),Table2[concat],INDIRECT(Table2[[#Headers],[M23_28_2]]&amp;"[c]"))</f>
        <v>0</v>
      </c>
      <c r="K78" s="9"/>
      <c r="L78" s="9" t="str">
        <f ca="1">IF(OR(Table2[[#This Row],[M23_28_2]]&gt;0,Table2[[#This Row],[K23_28_2]]&lt;0),"+-","")</f>
        <v/>
      </c>
    </row>
    <row r="79" spans="1:12" x14ac:dyDescent="0.25">
      <c r="A79" s="6" t="str">
        <f>SUBSTITUTE(SUBSTITUTE(Table2[[#This Row],[NAMA BARANG]],"-","")," ","")</f>
        <v>Asahan006Ikan(48)</v>
      </c>
      <c r="B79" s="8">
        <f ca="1">IF(Table2[[#This Row],[TT]]&lt;1,"",COUNT(B$2:B78)+1)</f>
        <v>77</v>
      </c>
      <c r="C79" s="6" t="s">
        <v>214</v>
      </c>
      <c r="D79" s="8">
        <v>2</v>
      </c>
      <c r="E79" s="8" t="s">
        <v>215</v>
      </c>
      <c r="F79" s="8">
        <f ca="1">SUM(Table2[[#This Row],[AWAL]],Table2[[#This Row],[M17_21_2]],Table2[[#This Row],[K17_21_2]],Table2[[#This Row],[M23_28_2]],Table2[[#This Row],[K23_28_2]])</f>
        <v>2</v>
      </c>
      <c r="G79" s="6">
        <f ca="1">SUMIF(INDIRECT(Table2[[#Headers],[M17_21_2]]&amp;"[concat]"),Table2[concat],INDIRECT(Table2[[#Headers],[M17_21_2]]&amp;"[c]"))</f>
        <v>0</v>
      </c>
      <c r="H79" s="6">
        <f ca="1">SUMIF(INDIRECT(Table2[[#Headers],[K17_21_2]]&amp;"[concat]"),Table2[concat],INDIRECT(Table2[[#Headers],[K17_21_2]]&amp;"[c]"))*-1</f>
        <v>0</v>
      </c>
      <c r="I79" s="6" t="str">
        <f ca="1">IF(OR(Table2[[#This Row],[M17_21_2]]&gt;0,Table2[[#This Row],[K17_21_2]]&lt;0),"+-","")</f>
        <v/>
      </c>
      <c r="J79" s="9">
        <f ca="1">SUMIF(INDIRECT(Table2[[#Headers],[M23_28_2]]&amp;"[concat]"),Table2[concat],INDIRECT(Table2[[#Headers],[M23_28_2]]&amp;"[c]"))</f>
        <v>0</v>
      </c>
      <c r="K79" s="9"/>
      <c r="L79" s="9" t="str">
        <f ca="1">IF(OR(Table2[[#This Row],[M23_28_2]]&gt;0,Table2[[#This Row],[K23_28_2]]&lt;0),"+-","")</f>
        <v/>
      </c>
    </row>
    <row r="80" spans="1:12" x14ac:dyDescent="0.25">
      <c r="A80" s="6" t="str">
        <f>SUBSTITUTE(SUBSTITUTE(Table2[[#This Row],[NAMA BARANG]],"-","")," ","")</f>
        <v>Asahan101103PH(1x24)</v>
      </c>
      <c r="B80" s="8">
        <f ca="1">IF(Table2[[#This Row],[TT]]&lt;1,"",COUNT(B$2:B79)+1)</f>
        <v>78</v>
      </c>
      <c r="C80" s="6" t="s">
        <v>216</v>
      </c>
      <c r="D80" s="8">
        <v>8</v>
      </c>
      <c r="E80" s="8" t="s">
        <v>217</v>
      </c>
      <c r="F80" s="8">
        <f ca="1">SUM(Table2[[#This Row],[AWAL]],Table2[[#This Row],[M17_21_2]],Table2[[#This Row],[K17_21_2]],Table2[[#This Row],[M23_28_2]],Table2[[#This Row],[K23_28_2]])</f>
        <v>8</v>
      </c>
      <c r="G80" s="6">
        <f ca="1">SUMIF(INDIRECT(Table2[[#Headers],[M17_21_2]]&amp;"[concat]"),Table2[concat],INDIRECT(Table2[[#Headers],[M17_21_2]]&amp;"[c]"))</f>
        <v>0</v>
      </c>
      <c r="H80" s="6">
        <f ca="1">SUMIF(INDIRECT(Table2[[#Headers],[K17_21_2]]&amp;"[concat]"),Table2[concat],INDIRECT(Table2[[#Headers],[K17_21_2]]&amp;"[c]"))*-1</f>
        <v>0</v>
      </c>
      <c r="I80" s="6" t="str">
        <f ca="1">IF(OR(Table2[[#This Row],[M17_21_2]]&gt;0,Table2[[#This Row],[K17_21_2]]&lt;0),"+-","")</f>
        <v/>
      </c>
      <c r="J80" s="9">
        <f ca="1">SUMIF(INDIRECT(Table2[[#Headers],[M23_28_2]]&amp;"[concat]"),Table2[concat],INDIRECT(Table2[[#Headers],[M23_28_2]]&amp;"[c]"))</f>
        <v>0</v>
      </c>
      <c r="K80" s="9"/>
      <c r="L80" s="9" t="str">
        <f ca="1">IF(OR(Table2[[#This Row],[M23_28_2]]&gt;0,Table2[[#This Row],[K23_28_2]]&lt;0),"+-","")</f>
        <v/>
      </c>
    </row>
    <row r="81" spans="1:12" x14ac:dyDescent="0.25">
      <c r="A81" s="6" t="str">
        <f>SUBSTITUTE(SUBSTITUTE(Table2[[#This Row],[NAMA BARANG]],"-","")," ","")</f>
        <v>Asahan18107</v>
      </c>
      <c r="B81" s="8">
        <f ca="1">IF(Table2[[#This Row],[TT]]&lt;1,"",COUNT(B$2:B80)+1)</f>
        <v>79</v>
      </c>
      <c r="C81" s="6" t="s">
        <v>218</v>
      </c>
      <c r="D81" s="8">
        <v>1</v>
      </c>
      <c r="E81" s="8" t="s">
        <v>43</v>
      </c>
      <c r="F81" s="8">
        <f ca="1">SUM(Table2[[#This Row],[AWAL]],Table2[[#This Row],[M17_21_2]],Table2[[#This Row],[K17_21_2]],Table2[[#This Row],[M23_28_2]],Table2[[#This Row],[K23_28_2]])</f>
        <v>1</v>
      </c>
      <c r="G81" s="6">
        <f ca="1">SUMIF(INDIRECT(Table2[[#Headers],[M17_21_2]]&amp;"[concat]"),Table2[concat],INDIRECT(Table2[[#Headers],[M17_21_2]]&amp;"[c]"))</f>
        <v>0</v>
      </c>
      <c r="H81" s="6">
        <f ca="1">SUMIF(INDIRECT(Table2[[#Headers],[K17_21_2]]&amp;"[concat]"),Table2[concat],INDIRECT(Table2[[#Headers],[K17_21_2]]&amp;"[c]"))*-1</f>
        <v>0</v>
      </c>
      <c r="I81" s="6" t="str">
        <f ca="1">IF(OR(Table2[[#This Row],[M17_21_2]]&gt;0,Table2[[#This Row],[K17_21_2]]&lt;0),"+-","")</f>
        <v/>
      </c>
      <c r="J81" s="9">
        <f ca="1">SUMIF(INDIRECT(Table2[[#Headers],[M23_28_2]]&amp;"[concat]"),Table2[concat],INDIRECT(Table2[[#Headers],[M23_28_2]]&amp;"[c]"))</f>
        <v>0</v>
      </c>
      <c r="K81" s="9"/>
      <c r="L81" s="9" t="str">
        <f ca="1">IF(OR(Table2[[#This Row],[M23_28_2]]&gt;0,Table2[[#This Row],[K23_28_2]]&lt;0),"+-","")</f>
        <v/>
      </c>
    </row>
    <row r="82" spans="1:12" x14ac:dyDescent="0.25">
      <c r="A82" s="6" t="str">
        <f>SUBSTITUTE(SUBSTITUTE(Table2[[#This Row],[NAMA BARANG]],"-","")," ","")</f>
        <v>Asahan20160(42)</v>
      </c>
      <c r="B82" s="8">
        <f ca="1">IF(Table2[[#This Row],[TT]]&lt;1,"",COUNT(B$2:B81)+1)</f>
        <v>80</v>
      </c>
      <c r="C82" s="6" t="s">
        <v>219</v>
      </c>
      <c r="D82" s="8">
        <v>2</v>
      </c>
      <c r="E82" s="8" t="s">
        <v>72</v>
      </c>
      <c r="F82" s="8">
        <f ca="1">SUM(Table2[[#This Row],[AWAL]],Table2[[#This Row],[M17_21_2]],Table2[[#This Row],[K17_21_2]],Table2[[#This Row],[M23_28_2]],Table2[[#This Row],[K23_28_2]])</f>
        <v>2</v>
      </c>
      <c r="G82" s="6">
        <f ca="1">SUMIF(INDIRECT(Table2[[#Headers],[M17_21_2]]&amp;"[concat]"),Table2[concat],INDIRECT(Table2[[#Headers],[M17_21_2]]&amp;"[c]"))</f>
        <v>0</v>
      </c>
      <c r="H82" s="6">
        <f ca="1">SUMIF(INDIRECT(Table2[[#Headers],[K17_21_2]]&amp;"[concat]"),Table2[concat],INDIRECT(Table2[[#Headers],[K17_21_2]]&amp;"[c]"))*-1</f>
        <v>0</v>
      </c>
      <c r="I82" s="6" t="str">
        <f ca="1">IF(OR(Table2[[#This Row],[M17_21_2]]&gt;0,Table2[[#This Row],[K17_21_2]]&lt;0),"+-","")</f>
        <v/>
      </c>
      <c r="J82" s="9">
        <f ca="1">SUMIF(INDIRECT(Table2[[#Headers],[M23_28_2]]&amp;"[concat]"),Table2[concat],INDIRECT(Table2[[#Headers],[M23_28_2]]&amp;"[c]"))</f>
        <v>0</v>
      </c>
      <c r="K82" s="9"/>
      <c r="L82" s="9" t="str">
        <f ca="1">IF(OR(Table2[[#This Row],[M23_28_2]]&gt;0,Table2[[#This Row],[K23_28_2]]&lt;0),"+-","")</f>
        <v/>
      </c>
    </row>
    <row r="83" spans="1:12" x14ac:dyDescent="0.25">
      <c r="A83" s="6" t="str">
        <f>SUBSTITUTE(SUBSTITUTE(Table2[[#This Row],[NAMA BARANG]],"-","")," ","")</f>
        <v>Asahan3006pesawat(45)</v>
      </c>
      <c r="B83" s="8">
        <f ca="1">IF(Table2[[#This Row],[TT]]&lt;1,"",COUNT(B$2:B82)+1)</f>
        <v>81</v>
      </c>
      <c r="C83" s="6" t="s">
        <v>220</v>
      </c>
      <c r="D83" s="8">
        <v>2</v>
      </c>
      <c r="E83" s="8" t="s">
        <v>221</v>
      </c>
      <c r="F83" s="8">
        <f ca="1">SUM(Table2[[#This Row],[AWAL]],Table2[[#This Row],[M17_21_2]],Table2[[#This Row],[K17_21_2]],Table2[[#This Row],[M23_28_2]],Table2[[#This Row],[K23_28_2]])</f>
        <v>2</v>
      </c>
      <c r="G83" s="6">
        <f ca="1">SUMIF(INDIRECT(Table2[[#Headers],[M17_21_2]]&amp;"[concat]"),Table2[concat],INDIRECT(Table2[[#Headers],[M17_21_2]]&amp;"[c]"))</f>
        <v>0</v>
      </c>
      <c r="H83" s="6">
        <f ca="1">SUMIF(INDIRECT(Table2[[#Headers],[K17_21_2]]&amp;"[concat]"),Table2[concat],INDIRECT(Table2[[#Headers],[K17_21_2]]&amp;"[c]"))*-1</f>
        <v>0</v>
      </c>
      <c r="I83" s="6" t="str">
        <f ca="1">IF(OR(Table2[[#This Row],[M17_21_2]]&gt;0,Table2[[#This Row],[K17_21_2]]&lt;0),"+-","")</f>
        <v/>
      </c>
      <c r="J83" s="9">
        <f ca="1">SUMIF(INDIRECT(Table2[[#Headers],[M23_28_2]]&amp;"[concat]"),Table2[concat],INDIRECT(Table2[[#Headers],[M23_28_2]]&amp;"[c]"))</f>
        <v>0</v>
      </c>
      <c r="K83" s="9"/>
      <c r="L83" s="9" t="str">
        <f ca="1">IF(OR(Table2[[#This Row],[M23_28_2]]&gt;0,Table2[[#This Row],[K23_28_2]]&lt;0),"+-","")</f>
        <v/>
      </c>
    </row>
    <row r="84" spans="1:12" x14ac:dyDescent="0.25">
      <c r="A84" s="6" t="str">
        <f>SUBSTITUTE(SUBSTITUTE(Table2[[#This Row],[NAMA BARANG]],"-","")," ","")</f>
        <v>Asahan346(48)</v>
      </c>
      <c r="B84" s="8">
        <f ca="1">IF(Table2[[#This Row],[TT]]&lt;1,"",COUNT(B$2:B83)+1)</f>
        <v>82</v>
      </c>
      <c r="C84" s="6" t="s">
        <v>222</v>
      </c>
      <c r="D84" s="8">
        <v>16</v>
      </c>
      <c r="E84" s="8" t="s">
        <v>223</v>
      </c>
      <c r="F84" s="8">
        <f ca="1">SUM(Table2[[#This Row],[AWAL]],Table2[[#This Row],[M17_21_2]],Table2[[#This Row],[K17_21_2]],Table2[[#This Row],[M23_28_2]],Table2[[#This Row],[K23_28_2]])</f>
        <v>16</v>
      </c>
      <c r="G84" s="6">
        <f ca="1">SUMIF(INDIRECT(Table2[[#Headers],[M17_21_2]]&amp;"[concat]"),Table2[concat],INDIRECT(Table2[[#Headers],[M17_21_2]]&amp;"[c]"))</f>
        <v>0</v>
      </c>
      <c r="H84" s="6">
        <f ca="1">SUMIF(INDIRECT(Table2[[#Headers],[K17_21_2]]&amp;"[concat]"),Table2[concat],INDIRECT(Table2[[#Headers],[K17_21_2]]&amp;"[c]"))*-1</f>
        <v>0</v>
      </c>
      <c r="I84" s="6" t="str">
        <f ca="1">IF(OR(Table2[[#This Row],[M17_21_2]]&gt;0,Table2[[#This Row],[K17_21_2]]&lt;0),"+-","")</f>
        <v/>
      </c>
      <c r="J84" s="9">
        <f ca="1">SUMIF(INDIRECT(Table2[[#Headers],[M23_28_2]]&amp;"[concat]"),Table2[concat],INDIRECT(Table2[[#Headers],[M23_28_2]]&amp;"[c]"))</f>
        <v>0</v>
      </c>
      <c r="K84" s="9"/>
      <c r="L84" s="9" t="str">
        <f ca="1">IF(OR(Table2[[#This Row],[M23_28_2]]&gt;0,Table2[[#This Row],[K23_28_2]]&lt;0),"+-","")</f>
        <v/>
      </c>
    </row>
    <row r="85" spans="1:12" x14ac:dyDescent="0.25">
      <c r="A85" s="6" t="str">
        <f>SUBSTITUTE(SUBSTITUTE(Table2[[#This Row],[NAMA BARANG]],"-","")," ","")</f>
        <v>Asahan3852(12)</v>
      </c>
      <c r="B85" s="8">
        <f ca="1">IF(Table2[[#This Row],[TT]]&lt;1,"",COUNT(B$2:B84)+1)</f>
        <v>83</v>
      </c>
      <c r="C85" s="6" t="s">
        <v>224</v>
      </c>
      <c r="D85" s="8">
        <v>3</v>
      </c>
      <c r="E85" s="8" t="s">
        <v>225</v>
      </c>
      <c r="F85" s="8">
        <f ca="1">SUM(Table2[[#This Row],[AWAL]],Table2[[#This Row],[M17_21_2]],Table2[[#This Row],[K17_21_2]],Table2[[#This Row],[M23_28_2]],Table2[[#This Row],[K23_28_2]])</f>
        <v>3</v>
      </c>
      <c r="G85" s="6">
        <f ca="1">SUMIF(INDIRECT(Table2[[#Headers],[M17_21_2]]&amp;"[concat]"),Table2[concat],INDIRECT(Table2[[#Headers],[M17_21_2]]&amp;"[c]"))</f>
        <v>0</v>
      </c>
      <c r="H85" s="6">
        <f ca="1">SUMIF(INDIRECT(Table2[[#Headers],[K17_21_2]]&amp;"[concat]"),Table2[concat],INDIRECT(Table2[[#Headers],[K17_21_2]]&amp;"[c]"))*-1</f>
        <v>0</v>
      </c>
      <c r="I85" s="6" t="str">
        <f ca="1">IF(OR(Table2[[#This Row],[M17_21_2]]&gt;0,Table2[[#This Row],[K17_21_2]]&lt;0),"+-","")</f>
        <v/>
      </c>
      <c r="J85" s="9">
        <f ca="1">SUMIF(INDIRECT(Table2[[#Headers],[M23_28_2]]&amp;"[concat]"),Table2[concat],INDIRECT(Table2[[#Headers],[M23_28_2]]&amp;"[c]"))</f>
        <v>0</v>
      </c>
      <c r="K85" s="9"/>
      <c r="L85" s="9" t="str">
        <f ca="1">IF(OR(Table2[[#This Row],[M23_28_2]]&gt;0,Table2[[#This Row],[K23_28_2]]&lt;0),"+-","")</f>
        <v/>
      </c>
    </row>
    <row r="86" spans="1:12" x14ac:dyDescent="0.25">
      <c r="A86" s="6" t="str">
        <f>SUBSTITUTE(SUBSTITUTE(Table2[[#This Row],[NAMA BARANG]],"-","")," ","")</f>
        <v>Asahan387Hipo</v>
      </c>
      <c r="B86" s="8">
        <f ca="1">IF(Table2[[#This Row],[TT]]&lt;1,"",COUNT(B$2:B85)+1)</f>
        <v>84</v>
      </c>
      <c r="C86" s="6" t="s">
        <v>226</v>
      </c>
      <c r="D86" s="8">
        <v>8</v>
      </c>
      <c r="E86" s="8" t="s">
        <v>215</v>
      </c>
      <c r="F86" s="8">
        <f ca="1">SUM(Table2[[#This Row],[AWAL]],Table2[[#This Row],[M17_21_2]],Table2[[#This Row],[K17_21_2]],Table2[[#This Row],[M23_28_2]],Table2[[#This Row],[K23_28_2]])</f>
        <v>8</v>
      </c>
      <c r="G86" s="6">
        <f ca="1">SUMIF(INDIRECT(Table2[[#Headers],[M17_21_2]]&amp;"[concat]"),Table2[concat],INDIRECT(Table2[[#Headers],[M17_21_2]]&amp;"[c]"))</f>
        <v>0</v>
      </c>
      <c r="H86" s="6">
        <f ca="1">SUMIF(INDIRECT(Table2[[#Headers],[K17_21_2]]&amp;"[concat]"),Table2[concat],INDIRECT(Table2[[#Headers],[K17_21_2]]&amp;"[c]"))*-1</f>
        <v>0</v>
      </c>
      <c r="I86" s="6" t="str">
        <f ca="1">IF(OR(Table2[[#This Row],[M17_21_2]]&gt;0,Table2[[#This Row],[K17_21_2]]&lt;0),"+-","")</f>
        <v/>
      </c>
      <c r="J86" s="9">
        <f ca="1">SUMIF(INDIRECT(Table2[[#Headers],[M23_28_2]]&amp;"[concat]"),Table2[concat],INDIRECT(Table2[[#Headers],[M23_28_2]]&amp;"[c]"))</f>
        <v>0</v>
      </c>
      <c r="K86" s="9"/>
      <c r="L86" s="9" t="str">
        <f ca="1">IF(OR(Table2[[#This Row],[M23_28_2]]&gt;0,Table2[[#This Row],[K23_28_2]]&lt;0),"+-","")</f>
        <v/>
      </c>
    </row>
    <row r="87" spans="1:12" x14ac:dyDescent="0.25">
      <c r="A87" s="6" t="str">
        <f>SUBSTITUTE(SUBSTITUTE(Table2[[#This Row],[NAMA BARANG]],"-","")," ","")</f>
        <v>Asahan3in13281Frozenlancip</v>
      </c>
      <c r="B87" s="8">
        <f ca="1">IF(Table2[[#This Row],[TT]]&lt;1,"",COUNT(B$2:B86)+1)</f>
        <v>85</v>
      </c>
      <c r="C87" s="6" t="s">
        <v>227</v>
      </c>
      <c r="D87" s="8">
        <v>14</v>
      </c>
      <c r="E87" s="8" t="s">
        <v>18</v>
      </c>
      <c r="F87" s="8">
        <f ca="1">SUM(Table2[[#This Row],[AWAL]],Table2[[#This Row],[M17_21_2]],Table2[[#This Row],[K17_21_2]],Table2[[#This Row],[M23_28_2]],Table2[[#This Row],[K23_28_2]])</f>
        <v>14</v>
      </c>
      <c r="G87" s="6">
        <f ca="1">SUMIF(INDIRECT(Table2[[#Headers],[M17_21_2]]&amp;"[concat]"),Table2[concat],INDIRECT(Table2[[#Headers],[M17_21_2]]&amp;"[c]"))</f>
        <v>0</v>
      </c>
      <c r="H87" s="6">
        <f ca="1">SUMIF(INDIRECT(Table2[[#Headers],[K17_21_2]]&amp;"[concat]"),Table2[concat],INDIRECT(Table2[[#Headers],[K17_21_2]]&amp;"[c]"))*-1</f>
        <v>0</v>
      </c>
      <c r="I87" s="6" t="str">
        <f ca="1">IF(OR(Table2[[#This Row],[M17_21_2]]&gt;0,Table2[[#This Row],[K17_21_2]]&lt;0),"+-","")</f>
        <v/>
      </c>
      <c r="J87" s="9">
        <f ca="1">SUMIF(INDIRECT(Table2[[#Headers],[M23_28_2]]&amp;"[concat]"),Table2[concat],INDIRECT(Table2[[#Headers],[M23_28_2]]&amp;"[c]"))</f>
        <v>0</v>
      </c>
      <c r="K87" s="9"/>
      <c r="L87" s="9" t="str">
        <f ca="1">IF(OR(Table2[[#This Row],[M23_28_2]]&gt;0,Table2[[#This Row],[K23_28_2]]&lt;0),"+-","")</f>
        <v/>
      </c>
    </row>
    <row r="88" spans="1:12" x14ac:dyDescent="0.25">
      <c r="A88" s="6" t="str">
        <f>SUBSTITUTE(SUBSTITUTE(Table2[[#This Row],[NAMA BARANG]],"-","")," ","")</f>
        <v>Asahan51102</v>
      </c>
      <c r="B88" s="8">
        <f ca="1">IF(Table2[[#This Row],[TT]]&lt;1,"",COUNT(B$2:B87)+1)</f>
        <v>86</v>
      </c>
      <c r="C88" s="6" t="s">
        <v>228</v>
      </c>
      <c r="D88" s="8">
        <v>2</v>
      </c>
      <c r="F88" s="8">
        <f ca="1">SUM(Table2[[#This Row],[AWAL]],Table2[[#This Row],[M17_21_2]],Table2[[#This Row],[K17_21_2]],Table2[[#This Row],[M23_28_2]],Table2[[#This Row],[K23_28_2]])</f>
        <v>2</v>
      </c>
      <c r="G88" s="6">
        <f ca="1">SUMIF(INDIRECT(Table2[[#Headers],[M17_21_2]]&amp;"[concat]"),Table2[concat],INDIRECT(Table2[[#Headers],[M17_21_2]]&amp;"[c]"))</f>
        <v>0</v>
      </c>
      <c r="H88" s="6">
        <f ca="1">SUMIF(INDIRECT(Table2[[#Headers],[K17_21_2]]&amp;"[concat]"),Table2[concat],INDIRECT(Table2[[#Headers],[K17_21_2]]&amp;"[c]"))*-1</f>
        <v>0</v>
      </c>
      <c r="I88" s="6" t="str">
        <f ca="1">IF(OR(Table2[[#This Row],[M17_21_2]]&gt;0,Table2[[#This Row],[K17_21_2]]&lt;0),"+-","")</f>
        <v/>
      </c>
      <c r="J88" s="9">
        <f ca="1">SUMIF(INDIRECT(Table2[[#Headers],[M23_28_2]]&amp;"[concat]"),Table2[concat],INDIRECT(Table2[[#Headers],[M23_28_2]]&amp;"[c]"))</f>
        <v>0</v>
      </c>
      <c r="K88" s="9"/>
      <c r="L88" s="9" t="str">
        <f ca="1">IF(OR(Table2[[#This Row],[M23_28_2]]&gt;0,Table2[[#This Row],[K23_28_2]]&lt;0),"+-","")</f>
        <v/>
      </c>
    </row>
    <row r="89" spans="1:12" x14ac:dyDescent="0.25">
      <c r="A89" s="6" t="str">
        <f>SUBSTITUTE(SUBSTITUTE(Table2[[#This Row],[NAMA BARANG]],"-","")," ","")</f>
        <v>Asahan601</v>
      </c>
      <c r="B89" s="8">
        <f ca="1">IF(Table2[[#This Row],[TT]]&lt;1,"",COUNT(B$2:B88)+1)</f>
        <v>87</v>
      </c>
      <c r="C89" s="6" t="s">
        <v>231</v>
      </c>
      <c r="D89" s="8">
        <v>9</v>
      </c>
      <c r="E89" s="8">
        <v>96</v>
      </c>
      <c r="F89" s="8">
        <f ca="1">SUM(Table2[[#This Row],[AWAL]],Table2[[#This Row],[M17_21_2]],Table2[[#This Row],[K17_21_2]],Table2[[#This Row],[M23_28_2]],Table2[[#This Row],[K23_28_2]])</f>
        <v>9</v>
      </c>
      <c r="G89" s="6">
        <f ca="1">SUMIF(INDIRECT(Table2[[#Headers],[M17_21_2]]&amp;"[concat]"),Table2[concat],INDIRECT(Table2[[#Headers],[M17_21_2]]&amp;"[c]"))</f>
        <v>0</v>
      </c>
      <c r="H89" s="6">
        <f ca="1">SUMIF(INDIRECT(Table2[[#Headers],[K17_21_2]]&amp;"[concat]"),Table2[concat],INDIRECT(Table2[[#Headers],[K17_21_2]]&amp;"[c]"))*-1</f>
        <v>0</v>
      </c>
      <c r="I89" s="6" t="str">
        <f ca="1">IF(OR(Table2[[#This Row],[M17_21_2]]&gt;0,Table2[[#This Row],[K17_21_2]]&lt;0),"+-","")</f>
        <v/>
      </c>
      <c r="J89" s="9">
        <f ca="1">SUMIF(INDIRECT(Table2[[#Headers],[M23_28_2]]&amp;"[concat]"),Table2[concat],INDIRECT(Table2[[#Headers],[M23_28_2]]&amp;"[c]"))</f>
        <v>0</v>
      </c>
      <c r="K89" s="9"/>
      <c r="L89" s="9" t="str">
        <f ca="1">IF(OR(Table2[[#This Row],[M23_28_2]]&gt;0,Table2[[#This Row],[K23_28_2]]&lt;0),"+-","")</f>
        <v/>
      </c>
    </row>
    <row r="90" spans="1:12" x14ac:dyDescent="0.25">
      <c r="A90" s="6" t="str">
        <f>SUBSTITUTE(SUBSTITUTE(Table2[[#This Row],[NAMA BARANG]],"-","")," ","")</f>
        <v>Asahan622169(48)</v>
      </c>
      <c r="B90" s="8">
        <f ca="1">IF(Table2[[#This Row],[TT]]&lt;1,"",COUNT(B$2:B89)+1)</f>
        <v>88</v>
      </c>
      <c r="C90" s="6" t="s">
        <v>232</v>
      </c>
      <c r="D90" s="8">
        <v>3</v>
      </c>
      <c r="E90" s="8" t="s">
        <v>233</v>
      </c>
      <c r="F90" s="8">
        <f ca="1">SUM(Table2[[#This Row],[AWAL]],Table2[[#This Row],[M17_21_2]],Table2[[#This Row],[K17_21_2]],Table2[[#This Row],[M23_28_2]],Table2[[#This Row],[K23_28_2]])</f>
        <v>3</v>
      </c>
      <c r="G90" s="6">
        <f ca="1">SUMIF(INDIRECT(Table2[[#Headers],[M17_21_2]]&amp;"[concat]"),Table2[concat],INDIRECT(Table2[[#Headers],[M17_21_2]]&amp;"[c]"))</f>
        <v>0</v>
      </c>
      <c r="H90" s="6">
        <f ca="1">SUMIF(INDIRECT(Table2[[#Headers],[K17_21_2]]&amp;"[concat]"),Table2[concat],INDIRECT(Table2[[#Headers],[K17_21_2]]&amp;"[c]"))*-1</f>
        <v>0</v>
      </c>
      <c r="I90" s="6" t="str">
        <f ca="1">IF(OR(Table2[[#This Row],[M17_21_2]]&gt;0,Table2[[#This Row],[K17_21_2]]&lt;0),"+-","")</f>
        <v/>
      </c>
      <c r="J90" s="9">
        <f ca="1">SUMIF(INDIRECT(Table2[[#Headers],[M23_28_2]]&amp;"[concat]"),Table2[concat],INDIRECT(Table2[[#Headers],[M23_28_2]]&amp;"[c]"))</f>
        <v>0</v>
      </c>
      <c r="K90" s="9"/>
      <c r="L90" s="9" t="str">
        <f ca="1">IF(OR(Table2[[#This Row],[M23_28_2]]&gt;0,Table2[[#This Row],[K23_28_2]]&lt;0),"+-","")</f>
        <v/>
      </c>
    </row>
    <row r="91" spans="1:12" x14ac:dyDescent="0.25">
      <c r="A91" s="6" t="str">
        <f>SUBSTITUTE(SUBSTITUTE(Table2[[#This Row],[NAMA BARANG]],"-","")," ","")</f>
        <v>Asahan653</v>
      </c>
      <c r="B91" s="8">
        <f ca="1">IF(Table2[[#This Row],[TT]]&lt;1,"",COUNT(B$2:B90)+1)</f>
        <v>89</v>
      </c>
      <c r="C91" s="6" t="s">
        <v>234</v>
      </c>
      <c r="D91" s="8">
        <v>4</v>
      </c>
      <c r="E91" s="8" t="s">
        <v>235</v>
      </c>
      <c r="F91" s="8">
        <f ca="1">SUM(Table2[[#This Row],[AWAL]],Table2[[#This Row],[M17_21_2]],Table2[[#This Row],[K17_21_2]],Table2[[#This Row],[M23_28_2]],Table2[[#This Row],[K23_28_2]])</f>
        <v>4</v>
      </c>
      <c r="G91" s="6">
        <f ca="1">SUMIF(INDIRECT(Table2[[#Headers],[M17_21_2]]&amp;"[concat]"),Table2[concat],INDIRECT(Table2[[#Headers],[M17_21_2]]&amp;"[c]"))</f>
        <v>0</v>
      </c>
      <c r="H91" s="6">
        <f ca="1">SUMIF(INDIRECT(Table2[[#Headers],[K17_21_2]]&amp;"[concat]"),Table2[concat],INDIRECT(Table2[[#Headers],[K17_21_2]]&amp;"[c]"))*-1</f>
        <v>0</v>
      </c>
      <c r="I91" s="6" t="str">
        <f ca="1">IF(OR(Table2[[#This Row],[M17_21_2]]&gt;0,Table2[[#This Row],[K17_21_2]]&lt;0),"+-","")</f>
        <v/>
      </c>
      <c r="J91" s="9">
        <f ca="1">SUMIF(INDIRECT(Table2[[#Headers],[M23_28_2]]&amp;"[concat]"),Table2[concat],INDIRECT(Table2[[#Headers],[M23_28_2]]&amp;"[c]"))</f>
        <v>0</v>
      </c>
      <c r="K91" s="9"/>
      <c r="L91" s="9" t="str">
        <f ca="1">IF(OR(Table2[[#This Row],[M23_28_2]]&gt;0,Table2[[#This Row],[K23_28_2]]&lt;0),"+-","")</f>
        <v/>
      </c>
    </row>
    <row r="92" spans="1:12" x14ac:dyDescent="0.25">
      <c r="A92" s="6" t="str">
        <f>SUBSTITUTE(SUBSTITUTE(Table2[[#This Row],[NAMA BARANG]],"-","")," ","")</f>
        <v>Asahan66116619/2pc(27)</v>
      </c>
      <c r="B92" s="8">
        <f ca="1">IF(Table2[[#This Row],[TT]]&lt;1,"",COUNT(B$2:B91)+1)</f>
        <v>90</v>
      </c>
      <c r="C92" s="6" t="s">
        <v>236</v>
      </c>
      <c r="D92" s="8">
        <v>2</v>
      </c>
      <c r="E92" s="8" t="s">
        <v>230</v>
      </c>
      <c r="F92" s="8">
        <f ca="1">SUM(Table2[[#This Row],[AWAL]],Table2[[#This Row],[M17_21_2]],Table2[[#This Row],[K17_21_2]],Table2[[#This Row],[M23_28_2]],Table2[[#This Row],[K23_28_2]])</f>
        <v>2</v>
      </c>
      <c r="G92" s="6">
        <f ca="1">SUMIF(INDIRECT(Table2[[#Headers],[M17_21_2]]&amp;"[concat]"),Table2[concat],INDIRECT(Table2[[#Headers],[M17_21_2]]&amp;"[c]"))</f>
        <v>0</v>
      </c>
      <c r="H92" s="6">
        <f ca="1">SUMIF(INDIRECT(Table2[[#Headers],[K17_21_2]]&amp;"[concat]"),Table2[concat],INDIRECT(Table2[[#Headers],[K17_21_2]]&amp;"[c]"))*-1</f>
        <v>0</v>
      </c>
      <c r="I92" s="6" t="str">
        <f ca="1">IF(OR(Table2[[#This Row],[M17_21_2]]&gt;0,Table2[[#This Row],[K17_21_2]]&lt;0),"+-","")</f>
        <v/>
      </c>
      <c r="J92" s="9">
        <f ca="1">SUMIF(INDIRECT(Table2[[#Headers],[M23_28_2]]&amp;"[concat]"),Table2[concat],INDIRECT(Table2[[#Headers],[M23_28_2]]&amp;"[c]"))</f>
        <v>0</v>
      </c>
      <c r="K92" s="9"/>
      <c r="L92" s="9" t="str">
        <f ca="1">IF(OR(Table2[[#This Row],[M23_28_2]]&gt;0,Table2[[#This Row],[K23_28_2]]&lt;0),"+-","")</f>
        <v/>
      </c>
    </row>
    <row r="93" spans="1:12" x14ac:dyDescent="0.25">
      <c r="A93" s="6" t="str">
        <f>SUBSTITUTE(SUBSTITUTE(Table2[[#This Row],[NAMA BARANG]],"-","")," ","")</f>
        <v>Asahan7528botol</v>
      </c>
      <c r="B93" s="8">
        <f ca="1">IF(Table2[[#This Row],[TT]]&lt;1,"",COUNT(B$2:B92)+1)</f>
        <v>91</v>
      </c>
      <c r="C93" s="6" t="s">
        <v>239</v>
      </c>
      <c r="D93" s="8">
        <v>4</v>
      </c>
      <c r="E93" s="8" t="s">
        <v>240</v>
      </c>
      <c r="F93" s="8">
        <f ca="1">SUM(Table2[[#This Row],[AWAL]],Table2[[#This Row],[M17_21_2]],Table2[[#This Row],[K17_21_2]],Table2[[#This Row],[M23_28_2]],Table2[[#This Row],[K23_28_2]])</f>
        <v>4</v>
      </c>
      <c r="G93" s="6">
        <f ca="1">SUMIF(INDIRECT(Table2[[#Headers],[M17_21_2]]&amp;"[concat]"),Table2[concat],INDIRECT(Table2[[#Headers],[M17_21_2]]&amp;"[c]"))</f>
        <v>0</v>
      </c>
      <c r="H93" s="6">
        <f ca="1">SUMIF(INDIRECT(Table2[[#Headers],[K17_21_2]]&amp;"[concat]"),Table2[concat],INDIRECT(Table2[[#Headers],[K17_21_2]]&amp;"[c]"))*-1</f>
        <v>0</v>
      </c>
      <c r="I93" s="6" t="str">
        <f ca="1">IF(OR(Table2[[#This Row],[M17_21_2]]&gt;0,Table2[[#This Row],[K17_21_2]]&lt;0),"+-","")</f>
        <v/>
      </c>
      <c r="J93" s="9">
        <f ca="1">SUMIF(INDIRECT(Table2[[#Headers],[M23_28_2]]&amp;"[concat]"),Table2[concat],INDIRECT(Table2[[#Headers],[M23_28_2]]&amp;"[c]"))</f>
        <v>0</v>
      </c>
      <c r="K93" s="9"/>
      <c r="L93" s="9" t="str">
        <f ca="1">IF(OR(Table2[[#This Row],[M23_28_2]]&gt;0,Table2[[#This Row],[K23_28_2]]&lt;0),"+-","")</f>
        <v/>
      </c>
    </row>
    <row r="94" spans="1:12" x14ac:dyDescent="0.25">
      <c r="A94" s="6" t="str">
        <f>SUBSTITUTE(SUBSTITUTE(Table2[[#This Row],[NAMA BARANG]],"-","")," ","")</f>
        <v>Asahan859Cangkir(12)</v>
      </c>
      <c r="B94" s="8">
        <f ca="1">IF(Table2[[#This Row],[TT]]&lt;1,"",COUNT(B$2:B93)+1)</f>
        <v>92</v>
      </c>
      <c r="C94" s="6" t="s">
        <v>241</v>
      </c>
      <c r="D94" s="8">
        <v>2</v>
      </c>
      <c r="E94" s="8" t="s">
        <v>242</v>
      </c>
      <c r="F94" s="8">
        <f ca="1">SUM(Table2[[#This Row],[AWAL]],Table2[[#This Row],[M17_21_2]],Table2[[#This Row],[K17_21_2]],Table2[[#This Row],[M23_28_2]],Table2[[#This Row],[K23_28_2]])</f>
        <v>2</v>
      </c>
      <c r="G94" s="6">
        <f ca="1">SUMIF(INDIRECT(Table2[[#Headers],[M17_21_2]]&amp;"[concat]"),Table2[concat],INDIRECT(Table2[[#Headers],[M17_21_2]]&amp;"[c]"))</f>
        <v>0</v>
      </c>
      <c r="H94" s="6">
        <f ca="1">SUMIF(INDIRECT(Table2[[#Headers],[K17_21_2]]&amp;"[concat]"),Table2[concat],INDIRECT(Table2[[#Headers],[K17_21_2]]&amp;"[c]"))*-1</f>
        <v>0</v>
      </c>
      <c r="I94" s="6" t="str">
        <f ca="1">IF(OR(Table2[[#This Row],[M17_21_2]]&gt;0,Table2[[#This Row],[K17_21_2]]&lt;0),"+-","")</f>
        <v/>
      </c>
      <c r="J94" s="9">
        <f ca="1">SUMIF(INDIRECT(Table2[[#Headers],[M23_28_2]]&amp;"[concat]"),Table2[concat],INDIRECT(Table2[[#Headers],[M23_28_2]]&amp;"[c]"))</f>
        <v>0</v>
      </c>
      <c r="K94" s="9"/>
      <c r="L94" s="9" t="str">
        <f ca="1">IF(OR(Table2[[#This Row],[M23_28_2]]&gt;0,Table2[[#This Row],[K23_28_2]]&lt;0),"+-","")</f>
        <v/>
      </c>
    </row>
    <row r="95" spans="1:12" x14ac:dyDescent="0.25">
      <c r="A95" s="6" t="str">
        <f>SUBSTITUTE(SUBSTITUTE(Table2[[#This Row],[NAMA BARANG]],"-","")," ","")</f>
        <v>Asahan888H(24)</v>
      </c>
      <c r="B95" s="8">
        <f ca="1">IF(Table2[[#This Row],[TT]]&lt;1,"",COUNT(B$2:B94)+1)</f>
        <v>93</v>
      </c>
      <c r="C95" s="6" t="s">
        <v>243</v>
      </c>
      <c r="D95" s="8">
        <v>1</v>
      </c>
      <c r="E95" s="8" t="s">
        <v>230</v>
      </c>
      <c r="F95" s="8">
        <f ca="1">SUM(Table2[[#This Row],[AWAL]],Table2[[#This Row],[M17_21_2]],Table2[[#This Row],[K17_21_2]],Table2[[#This Row],[M23_28_2]],Table2[[#This Row],[K23_28_2]])</f>
        <v>1</v>
      </c>
      <c r="G95" s="6">
        <f ca="1">SUMIF(INDIRECT(Table2[[#Headers],[M17_21_2]]&amp;"[concat]"),Table2[concat],INDIRECT(Table2[[#Headers],[M17_21_2]]&amp;"[c]"))</f>
        <v>0</v>
      </c>
      <c r="H95" s="6">
        <f ca="1">SUMIF(INDIRECT(Table2[[#Headers],[K17_21_2]]&amp;"[concat]"),Table2[concat],INDIRECT(Table2[[#Headers],[K17_21_2]]&amp;"[c]"))*-1</f>
        <v>0</v>
      </c>
      <c r="I95" s="6" t="str">
        <f ca="1">IF(OR(Table2[[#This Row],[M17_21_2]]&gt;0,Table2[[#This Row],[K17_21_2]]&lt;0),"+-","")</f>
        <v/>
      </c>
      <c r="J95" s="9">
        <f ca="1">SUMIF(INDIRECT(Table2[[#Headers],[M23_28_2]]&amp;"[concat]"),Table2[concat],INDIRECT(Table2[[#Headers],[M23_28_2]]&amp;"[c]"))</f>
        <v>0</v>
      </c>
      <c r="K95" s="9"/>
      <c r="L95" s="9" t="str">
        <f ca="1">IF(OR(Table2[[#This Row],[M23_28_2]]&gt;0,Table2[[#This Row],[K23_28_2]]&lt;0),"+-","")</f>
        <v/>
      </c>
    </row>
    <row r="96" spans="1:12" x14ac:dyDescent="0.25">
      <c r="A96" s="6" t="str">
        <f>SUBSTITUTE(SUBSTITUTE(Table2[[#This Row],[NAMA BARANG]],"-","")," ","")</f>
        <v>Asahan888K(3)</v>
      </c>
      <c r="B96" s="8">
        <f ca="1">IF(Table2[[#This Row],[TT]]&lt;1,"",COUNT(B$2:B95)+1)</f>
        <v>94</v>
      </c>
      <c r="C96" s="6" t="s">
        <v>244</v>
      </c>
      <c r="D96" s="8">
        <v>3</v>
      </c>
      <c r="E96" s="8" t="s">
        <v>230</v>
      </c>
      <c r="F96" s="8">
        <f ca="1">SUM(Table2[[#This Row],[AWAL]],Table2[[#This Row],[M17_21_2]],Table2[[#This Row],[K17_21_2]],Table2[[#This Row],[M23_28_2]],Table2[[#This Row],[K23_28_2]])</f>
        <v>3</v>
      </c>
      <c r="G96" s="6">
        <f ca="1">SUMIF(INDIRECT(Table2[[#Headers],[M17_21_2]]&amp;"[concat]"),Table2[concat],INDIRECT(Table2[[#Headers],[M17_21_2]]&amp;"[c]"))</f>
        <v>0</v>
      </c>
      <c r="H96" s="6">
        <f ca="1">SUMIF(INDIRECT(Table2[[#Headers],[K17_21_2]]&amp;"[concat]"),Table2[concat],INDIRECT(Table2[[#Headers],[K17_21_2]]&amp;"[c]"))*-1</f>
        <v>0</v>
      </c>
      <c r="I96" s="6" t="str">
        <f ca="1">IF(OR(Table2[[#This Row],[M17_21_2]]&gt;0,Table2[[#This Row],[K17_21_2]]&lt;0),"+-","")</f>
        <v/>
      </c>
      <c r="J96" s="9">
        <f ca="1">SUMIF(INDIRECT(Table2[[#Headers],[M23_28_2]]&amp;"[concat]"),Table2[concat],INDIRECT(Table2[[#Headers],[M23_28_2]]&amp;"[c]"))</f>
        <v>0</v>
      </c>
      <c r="K96" s="9"/>
      <c r="L96" s="9" t="str">
        <f ca="1">IF(OR(Table2[[#This Row],[M23_28_2]]&gt;0,Table2[[#This Row],[K23_28_2]]&lt;0),"+-","")</f>
        <v/>
      </c>
    </row>
    <row r="97" spans="1:12" x14ac:dyDescent="0.25">
      <c r="A97" s="6" t="str">
        <f>SUBSTITUTE(SUBSTITUTE(Table2[[#This Row],[NAMA BARANG]],"-","")," ","")</f>
        <v>Asahan888E</v>
      </c>
      <c r="B97" s="8">
        <f ca="1">IF(Table2[[#This Row],[TT]]&lt;1,"",COUNT(B$2:B96)+1)</f>
        <v>95</v>
      </c>
      <c r="C97" s="6" t="s">
        <v>245</v>
      </c>
      <c r="D97" s="8">
        <v>1</v>
      </c>
      <c r="E97" s="8" t="s">
        <v>230</v>
      </c>
      <c r="F97" s="8">
        <f ca="1">SUM(Table2[[#This Row],[AWAL]],Table2[[#This Row],[M17_21_2]],Table2[[#This Row],[K17_21_2]],Table2[[#This Row],[M23_28_2]],Table2[[#This Row],[K23_28_2]])</f>
        <v>1</v>
      </c>
      <c r="G97" s="6">
        <f ca="1">SUMIF(INDIRECT(Table2[[#Headers],[M17_21_2]]&amp;"[concat]"),Table2[concat],INDIRECT(Table2[[#Headers],[M17_21_2]]&amp;"[c]"))</f>
        <v>0</v>
      </c>
      <c r="H97" s="6">
        <f ca="1">SUMIF(INDIRECT(Table2[[#Headers],[K17_21_2]]&amp;"[concat]"),Table2[concat],INDIRECT(Table2[[#Headers],[K17_21_2]]&amp;"[c]"))*-1</f>
        <v>0</v>
      </c>
      <c r="I97" s="6" t="str">
        <f ca="1">IF(OR(Table2[[#This Row],[M17_21_2]]&gt;0,Table2[[#This Row],[K17_21_2]]&lt;0),"+-","")</f>
        <v/>
      </c>
      <c r="J97" s="9">
        <f ca="1">SUMIF(INDIRECT(Table2[[#Headers],[M23_28_2]]&amp;"[concat]"),Table2[concat],INDIRECT(Table2[[#Headers],[M23_28_2]]&amp;"[c]"))</f>
        <v>0</v>
      </c>
      <c r="K97" s="9"/>
      <c r="L97" s="9" t="str">
        <f ca="1">IF(OR(Table2[[#This Row],[M23_28_2]]&gt;0,Table2[[#This Row],[K23_28_2]]&lt;0),"+-","")</f>
        <v/>
      </c>
    </row>
    <row r="98" spans="1:12" x14ac:dyDescent="0.25">
      <c r="A98" s="6" t="str">
        <f>SUBSTITUTE(SUBSTITUTE(Table2[[#This Row],[NAMA BARANG]],"-","")," ","")</f>
        <v>Asahan9102bubble(24)</v>
      </c>
      <c r="B98" s="8">
        <f ca="1">IF(Table2[[#This Row],[TT]]&lt;1,"",COUNT(B$2:B97)+1)</f>
        <v>96</v>
      </c>
      <c r="C98" s="6" t="s">
        <v>246</v>
      </c>
      <c r="D98" s="8">
        <v>2</v>
      </c>
      <c r="E98" s="8" t="s">
        <v>217</v>
      </c>
      <c r="F98" s="8">
        <f ca="1">SUM(Table2[[#This Row],[AWAL]],Table2[[#This Row],[M17_21_2]],Table2[[#This Row],[K17_21_2]],Table2[[#This Row],[M23_28_2]],Table2[[#This Row],[K23_28_2]])</f>
        <v>2</v>
      </c>
      <c r="G98" s="6">
        <f ca="1">SUMIF(INDIRECT(Table2[[#Headers],[M17_21_2]]&amp;"[concat]"),Table2[concat],INDIRECT(Table2[[#Headers],[M17_21_2]]&amp;"[c]"))</f>
        <v>0</v>
      </c>
      <c r="H98" s="6">
        <f ca="1">SUMIF(INDIRECT(Table2[[#Headers],[K17_21_2]]&amp;"[concat]"),Table2[concat],INDIRECT(Table2[[#Headers],[K17_21_2]]&amp;"[c]"))*-1</f>
        <v>0</v>
      </c>
      <c r="I98" s="6" t="str">
        <f ca="1">IF(OR(Table2[[#This Row],[M17_21_2]]&gt;0,Table2[[#This Row],[K17_21_2]]&lt;0),"+-","")</f>
        <v/>
      </c>
      <c r="J98" s="9">
        <f ca="1">SUMIF(INDIRECT(Table2[[#Headers],[M23_28_2]]&amp;"[concat]"),Table2[concat],INDIRECT(Table2[[#Headers],[M23_28_2]]&amp;"[c]"))</f>
        <v>0</v>
      </c>
      <c r="K98" s="9"/>
      <c r="L98" s="9" t="str">
        <f ca="1">IF(OR(Table2[[#This Row],[M23_28_2]]&gt;0,Table2[[#This Row],[K23_28_2]]&lt;0),"+-","")</f>
        <v/>
      </c>
    </row>
    <row r="99" spans="1:12" x14ac:dyDescent="0.25">
      <c r="A99" s="6" t="str">
        <f>SUBSTITUTE(SUBSTITUTE(Table2[[#This Row],[NAMA BARANG]],"-","")," ","")</f>
        <v>Asahan9910(13)/9916(9)BLK</v>
      </c>
      <c r="B99" s="8">
        <f ca="1">IF(Table2[[#This Row],[TT]]&lt;1,"",COUNT(B$2:B98)+1)</f>
        <v>97</v>
      </c>
      <c r="C99" s="6" t="s">
        <v>2960</v>
      </c>
      <c r="D99" s="8">
        <v>23</v>
      </c>
      <c r="E99" s="8" t="s">
        <v>43</v>
      </c>
      <c r="F99" s="8">
        <f ca="1">SUM(Table2[[#This Row],[AWAL]],Table2[[#This Row],[M17_21_2]],Table2[[#This Row],[K17_21_2]],Table2[[#This Row],[M23_28_2]],Table2[[#This Row],[K23_28_2]])</f>
        <v>22</v>
      </c>
      <c r="G99" s="6">
        <f ca="1">SUMIF(INDIRECT(Table2[[#Headers],[M17_21_2]]&amp;"[concat]"),Table2[concat],INDIRECT(Table2[[#Headers],[M17_21_2]]&amp;"[c]"))</f>
        <v>0</v>
      </c>
      <c r="H99" s="6">
        <f ca="1">SUMIF(INDIRECT(Table2[[#Headers],[K17_21_2]]&amp;"[concat]"),Table2[concat],INDIRECT(Table2[[#Headers],[K17_21_2]]&amp;"[c]"))*-1</f>
        <v>-1</v>
      </c>
      <c r="I99" s="6" t="str">
        <f ca="1">IF(OR(Table2[[#This Row],[M17_21_2]]&gt;0,Table2[[#This Row],[K17_21_2]]&lt;0),"+-","")</f>
        <v>+-</v>
      </c>
      <c r="J99" s="9">
        <f ca="1">SUMIF(INDIRECT(Table2[[#Headers],[M23_28_2]]&amp;"[concat]"),Table2[concat],INDIRECT(Table2[[#Headers],[M23_28_2]]&amp;"[c]"))</f>
        <v>0</v>
      </c>
      <c r="K99" s="9"/>
      <c r="L99" s="9" t="str">
        <f ca="1">IF(OR(Table2[[#This Row],[M23_28_2]]&gt;0,Table2[[#This Row],[K23_28_2]]&lt;0),"+-","")</f>
        <v/>
      </c>
    </row>
    <row r="100" spans="1:12" x14ac:dyDescent="0.25">
      <c r="A100" s="6" t="str">
        <f>SUBSTITUTE(SUBSTITUTE(Table2[[#This Row],[NAMA BARANG]],"-","")," ","")</f>
        <v>AsahanB752(1x24pc)</v>
      </c>
      <c r="B100" s="8">
        <f ca="1">IF(Table2[[#This Row],[TT]]&lt;1,"",COUNT(B$2:B99)+1)</f>
        <v>98</v>
      </c>
      <c r="C100" s="6" t="s">
        <v>249</v>
      </c>
      <c r="D100" s="8">
        <v>6</v>
      </c>
      <c r="F100" s="8">
        <f ca="1">SUM(Table2[[#This Row],[AWAL]],Table2[[#This Row],[M17_21_2]],Table2[[#This Row],[K17_21_2]],Table2[[#This Row],[M23_28_2]],Table2[[#This Row],[K23_28_2]])</f>
        <v>6</v>
      </c>
      <c r="G100" s="6">
        <f ca="1">SUMIF(INDIRECT(Table2[[#Headers],[M17_21_2]]&amp;"[concat]"),Table2[concat],INDIRECT(Table2[[#Headers],[M17_21_2]]&amp;"[c]"))</f>
        <v>0</v>
      </c>
      <c r="H100" s="6">
        <f ca="1">SUMIF(INDIRECT(Table2[[#Headers],[K17_21_2]]&amp;"[concat]"),Table2[concat],INDIRECT(Table2[[#Headers],[K17_21_2]]&amp;"[c]"))*-1</f>
        <v>0</v>
      </c>
      <c r="I100" s="6" t="str">
        <f ca="1">IF(OR(Table2[[#This Row],[M17_21_2]]&gt;0,Table2[[#This Row],[K17_21_2]]&lt;0),"+-","")</f>
        <v/>
      </c>
      <c r="J100" s="9">
        <f ca="1">SUMIF(INDIRECT(Table2[[#Headers],[M23_28_2]]&amp;"[concat]"),Table2[concat],INDIRECT(Table2[[#Headers],[M23_28_2]]&amp;"[c]"))</f>
        <v>0</v>
      </c>
      <c r="K100" s="9"/>
      <c r="L100" s="9" t="str">
        <f ca="1">IF(OR(Table2[[#This Row],[M23_28_2]]&gt;0,Table2[[#This Row],[K23_28_2]]&lt;0),"+-","")</f>
        <v/>
      </c>
    </row>
    <row r="101" spans="1:12" x14ac:dyDescent="0.25">
      <c r="A101" s="6" t="str">
        <f>SUBSTITUTE(SUBSTITUTE(Table2[[#This Row],[NAMA BARANG]],"-","")," ","")</f>
        <v>AsahanBear839</v>
      </c>
      <c r="B101" s="8">
        <f ca="1">IF(Table2[[#This Row],[TT]]&lt;1,"",COUNT(B$2:B100)+1)</f>
        <v>99</v>
      </c>
      <c r="C101" s="6" t="s">
        <v>250</v>
      </c>
      <c r="D101" s="8">
        <v>7</v>
      </c>
      <c r="E101" s="8" t="s">
        <v>85</v>
      </c>
      <c r="F101" s="8">
        <f ca="1">SUM(Table2[[#This Row],[AWAL]],Table2[[#This Row],[M17_21_2]],Table2[[#This Row],[K17_21_2]],Table2[[#This Row],[M23_28_2]],Table2[[#This Row],[K23_28_2]])</f>
        <v>7</v>
      </c>
      <c r="G101" s="6">
        <f ca="1">SUMIF(INDIRECT(Table2[[#Headers],[M17_21_2]]&amp;"[concat]"),Table2[concat],INDIRECT(Table2[[#Headers],[M17_21_2]]&amp;"[c]"))</f>
        <v>0</v>
      </c>
      <c r="H101" s="6">
        <f ca="1">SUMIF(INDIRECT(Table2[[#Headers],[K17_21_2]]&amp;"[concat]"),Table2[concat],INDIRECT(Table2[[#Headers],[K17_21_2]]&amp;"[c]"))*-1</f>
        <v>0</v>
      </c>
      <c r="I101" s="6" t="str">
        <f ca="1">IF(OR(Table2[[#This Row],[M17_21_2]]&gt;0,Table2[[#This Row],[K17_21_2]]&lt;0),"+-","")</f>
        <v/>
      </c>
      <c r="J101" s="9">
        <f ca="1">SUMIF(INDIRECT(Table2[[#Headers],[M23_28_2]]&amp;"[concat]"),Table2[concat],INDIRECT(Table2[[#Headers],[M23_28_2]]&amp;"[c]"))</f>
        <v>0</v>
      </c>
      <c r="K101" s="9"/>
      <c r="L101" s="9" t="str">
        <f ca="1">IF(OR(Table2[[#This Row],[M23_28_2]]&gt;0,Table2[[#This Row],[K23_28_2]]&lt;0),"+-","")</f>
        <v/>
      </c>
    </row>
    <row r="102" spans="1:12" x14ac:dyDescent="0.25">
      <c r="A102" s="6" t="str">
        <f>SUBSTITUTE(SUBSTITUTE(Table2[[#This Row],[NAMA BARANG]],"-","")," ","")</f>
        <v>AsahanBulatDisney10833D(24)</v>
      </c>
      <c r="B102" s="8">
        <f ca="1">IF(Table2[[#This Row],[TT]]&lt;1,"",COUNT(B$2:B101)+1)</f>
        <v>100</v>
      </c>
      <c r="C102" s="6" t="s">
        <v>251</v>
      </c>
      <c r="D102" s="8">
        <v>4</v>
      </c>
      <c r="E102" s="8" t="s">
        <v>217</v>
      </c>
      <c r="F102" s="8">
        <f ca="1">SUM(Table2[[#This Row],[AWAL]],Table2[[#This Row],[M17_21_2]],Table2[[#This Row],[K17_21_2]],Table2[[#This Row],[M23_28_2]],Table2[[#This Row],[K23_28_2]])</f>
        <v>4</v>
      </c>
      <c r="G102" s="6">
        <f ca="1">SUMIF(INDIRECT(Table2[[#Headers],[M17_21_2]]&amp;"[concat]"),Table2[concat],INDIRECT(Table2[[#Headers],[M17_21_2]]&amp;"[c]"))</f>
        <v>0</v>
      </c>
      <c r="H102" s="6">
        <f ca="1">SUMIF(INDIRECT(Table2[[#Headers],[K17_21_2]]&amp;"[concat]"),Table2[concat],INDIRECT(Table2[[#Headers],[K17_21_2]]&amp;"[c]"))*-1</f>
        <v>0</v>
      </c>
      <c r="I102" s="6" t="str">
        <f ca="1">IF(OR(Table2[[#This Row],[M17_21_2]]&gt;0,Table2[[#This Row],[K17_21_2]]&lt;0),"+-","")</f>
        <v/>
      </c>
      <c r="J102" s="9">
        <f ca="1">SUMIF(INDIRECT(Table2[[#Headers],[M23_28_2]]&amp;"[concat]"),Table2[concat],INDIRECT(Table2[[#Headers],[M23_28_2]]&amp;"[c]"))</f>
        <v>0</v>
      </c>
      <c r="K102" s="9"/>
      <c r="L102" s="9" t="str">
        <f ca="1">IF(OR(Table2[[#This Row],[M23_28_2]]&gt;0,Table2[[#This Row],[K23_28_2]]&lt;0),"+-","")</f>
        <v/>
      </c>
    </row>
    <row r="103" spans="1:12" x14ac:dyDescent="0.25">
      <c r="A103" s="6" t="str">
        <f>SUBSTITUTE(SUBSTITUTE(Table2[[#This Row],[NAMA BARANG]],"-","")," ","")</f>
        <v>AsahanCarmiccolor351(30)</v>
      </c>
      <c r="B103" s="8">
        <f ca="1">IF(Table2[[#This Row],[TT]]&lt;1,"",COUNT(B$2:B102)+1)</f>
        <v>101</v>
      </c>
      <c r="C103" s="6" t="s">
        <v>252</v>
      </c>
      <c r="D103" s="8">
        <v>2</v>
      </c>
      <c r="E103" s="8" t="s">
        <v>23</v>
      </c>
      <c r="F103" s="8">
        <f ca="1">SUM(Table2[[#This Row],[AWAL]],Table2[[#This Row],[M17_21_2]],Table2[[#This Row],[K17_21_2]],Table2[[#This Row],[M23_28_2]],Table2[[#This Row],[K23_28_2]])</f>
        <v>2</v>
      </c>
      <c r="G103" s="6">
        <f ca="1">SUMIF(INDIRECT(Table2[[#Headers],[M17_21_2]]&amp;"[concat]"),Table2[concat],INDIRECT(Table2[[#Headers],[M17_21_2]]&amp;"[c]"))</f>
        <v>0</v>
      </c>
      <c r="H103" s="6">
        <f ca="1">SUMIF(INDIRECT(Table2[[#Headers],[K17_21_2]]&amp;"[concat]"),Table2[concat],INDIRECT(Table2[[#Headers],[K17_21_2]]&amp;"[c]"))*-1</f>
        <v>0</v>
      </c>
      <c r="I103" s="6" t="str">
        <f ca="1">IF(OR(Table2[[#This Row],[M17_21_2]]&gt;0,Table2[[#This Row],[K17_21_2]]&lt;0),"+-","")</f>
        <v/>
      </c>
      <c r="J103" s="9">
        <f ca="1">SUMIF(INDIRECT(Table2[[#Headers],[M23_28_2]]&amp;"[concat]"),Table2[concat],INDIRECT(Table2[[#Headers],[M23_28_2]]&amp;"[c]"))</f>
        <v>0</v>
      </c>
      <c r="K103" s="9"/>
      <c r="L103" s="9" t="str">
        <f ca="1">IF(OR(Table2[[#This Row],[M23_28_2]]&gt;0,Table2[[#This Row],[K23_28_2]]&lt;0),"+-","")</f>
        <v/>
      </c>
    </row>
    <row r="104" spans="1:12" x14ac:dyDescent="0.25">
      <c r="A104" s="6" t="str">
        <f>SUBSTITUTE(SUBSTITUTE(Table2[[#This Row],[NAMA BARANG]],"-","")," ","")</f>
        <v>AsahanCC215</v>
      </c>
      <c r="B104" s="8">
        <f ca="1">IF(Table2[[#This Row],[TT]]&lt;1,"",COUNT(B$2:B103)+1)</f>
        <v>102</v>
      </c>
      <c r="C104" s="6" t="s">
        <v>253</v>
      </c>
      <c r="D104" s="8">
        <v>1</v>
      </c>
      <c r="E104" s="8" t="s">
        <v>254</v>
      </c>
      <c r="F104" s="8">
        <f ca="1">SUM(Table2[[#This Row],[AWAL]],Table2[[#This Row],[M17_21_2]],Table2[[#This Row],[K17_21_2]],Table2[[#This Row],[M23_28_2]],Table2[[#This Row],[K23_28_2]])</f>
        <v>1</v>
      </c>
      <c r="G104" s="6">
        <f ca="1">SUMIF(INDIRECT(Table2[[#Headers],[M17_21_2]]&amp;"[concat]"),Table2[concat],INDIRECT(Table2[[#Headers],[M17_21_2]]&amp;"[c]"))</f>
        <v>0</v>
      </c>
      <c r="H104" s="6">
        <f ca="1">SUMIF(INDIRECT(Table2[[#Headers],[K17_21_2]]&amp;"[concat]"),Table2[concat],INDIRECT(Table2[[#Headers],[K17_21_2]]&amp;"[c]"))*-1</f>
        <v>0</v>
      </c>
      <c r="I104" s="6" t="str">
        <f ca="1">IF(OR(Table2[[#This Row],[M17_21_2]]&gt;0,Table2[[#This Row],[K17_21_2]]&lt;0),"+-","")</f>
        <v/>
      </c>
      <c r="J104" s="9">
        <f ca="1">SUMIF(INDIRECT(Table2[[#Headers],[M23_28_2]]&amp;"[concat]"),Table2[concat],INDIRECT(Table2[[#Headers],[M23_28_2]]&amp;"[c]"))</f>
        <v>0</v>
      </c>
      <c r="K104" s="9"/>
      <c r="L104" s="9" t="str">
        <f ca="1">IF(OR(Table2[[#This Row],[M23_28_2]]&gt;0,Table2[[#This Row],[K23_28_2]]&lt;0),"+-","")</f>
        <v/>
      </c>
    </row>
    <row r="105" spans="1:12" x14ac:dyDescent="0.25">
      <c r="A105" s="6" t="str">
        <f>SUBSTITUTE(SUBSTITUTE(Table2[[#This Row],[NAMA BARANG]],"-","")," ","")</f>
        <v>AsahanChangliCL1612Hole</v>
      </c>
      <c r="B105" s="8">
        <f ca="1">IF(Table2[[#This Row],[TT]]&lt;1,"",COUNT(B$2:B104)+1)</f>
        <v>103</v>
      </c>
      <c r="C105" s="6" t="s">
        <v>255</v>
      </c>
      <c r="D105" s="8">
        <v>1</v>
      </c>
      <c r="E105" s="8" t="s">
        <v>215</v>
      </c>
      <c r="F105" s="8">
        <f ca="1">SUM(Table2[[#This Row],[AWAL]],Table2[[#This Row],[M17_21_2]],Table2[[#This Row],[K17_21_2]],Table2[[#This Row],[M23_28_2]],Table2[[#This Row],[K23_28_2]])</f>
        <v>1</v>
      </c>
      <c r="G105" s="6">
        <f ca="1">SUMIF(INDIRECT(Table2[[#Headers],[M17_21_2]]&amp;"[concat]"),Table2[concat],INDIRECT(Table2[[#Headers],[M17_21_2]]&amp;"[c]"))</f>
        <v>0</v>
      </c>
      <c r="H105" s="6">
        <f ca="1">SUMIF(INDIRECT(Table2[[#Headers],[K17_21_2]]&amp;"[concat]"),Table2[concat],INDIRECT(Table2[[#Headers],[K17_21_2]]&amp;"[c]"))*-1</f>
        <v>0</v>
      </c>
      <c r="I105" s="6" t="str">
        <f ca="1">IF(OR(Table2[[#This Row],[M17_21_2]]&gt;0,Table2[[#This Row],[K17_21_2]]&lt;0),"+-","")</f>
        <v/>
      </c>
      <c r="J105" s="9">
        <f ca="1">SUMIF(INDIRECT(Table2[[#Headers],[M23_28_2]]&amp;"[concat]"),Table2[concat],INDIRECT(Table2[[#Headers],[M23_28_2]]&amp;"[c]"))</f>
        <v>0</v>
      </c>
      <c r="K105" s="9"/>
      <c r="L105" s="9" t="str">
        <f ca="1">IF(OR(Table2[[#This Row],[M23_28_2]]&gt;0,Table2[[#This Row],[K23_28_2]]&lt;0),"+-","")</f>
        <v/>
      </c>
    </row>
    <row r="106" spans="1:12" x14ac:dyDescent="0.25">
      <c r="A106" s="6" t="str">
        <f>SUBSTITUTE(SUBSTITUTE(Table2[[#This Row],[NAMA BARANG]],"-","")," ","")</f>
        <v>AsahanCL106</v>
      </c>
      <c r="B106" s="8">
        <f ca="1">IF(Table2[[#This Row],[TT]]&lt;1,"",COUNT(B$2:B105)+1)</f>
        <v>104</v>
      </c>
      <c r="C106" s="6" t="s">
        <v>256</v>
      </c>
      <c r="D106" s="8">
        <v>1</v>
      </c>
      <c r="E106" s="8" t="s">
        <v>235</v>
      </c>
      <c r="F106" s="8">
        <f ca="1">SUM(Table2[[#This Row],[AWAL]],Table2[[#This Row],[M17_21_2]],Table2[[#This Row],[K17_21_2]],Table2[[#This Row],[M23_28_2]],Table2[[#This Row],[K23_28_2]])</f>
        <v>1</v>
      </c>
      <c r="G106" s="6">
        <f ca="1">SUMIF(INDIRECT(Table2[[#Headers],[M17_21_2]]&amp;"[concat]"),Table2[concat],INDIRECT(Table2[[#Headers],[M17_21_2]]&amp;"[c]"))</f>
        <v>0</v>
      </c>
      <c r="H106" s="6">
        <f ca="1">SUMIF(INDIRECT(Table2[[#Headers],[K17_21_2]]&amp;"[concat]"),Table2[concat],INDIRECT(Table2[[#Headers],[K17_21_2]]&amp;"[c]"))*-1</f>
        <v>0</v>
      </c>
      <c r="I106" s="6" t="str">
        <f ca="1">IF(OR(Table2[[#This Row],[M17_21_2]]&gt;0,Table2[[#This Row],[K17_21_2]]&lt;0),"+-","")</f>
        <v/>
      </c>
      <c r="J106" s="9">
        <f ca="1">SUMIF(INDIRECT(Table2[[#Headers],[M23_28_2]]&amp;"[concat]"),Table2[concat],INDIRECT(Table2[[#Headers],[M23_28_2]]&amp;"[c]"))</f>
        <v>0</v>
      </c>
      <c r="K106" s="9"/>
      <c r="L106" s="9" t="str">
        <f ca="1">IF(OR(Table2[[#This Row],[M23_28_2]]&gt;0,Table2[[#This Row],[K23_28_2]]&lt;0),"+-","")</f>
        <v/>
      </c>
    </row>
    <row r="107" spans="1:12" x14ac:dyDescent="0.25">
      <c r="A107" s="6" t="str">
        <f>SUBSTITUTE(SUBSTITUTE(Table2[[#This Row],[NAMA BARANG]],"-","")," ","")</f>
        <v>AsahanCL135/mini(72)</v>
      </c>
      <c r="B107" s="8">
        <f ca="1">IF(Table2[[#This Row],[TT]]&lt;1,"",COUNT(B$2:B106)+1)</f>
        <v>105</v>
      </c>
      <c r="C107" s="6" t="s">
        <v>257</v>
      </c>
      <c r="D107" s="8">
        <v>18</v>
      </c>
      <c r="E107" s="8" t="s">
        <v>72</v>
      </c>
      <c r="F107" s="8">
        <f ca="1">SUM(Table2[[#This Row],[AWAL]],Table2[[#This Row],[M17_21_2]],Table2[[#This Row],[K17_21_2]],Table2[[#This Row],[M23_28_2]],Table2[[#This Row],[K23_28_2]])</f>
        <v>18</v>
      </c>
      <c r="G107" s="6">
        <f ca="1">SUMIF(INDIRECT(Table2[[#Headers],[M17_21_2]]&amp;"[concat]"),Table2[concat],INDIRECT(Table2[[#Headers],[M17_21_2]]&amp;"[c]"))</f>
        <v>0</v>
      </c>
      <c r="H107" s="6">
        <f ca="1">SUMIF(INDIRECT(Table2[[#Headers],[K17_21_2]]&amp;"[concat]"),Table2[concat],INDIRECT(Table2[[#Headers],[K17_21_2]]&amp;"[c]"))*-1</f>
        <v>0</v>
      </c>
      <c r="I107" s="6" t="str">
        <f ca="1">IF(OR(Table2[[#This Row],[M17_21_2]]&gt;0,Table2[[#This Row],[K17_21_2]]&lt;0),"+-","")</f>
        <v/>
      </c>
      <c r="J107" s="9">
        <f ca="1">SUMIF(INDIRECT(Table2[[#Headers],[M23_28_2]]&amp;"[concat]"),Table2[concat],INDIRECT(Table2[[#Headers],[M23_28_2]]&amp;"[c]"))</f>
        <v>0</v>
      </c>
      <c r="K107" s="9"/>
      <c r="L107" s="9" t="str">
        <f ca="1">IF(OR(Table2[[#This Row],[M23_28_2]]&gt;0,Table2[[#This Row],[K23_28_2]]&lt;0),"+-","")</f>
        <v/>
      </c>
    </row>
    <row r="108" spans="1:12" x14ac:dyDescent="0.25">
      <c r="A108" s="6" t="str">
        <f>SUBSTITUTE(SUBSTITUTE(Table2[[#This Row],[NAMA BARANG]],"-","")," ","")</f>
        <v>AsahanCL113/2H1x48</v>
      </c>
      <c r="B108" s="8">
        <f ca="1">IF(Table2[[#This Row],[TT]]&lt;1,"",COUNT(B$2:B107)+1)</f>
        <v>106</v>
      </c>
      <c r="C108" s="6" t="s">
        <v>258</v>
      </c>
      <c r="D108" s="8">
        <v>1</v>
      </c>
      <c r="E108" s="8" t="s">
        <v>259</v>
      </c>
      <c r="F108" s="8">
        <f ca="1">SUM(Table2[[#This Row],[AWAL]],Table2[[#This Row],[M17_21_2]],Table2[[#This Row],[K17_21_2]],Table2[[#This Row],[M23_28_2]],Table2[[#This Row],[K23_28_2]])</f>
        <v>1</v>
      </c>
      <c r="G108" s="6">
        <f ca="1">SUMIF(INDIRECT(Table2[[#Headers],[M17_21_2]]&amp;"[concat]"),Table2[concat],INDIRECT(Table2[[#Headers],[M17_21_2]]&amp;"[c]"))</f>
        <v>0</v>
      </c>
      <c r="H108" s="6">
        <f ca="1">SUMIF(INDIRECT(Table2[[#Headers],[K17_21_2]]&amp;"[concat]"),Table2[concat],INDIRECT(Table2[[#Headers],[K17_21_2]]&amp;"[c]"))*-1</f>
        <v>0</v>
      </c>
      <c r="I108" s="6" t="str">
        <f ca="1">IF(OR(Table2[[#This Row],[M17_21_2]]&gt;0,Table2[[#This Row],[K17_21_2]]&lt;0),"+-","")</f>
        <v/>
      </c>
      <c r="J108" s="9">
        <f ca="1">SUMIF(INDIRECT(Table2[[#Headers],[M23_28_2]]&amp;"[concat]"),Table2[concat],INDIRECT(Table2[[#Headers],[M23_28_2]]&amp;"[c]"))</f>
        <v>0</v>
      </c>
      <c r="K108" s="9"/>
      <c r="L108" s="9" t="str">
        <f ca="1">IF(OR(Table2[[#This Row],[M23_28_2]]&gt;0,Table2[[#This Row],[K23_28_2]]&lt;0),"+-","")</f>
        <v/>
      </c>
    </row>
    <row r="109" spans="1:12" x14ac:dyDescent="0.25">
      <c r="A109" s="6" t="str">
        <f>SUBSTITUTE(SUBSTITUTE(Table2[[#This Row],[NAMA BARANG]],"-","")," ","")</f>
        <v>AsahanCLI4581pinguin(24)</v>
      </c>
      <c r="B109" s="8">
        <f ca="1">IF(Table2[[#This Row],[TT]]&lt;1,"",COUNT(B$2:B108)+1)</f>
        <v>107</v>
      </c>
      <c r="C109" s="6" t="s">
        <v>260</v>
      </c>
      <c r="D109" s="8">
        <v>2</v>
      </c>
      <c r="E109" s="8" t="s">
        <v>230</v>
      </c>
      <c r="F109" s="8">
        <f ca="1">SUM(Table2[[#This Row],[AWAL]],Table2[[#This Row],[M17_21_2]],Table2[[#This Row],[K17_21_2]],Table2[[#This Row],[M23_28_2]],Table2[[#This Row],[K23_28_2]])</f>
        <v>2</v>
      </c>
      <c r="G109" s="6">
        <f ca="1">SUMIF(INDIRECT(Table2[[#Headers],[M17_21_2]]&amp;"[concat]"),Table2[concat],INDIRECT(Table2[[#Headers],[M17_21_2]]&amp;"[c]"))</f>
        <v>0</v>
      </c>
      <c r="H109" s="6">
        <f ca="1">SUMIF(INDIRECT(Table2[[#Headers],[K17_21_2]]&amp;"[concat]"),Table2[concat],INDIRECT(Table2[[#Headers],[K17_21_2]]&amp;"[c]"))*-1</f>
        <v>0</v>
      </c>
      <c r="I109" s="6" t="str">
        <f ca="1">IF(OR(Table2[[#This Row],[M17_21_2]]&gt;0,Table2[[#This Row],[K17_21_2]]&lt;0),"+-","")</f>
        <v/>
      </c>
      <c r="J109" s="9">
        <f ca="1">SUMIF(INDIRECT(Table2[[#Headers],[M23_28_2]]&amp;"[concat]"),Table2[concat],INDIRECT(Table2[[#Headers],[M23_28_2]]&amp;"[c]"))</f>
        <v>0</v>
      </c>
      <c r="K109" s="9"/>
      <c r="L109" s="9" t="str">
        <f ca="1">IF(OR(Table2[[#This Row],[M23_28_2]]&gt;0,Table2[[#This Row],[K23_28_2]]&lt;0),"+-","")</f>
        <v/>
      </c>
    </row>
    <row r="110" spans="1:12" x14ac:dyDescent="0.25">
      <c r="A110" s="6" t="str">
        <f>SUBSTITUTE(SUBSTITUTE(Table2[[#This Row],[NAMA BARANG]],"-","")," ","")</f>
        <v>Asahandinosaurus8188</v>
      </c>
      <c r="B110" s="8">
        <f ca="1">IF(Table2[[#This Row],[TT]]&lt;1,"",COUNT(B$2:B109)+1)</f>
        <v>108</v>
      </c>
      <c r="C110" s="6" t="s">
        <v>261</v>
      </c>
      <c r="D110" s="8">
        <v>8</v>
      </c>
      <c r="E110" s="8" t="s">
        <v>262</v>
      </c>
      <c r="F110" s="8">
        <f ca="1">SUM(Table2[[#This Row],[AWAL]],Table2[[#This Row],[M17_21_2]],Table2[[#This Row],[K17_21_2]],Table2[[#This Row],[M23_28_2]],Table2[[#This Row],[K23_28_2]])</f>
        <v>8</v>
      </c>
      <c r="G110" s="6">
        <f ca="1">SUMIF(INDIRECT(Table2[[#Headers],[M17_21_2]]&amp;"[concat]"),Table2[concat],INDIRECT(Table2[[#Headers],[M17_21_2]]&amp;"[c]"))</f>
        <v>0</v>
      </c>
      <c r="H110" s="6">
        <f ca="1">SUMIF(INDIRECT(Table2[[#Headers],[K17_21_2]]&amp;"[concat]"),Table2[concat],INDIRECT(Table2[[#Headers],[K17_21_2]]&amp;"[c]"))*-1</f>
        <v>0</v>
      </c>
      <c r="I110" s="6" t="str">
        <f ca="1">IF(OR(Table2[[#This Row],[M17_21_2]]&gt;0,Table2[[#This Row],[K17_21_2]]&lt;0),"+-","")</f>
        <v/>
      </c>
      <c r="J110" s="9">
        <f ca="1">SUMIF(INDIRECT(Table2[[#Headers],[M23_28_2]]&amp;"[concat]"),Table2[concat],INDIRECT(Table2[[#Headers],[M23_28_2]]&amp;"[c]"))</f>
        <v>0</v>
      </c>
      <c r="K110" s="9"/>
      <c r="L110" s="9" t="str">
        <f ca="1">IF(OR(Table2[[#This Row],[M23_28_2]]&gt;0,Table2[[#This Row],[K23_28_2]]&lt;0),"+-","")</f>
        <v/>
      </c>
    </row>
    <row r="111" spans="1:12" x14ac:dyDescent="0.25">
      <c r="A111" s="6" t="str">
        <f>SUBSTITUTE(SUBSTITUTE(Table2[[#This Row],[NAMA BARANG]],"-","")," ","")</f>
        <v>AsahanDMS024</v>
      </c>
      <c r="B111" s="8">
        <f ca="1">IF(Table2[[#This Row],[TT]]&lt;1,"",COUNT(B$2:B110)+1)</f>
        <v>109</v>
      </c>
      <c r="C111" s="6" t="s">
        <v>263</v>
      </c>
      <c r="D111" s="8">
        <v>1</v>
      </c>
      <c r="E111" s="8" t="s">
        <v>235</v>
      </c>
      <c r="F111" s="8">
        <f ca="1">SUM(Table2[[#This Row],[AWAL]],Table2[[#This Row],[M17_21_2]],Table2[[#This Row],[K17_21_2]],Table2[[#This Row],[M23_28_2]],Table2[[#This Row],[K23_28_2]])</f>
        <v>1</v>
      </c>
      <c r="G111" s="6">
        <f ca="1">SUMIF(INDIRECT(Table2[[#Headers],[M17_21_2]]&amp;"[concat]"),Table2[concat],INDIRECT(Table2[[#Headers],[M17_21_2]]&amp;"[c]"))</f>
        <v>0</v>
      </c>
      <c r="H111" s="6">
        <f ca="1">SUMIF(INDIRECT(Table2[[#Headers],[K17_21_2]]&amp;"[concat]"),Table2[concat],INDIRECT(Table2[[#Headers],[K17_21_2]]&amp;"[c]"))*-1</f>
        <v>0</v>
      </c>
      <c r="I111" s="6" t="str">
        <f ca="1">IF(OR(Table2[[#This Row],[M17_21_2]]&gt;0,Table2[[#This Row],[K17_21_2]]&lt;0),"+-","")</f>
        <v/>
      </c>
      <c r="J111" s="9">
        <f ca="1">SUMIF(INDIRECT(Table2[[#Headers],[M23_28_2]]&amp;"[concat]"),Table2[concat],INDIRECT(Table2[[#Headers],[M23_28_2]]&amp;"[c]"))</f>
        <v>0</v>
      </c>
      <c r="K111" s="9"/>
      <c r="L111" s="9" t="str">
        <f ca="1">IF(OR(Table2[[#This Row],[M23_28_2]]&gt;0,Table2[[#This Row],[K23_28_2]]&lt;0),"+-","")</f>
        <v/>
      </c>
    </row>
    <row r="112" spans="1:12" x14ac:dyDescent="0.25">
      <c r="A112" s="6" t="str">
        <f>SUBSTITUTE(SUBSTITUTE(Table2[[#This Row],[NAMA BARANG]],"-","")," ","")</f>
        <v>AsahanDMS030(36)</v>
      </c>
      <c r="B112" s="8">
        <f ca="1">IF(Table2[[#This Row],[TT]]&lt;1,"",COUNT(B$2:B111)+1)</f>
        <v>110</v>
      </c>
      <c r="C112" s="6" t="s">
        <v>264</v>
      </c>
      <c r="D112" s="8">
        <v>10</v>
      </c>
      <c r="E112" s="8" t="s">
        <v>217</v>
      </c>
      <c r="F112" s="8">
        <f ca="1">SUM(Table2[[#This Row],[AWAL]],Table2[[#This Row],[M17_21_2]],Table2[[#This Row],[K17_21_2]],Table2[[#This Row],[M23_28_2]],Table2[[#This Row],[K23_28_2]])</f>
        <v>10</v>
      </c>
      <c r="G112" s="6">
        <f ca="1">SUMIF(INDIRECT(Table2[[#Headers],[M17_21_2]]&amp;"[concat]"),Table2[concat],INDIRECT(Table2[[#Headers],[M17_21_2]]&amp;"[c]"))</f>
        <v>0</v>
      </c>
      <c r="H112" s="6">
        <f ca="1">SUMIF(INDIRECT(Table2[[#Headers],[K17_21_2]]&amp;"[concat]"),Table2[concat],INDIRECT(Table2[[#Headers],[K17_21_2]]&amp;"[c]"))*-1</f>
        <v>0</v>
      </c>
      <c r="I112" s="6" t="str">
        <f ca="1">IF(OR(Table2[[#This Row],[M17_21_2]]&gt;0,Table2[[#This Row],[K17_21_2]]&lt;0),"+-","")</f>
        <v/>
      </c>
      <c r="J112" s="9">
        <f ca="1">SUMIF(INDIRECT(Table2[[#Headers],[M23_28_2]]&amp;"[concat]"),Table2[concat],INDIRECT(Table2[[#Headers],[M23_28_2]]&amp;"[c]"))</f>
        <v>0</v>
      </c>
      <c r="K112" s="9"/>
      <c r="L112" s="9" t="str">
        <f ca="1">IF(OR(Table2[[#This Row],[M23_28_2]]&gt;0,Table2[[#This Row],[K23_28_2]]&lt;0),"+-","")</f>
        <v/>
      </c>
    </row>
    <row r="113" spans="1:12" x14ac:dyDescent="0.25">
      <c r="A113" s="6" t="str">
        <f>SUBSTITUTE(SUBSTITUTE(Table2[[#This Row],[NAMA BARANG]],"-","")," ","")</f>
        <v>AsahanDMS038</v>
      </c>
      <c r="B113" s="8">
        <f ca="1">IF(Table2[[#This Row],[TT]]&lt;1,"",COUNT(B$2:B112)+1)</f>
        <v>111</v>
      </c>
      <c r="C113" s="6" t="s">
        <v>265</v>
      </c>
      <c r="D113" s="8">
        <v>10</v>
      </c>
      <c r="E113" s="8" t="s">
        <v>235</v>
      </c>
      <c r="F113" s="8">
        <f ca="1">SUM(Table2[[#This Row],[AWAL]],Table2[[#This Row],[M17_21_2]],Table2[[#This Row],[K17_21_2]],Table2[[#This Row],[M23_28_2]],Table2[[#This Row],[K23_28_2]])</f>
        <v>10</v>
      </c>
      <c r="G113" s="6">
        <f ca="1">SUMIF(INDIRECT(Table2[[#Headers],[M17_21_2]]&amp;"[concat]"),Table2[concat],INDIRECT(Table2[[#Headers],[M17_21_2]]&amp;"[c]"))</f>
        <v>0</v>
      </c>
      <c r="H113" s="6">
        <f ca="1">SUMIF(INDIRECT(Table2[[#Headers],[K17_21_2]]&amp;"[concat]"),Table2[concat],INDIRECT(Table2[[#Headers],[K17_21_2]]&amp;"[c]"))*-1</f>
        <v>0</v>
      </c>
      <c r="I113" s="6" t="str">
        <f ca="1">IF(OR(Table2[[#This Row],[M17_21_2]]&gt;0,Table2[[#This Row],[K17_21_2]]&lt;0),"+-","")</f>
        <v/>
      </c>
      <c r="J113" s="9">
        <f ca="1">SUMIF(INDIRECT(Table2[[#Headers],[M23_28_2]]&amp;"[concat]"),Table2[concat],INDIRECT(Table2[[#Headers],[M23_28_2]]&amp;"[c]"))</f>
        <v>0</v>
      </c>
      <c r="K113" s="9"/>
      <c r="L113" s="9" t="str">
        <f ca="1">IF(OR(Table2[[#This Row],[M23_28_2]]&gt;0,Table2[[#This Row],[K23_28_2]]&lt;0),"+-","")</f>
        <v/>
      </c>
    </row>
    <row r="114" spans="1:12" x14ac:dyDescent="0.25">
      <c r="A114" s="6" t="str">
        <f>SUBSTITUTE(SUBSTITUTE(Table2[[#This Row],[NAMA BARANG]],"-","")," ","")</f>
        <v>AsahanDY358HP(1x48)</v>
      </c>
      <c r="B114" s="8">
        <f ca="1">IF(Table2[[#This Row],[TT]]&lt;1,"",COUNT(B$2:B113)+1)</f>
        <v>112</v>
      </c>
      <c r="C114" s="6" t="s">
        <v>266</v>
      </c>
      <c r="D114" s="8">
        <v>13</v>
      </c>
      <c r="E114" s="8" t="s">
        <v>267</v>
      </c>
      <c r="F114" s="8">
        <f ca="1">SUM(Table2[[#This Row],[AWAL]],Table2[[#This Row],[M17_21_2]],Table2[[#This Row],[K17_21_2]],Table2[[#This Row],[M23_28_2]],Table2[[#This Row],[K23_28_2]])</f>
        <v>13</v>
      </c>
      <c r="G114" s="6">
        <f ca="1">SUMIF(INDIRECT(Table2[[#Headers],[M17_21_2]]&amp;"[concat]"),Table2[concat],INDIRECT(Table2[[#Headers],[M17_21_2]]&amp;"[c]"))</f>
        <v>0</v>
      </c>
      <c r="H114" s="6">
        <f ca="1">SUMIF(INDIRECT(Table2[[#Headers],[K17_21_2]]&amp;"[concat]"),Table2[concat],INDIRECT(Table2[[#Headers],[K17_21_2]]&amp;"[c]"))*-1</f>
        <v>0</v>
      </c>
      <c r="I114" s="6" t="str">
        <f ca="1">IF(OR(Table2[[#This Row],[M17_21_2]]&gt;0,Table2[[#This Row],[K17_21_2]]&lt;0),"+-","")</f>
        <v/>
      </c>
      <c r="J114" s="9">
        <f ca="1">SUMIF(INDIRECT(Table2[[#Headers],[M23_28_2]]&amp;"[concat]"),Table2[concat],INDIRECT(Table2[[#Headers],[M23_28_2]]&amp;"[c]"))</f>
        <v>0</v>
      </c>
      <c r="K114" s="9"/>
      <c r="L114" s="9" t="str">
        <f ca="1">IF(OR(Table2[[#This Row],[M23_28_2]]&gt;0,Table2[[#This Row],[K23_28_2]]&lt;0),"+-","")</f>
        <v/>
      </c>
    </row>
    <row r="115" spans="1:12" x14ac:dyDescent="0.25">
      <c r="A115" s="6" t="str">
        <f>SUBSTITUTE(SUBSTITUTE(Table2[[#This Row],[NAMA BARANG]],"-","")," ","")</f>
        <v>AsahanFA15003(36)</v>
      </c>
      <c r="B115" s="8">
        <f ca="1">IF(Table2[[#This Row],[TT]]&lt;1,"",COUNT(B$2:B114)+1)</f>
        <v>113</v>
      </c>
      <c r="C115" s="6" t="s">
        <v>268</v>
      </c>
      <c r="D115" s="8">
        <v>7</v>
      </c>
      <c r="E115" s="8" t="s">
        <v>269</v>
      </c>
      <c r="F115" s="8">
        <f ca="1">SUM(Table2[[#This Row],[AWAL]],Table2[[#This Row],[M17_21_2]],Table2[[#This Row],[K17_21_2]],Table2[[#This Row],[M23_28_2]],Table2[[#This Row],[K23_28_2]])</f>
        <v>6</v>
      </c>
      <c r="G115" s="6">
        <f ca="1">SUMIF(INDIRECT(Table2[[#Headers],[M17_21_2]]&amp;"[concat]"),Table2[concat],INDIRECT(Table2[[#Headers],[M17_21_2]]&amp;"[c]"))</f>
        <v>0</v>
      </c>
      <c r="H115" s="6">
        <f ca="1">SUMIF(INDIRECT(Table2[[#Headers],[K17_21_2]]&amp;"[concat]"),Table2[concat],INDIRECT(Table2[[#Headers],[K17_21_2]]&amp;"[c]"))*-1</f>
        <v>-1</v>
      </c>
      <c r="I115" s="6" t="str">
        <f ca="1">IF(OR(Table2[[#This Row],[M17_21_2]]&gt;0,Table2[[#This Row],[K17_21_2]]&lt;0),"+-","")</f>
        <v>+-</v>
      </c>
      <c r="J115" s="9">
        <f ca="1">SUMIF(INDIRECT(Table2[[#Headers],[M23_28_2]]&amp;"[concat]"),Table2[concat],INDIRECT(Table2[[#Headers],[M23_28_2]]&amp;"[c]"))</f>
        <v>0</v>
      </c>
      <c r="K115" s="9"/>
      <c r="L115" s="9" t="str">
        <f ca="1">IF(OR(Table2[[#This Row],[M23_28_2]]&gt;0,Table2[[#This Row],[K23_28_2]]&lt;0),"+-","")</f>
        <v/>
      </c>
    </row>
    <row r="116" spans="1:12" x14ac:dyDescent="0.25">
      <c r="A116" s="6" t="str">
        <f>SUBSTITUTE(SUBSTITUTE(Table2[[#This Row],[NAMA BARANG]],"-","")," ","")</f>
        <v>AsahanFA161824</v>
      </c>
      <c r="B116" s="8">
        <f ca="1">IF(Table2[[#This Row],[TT]]&lt;1,"",COUNT(B$2:B115)+1)</f>
        <v>114</v>
      </c>
      <c r="C116" s="6" t="s">
        <v>270</v>
      </c>
      <c r="D116" s="8">
        <v>4</v>
      </c>
      <c r="E116" s="8" t="s">
        <v>271</v>
      </c>
      <c r="F116" s="8">
        <f ca="1">SUM(Table2[[#This Row],[AWAL]],Table2[[#This Row],[M17_21_2]],Table2[[#This Row],[K17_21_2]],Table2[[#This Row],[M23_28_2]],Table2[[#This Row],[K23_28_2]])</f>
        <v>4</v>
      </c>
      <c r="G116" s="6">
        <f ca="1">SUMIF(INDIRECT(Table2[[#Headers],[M17_21_2]]&amp;"[concat]"),Table2[concat],INDIRECT(Table2[[#Headers],[M17_21_2]]&amp;"[c]"))</f>
        <v>0</v>
      </c>
      <c r="H116" s="6">
        <f ca="1">SUMIF(INDIRECT(Table2[[#Headers],[K17_21_2]]&amp;"[concat]"),Table2[concat],INDIRECT(Table2[[#Headers],[K17_21_2]]&amp;"[c]"))*-1</f>
        <v>0</v>
      </c>
      <c r="I116" s="6" t="str">
        <f ca="1">IF(OR(Table2[[#This Row],[M17_21_2]]&gt;0,Table2[[#This Row],[K17_21_2]]&lt;0),"+-","")</f>
        <v/>
      </c>
      <c r="J116" s="9">
        <f ca="1">SUMIF(INDIRECT(Table2[[#Headers],[M23_28_2]]&amp;"[concat]"),Table2[concat],INDIRECT(Table2[[#Headers],[M23_28_2]]&amp;"[c]"))</f>
        <v>0</v>
      </c>
      <c r="K116" s="9"/>
      <c r="L116" s="9" t="str">
        <f ca="1">IF(OR(Table2[[#This Row],[M23_28_2]]&gt;0,Table2[[#This Row],[K23_28_2]]&lt;0),"+-","")</f>
        <v/>
      </c>
    </row>
    <row r="117" spans="1:12" x14ac:dyDescent="0.25">
      <c r="A117" s="6" t="str">
        <f>SUBSTITUTE(SUBSTITUTE(Table2[[#This Row],[NAMA BARANG]],"-","")," ","")</f>
        <v>AsahanFC2258Otopet</v>
      </c>
      <c r="B117" s="8">
        <f ca="1">IF(Table2[[#This Row],[TT]]&lt;1,"",COUNT(B$2:B116)+1)</f>
        <v>115</v>
      </c>
      <c r="C117" s="6" t="s">
        <v>272</v>
      </c>
      <c r="D117" s="8">
        <v>3</v>
      </c>
      <c r="E117" s="8" t="s">
        <v>151</v>
      </c>
      <c r="F117" s="8">
        <f ca="1">SUM(Table2[[#This Row],[AWAL]],Table2[[#This Row],[M17_21_2]],Table2[[#This Row],[K17_21_2]],Table2[[#This Row],[M23_28_2]],Table2[[#This Row],[K23_28_2]])</f>
        <v>3</v>
      </c>
      <c r="G117" s="6">
        <f ca="1">SUMIF(INDIRECT(Table2[[#Headers],[M17_21_2]]&amp;"[concat]"),Table2[concat],INDIRECT(Table2[[#Headers],[M17_21_2]]&amp;"[c]"))</f>
        <v>0</v>
      </c>
      <c r="H117" s="6">
        <f ca="1">SUMIF(INDIRECT(Table2[[#Headers],[K17_21_2]]&amp;"[concat]"),Table2[concat],INDIRECT(Table2[[#Headers],[K17_21_2]]&amp;"[c]"))*-1</f>
        <v>0</v>
      </c>
      <c r="I117" s="6" t="str">
        <f ca="1">IF(OR(Table2[[#This Row],[M17_21_2]]&gt;0,Table2[[#This Row],[K17_21_2]]&lt;0),"+-","")</f>
        <v/>
      </c>
      <c r="J117" s="9">
        <f ca="1">SUMIF(INDIRECT(Table2[[#Headers],[M23_28_2]]&amp;"[concat]"),Table2[concat],INDIRECT(Table2[[#Headers],[M23_28_2]]&amp;"[c]"))</f>
        <v>0</v>
      </c>
      <c r="K117" s="9"/>
      <c r="L117" s="9" t="str">
        <f ca="1">IF(OR(Table2[[#This Row],[M23_28_2]]&gt;0,Table2[[#This Row],[K23_28_2]]&lt;0),"+-","")</f>
        <v/>
      </c>
    </row>
    <row r="118" spans="1:12" x14ac:dyDescent="0.25">
      <c r="A118" s="6" t="str">
        <f>SUBSTITUTE(SUBSTITUTE(Table2[[#This Row],[NAMA BARANG]],"-","")," ","")</f>
        <v>AsahanG2405(36)</v>
      </c>
      <c r="B118" s="8">
        <f ca="1">IF(Table2[[#This Row],[TT]]&lt;1,"",COUNT(B$2:B117)+1)</f>
        <v>116</v>
      </c>
      <c r="C118" s="6" t="s">
        <v>273</v>
      </c>
      <c r="D118" s="8">
        <v>2</v>
      </c>
      <c r="E118" s="8" t="s">
        <v>274</v>
      </c>
      <c r="F118" s="8">
        <f ca="1">SUM(Table2[[#This Row],[AWAL]],Table2[[#This Row],[M17_21_2]],Table2[[#This Row],[K17_21_2]],Table2[[#This Row],[M23_28_2]],Table2[[#This Row],[K23_28_2]])</f>
        <v>2</v>
      </c>
      <c r="G118" s="6">
        <f ca="1">SUMIF(INDIRECT(Table2[[#Headers],[M17_21_2]]&amp;"[concat]"),Table2[concat],INDIRECT(Table2[[#Headers],[M17_21_2]]&amp;"[c]"))</f>
        <v>0</v>
      </c>
      <c r="H118" s="6">
        <f ca="1">SUMIF(INDIRECT(Table2[[#Headers],[K17_21_2]]&amp;"[concat]"),Table2[concat],INDIRECT(Table2[[#Headers],[K17_21_2]]&amp;"[c]"))*-1</f>
        <v>0</v>
      </c>
      <c r="I118" s="6" t="str">
        <f ca="1">IF(OR(Table2[[#This Row],[M17_21_2]]&gt;0,Table2[[#This Row],[K17_21_2]]&lt;0),"+-","")</f>
        <v/>
      </c>
      <c r="J118" s="9">
        <f ca="1">SUMIF(INDIRECT(Table2[[#Headers],[M23_28_2]]&amp;"[concat]"),Table2[concat],INDIRECT(Table2[[#Headers],[M23_28_2]]&amp;"[c]"))</f>
        <v>0</v>
      </c>
      <c r="K118" s="9"/>
      <c r="L118" s="9" t="str">
        <f ca="1">IF(OR(Table2[[#This Row],[M23_28_2]]&gt;0,Table2[[#This Row],[K23_28_2]]&lt;0),"+-","")</f>
        <v/>
      </c>
    </row>
    <row r="119" spans="1:12" x14ac:dyDescent="0.25">
      <c r="A119" s="6" t="str">
        <f>SUBSTITUTE(SUBSTITUTE(Table2[[#This Row],[NAMA BARANG]],"-","")," ","")</f>
        <v>AsahanGC208/PH/DotDisney1box(30pc)</v>
      </c>
      <c r="B119" s="8">
        <f ca="1">IF(Table2[[#This Row],[TT]]&lt;1,"",COUNT(B$2:B118)+1)</f>
        <v>117</v>
      </c>
      <c r="C119" s="6" t="s">
        <v>275</v>
      </c>
      <c r="D119" s="8">
        <v>1</v>
      </c>
      <c r="E119" s="8" t="s">
        <v>103</v>
      </c>
      <c r="F119" s="8">
        <f ca="1">SUM(Table2[[#This Row],[AWAL]],Table2[[#This Row],[M17_21_2]],Table2[[#This Row],[K17_21_2]],Table2[[#This Row],[M23_28_2]],Table2[[#This Row],[K23_28_2]])</f>
        <v>1</v>
      </c>
      <c r="G119" s="6">
        <f ca="1">SUMIF(INDIRECT(Table2[[#Headers],[M17_21_2]]&amp;"[concat]"),Table2[concat],INDIRECT(Table2[[#Headers],[M17_21_2]]&amp;"[c]"))</f>
        <v>0</v>
      </c>
      <c r="H119" s="6">
        <f ca="1">SUMIF(INDIRECT(Table2[[#Headers],[K17_21_2]]&amp;"[concat]"),Table2[concat],INDIRECT(Table2[[#Headers],[K17_21_2]]&amp;"[c]"))*-1</f>
        <v>0</v>
      </c>
      <c r="I119" s="6" t="str">
        <f ca="1">IF(OR(Table2[[#This Row],[M17_21_2]]&gt;0,Table2[[#This Row],[K17_21_2]]&lt;0),"+-","")</f>
        <v/>
      </c>
      <c r="J119" s="9">
        <f ca="1">SUMIF(INDIRECT(Table2[[#Headers],[M23_28_2]]&amp;"[concat]"),Table2[concat],INDIRECT(Table2[[#Headers],[M23_28_2]]&amp;"[c]"))</f>
        <v>0</v>
      </c>
      <c r="K119" s="9"/>
      <c r="L119" s="9" t="str">
        <f ca="1">IF(OR(Table2[[#This Row],[M23_28_2]]&gt;0,Table2[[#This Row],[K23_28_2]]&lt;0),"+-","")</f>
        <v/>
      </c>
    </row>
    <row r="120" spans="1:12" x14ac:dyDescent="0.25">
      <c r="A120" s="6" t="str">
        <f>SUBSTITUTE(SUBSTITUTE(Table2[[#This Row],[NAMA BARANG]],"-","")," ","")</f>
        <v>AsahanGZ.469</v>
      </c>
      <c r="B120" s="8">
        <f ca="1">IF(Table2[[#This Row],[TT]]&lt;1,"",COUNT(B$2:B119)+1)</f>
        <v>118</v>
      </c>
      <c r="C120" s="6" t="s">
        <v>276</v>
      </c>
      <c r="D120" s="8">
        <v>1</v>
      </c>
      <c r="E120" s="8" t="s">
        <v>277</v>
      </c>
      <c r="F120" s="8">
        <f ca="1">SUM(Table2[[#This Row],[AWAL]],Table2[[#This Row],[M17_21_2]],Table2[[#This Row],[K17_21_2]],Table2[[#This Row],[M23_28_2]],Table2[[#This Row],[K23_28_2]])</f>
        <v>1</v>
      </c>
      <c r="G120" s="6">
        <f ca="1">SUMIF(INDIRECT(Table2[[#Headers],[M17_21_2]]&amp;"[concat]"),Table2[concat],INDIRECT(Table2[[#Headers],[M17_21_2]]&amp;"[c]"))</f>
        <v>0</v>
      </c>
      <c r="H120" s="6">
        <f ca="1">SUMIF(INDIRECT(Table2[[#Headers],[K17_21_2]]&amp;"[concat]"),Table2[concat],INDIRECT(Table2[[#Headers],[K17_21_2]]&amp;"[c]"))*-1</f>
        <v>0</v>
      </c>
      <c r="I120" s="6" t="str">
        <f ca="1">IF(OR(Table2[[#This Row],[M17_21_2]]&gt;0,Table2[[#This Row],[K17_21_2]]&lt;0),"+-","")</f>
        <v/>
      </c>
      <c r="J120" s="9">
        <f ca="1">SUMIF(INDIRECT(Table2[[#Headers],[M23_28_2]]&amp;"[concat]"),Table2[concat],INDIRECT(Table2[[#Headers],[M23_28_2]]&amp;"[c]"))</f>
        <v>0</v>
      </c>
      <c r="K120" s="9"/>
      <c r="L120" s="9" t="str">
        <f ca="1">IF(OR(Table2[[#This Row],[M23_28_2]]&gt;0,Table2[[#This Row],[K23_28_2]]&lt;0),"+-","")</f>
        <v/>
      </c>
    </row>
    <row r="121" spans="1:12" x14ac:dyDescent="0.25">
      <c r="A121" s="6" t="str">
        <f>SUBSTITUTE(SUBSTITUTE(Table2[[#This Row],[NAMA BARANG]],"-","")," ","")</f>
        <v>AsahanH100(48)</v>
      </c>
      <c r="B121" s="8">
        <f ca="1">IF(Table2[[#This Row],[TT]]&lt;1,"",COUNT(B$2:B120)+1)</f>
        <v>119</v>
      </c>
      <c r="C121" s="6" t="s">
        <v>278</v>
      </c>
      <c r="D121" s="8">
        <v>1</v>
      </c>
      <c r="E121" s="8" t="s">
        <v>217</v>
      </c>
      <c r="F121" s="8">
        <f ca="1">SUM(Table2[[#This Row],[AWAL]],Table2[[#This Row],[M17_21_2]],Table2[[#This Row],[K17_21_2]],Table2[[#This Row],[M23_28_2]],Table2[[#This Row],[K23_28_2]])</f>
        <v>1</v>
      </c>
      <c r="G121" s="6">
        <f ca="1">SUMIF(INDIRECT(Table2[[#Headers],[M17_21_2]]&amp;"[concat]"),Table2[concat],INDIRECT(Table2[[#Headers],[M17_21_2]]&amp;"[c]"))</f>
        <v>0</v>
      </c>
      <c r="H121" s="6">
        <f ca="1">SUMIF(INDIRECT(Table2[[#Headers],[K17_21_2]]&amp;"[concat]"),Table2[concat],INDIRECT(Table2[[#Headers],[K17_21_2]]&amp;"[c]"))*-1</f>
        <v>0</v>
      </c>
      <c r="I121" s="6" t="str">
        <f ca="1">IF(OR(Table2[[#This Row],[M17_21_2]]&gt;0,Table2[[#This Row],[K17_21_2]]&lt;0),"+-","")</f>
        <v/>
      </c>
      <c r="J121" s="9">
        <f ca="1">SUMIF(INDIRECT(Table2[[#Headers],[M23_28_2]]&amp;"[concat]"),Table2[concat],INDIRECT(Table2[[#Headers],[M23_28_2]]&amp;"[c]"))</f>
        <v>0</v>
      </c>
      <c r="K121" s="9"/>
      <c r="L121" s="9" t="str">
        <f ca="1">IF(OR(Table2[[#This Row],[M23_28_2]]&gt;0,Table2[[#This Row],[K23_28_2]]&lt;0),"+-","")</f>
        <v/>
      </c>
    </row>
    <row r="122" spans="1:12" x14ac:dyDescent="0.25">
      <c r="A122" s="6" t="str">
        <f>SUBSTITUTE(SUBSTITUTE(Table2[[#This Row],[NAMA BARANG]],"-","")," ","")</f>
        <v>AsahanH200(48)</v>
      </c>
      <c r="B122" s="8">
        <f ca="1">IF(Table2[[#This Row],[TT]]&lt;1,"",COUNT(B$2:B121)+1)</f>
        <v>120</v>
      </c>
      <c r="C122" s="6" t="s">
        <v>279</v>
      </c>
      <c r="D122" s="8">
        <v>2</v>
      </c>
      <c r="E122" s="8" t="s">
        <v>72</v>
      </c>
      <c r="F122" s="8">
        <f ca="1">SUM(Table2[[#This Row],[AWAL]],Table2[[#This Row],[M17_21_2]],Table2[[#This Row],[K17_21_2]],Table2[[#This Row],[M23_28_2]],Table2[[#This Row],[K23_28_2]])</f>
        <v>2</v>
      </c>
      <c r="G122" s="6">
        <f ca="1">SUMIF(INDIRECT(Table2[[#Headers],[M17_21_2]]&amp;"[concat]"),Table2[concat],INDIRECT(Table2[[#Headers],[M17_21_2]]&amp;"[c]"))</f>
        <v>0</v>
      </c>
      <c r="H122" s="6">
        <f ca="1">SUMIF(INDIRECT(Table2[[#Headers],[K17_21_2]]&amp;"[concat]"),Table2[concat],INDIRECT(Table2[[#Headers],[K17_21_2]]&amp;"[c]"))*-1</f>
        <v>0</v>
      </c>
      <c r="I122" s="6" t="str">
        <f ca="1">IF(OR(Table2[[#This Row],[M17_21_2]]&gt;0,Table2[[#This Row],[K17_21_2]]&lt;0),"+-","")</f>
        <v/>
      </c>
      <c r="J122" s="9">
        <f ca="1">SUMIF(INDIRECT(Table2[[#Headers],[M23_28_2]]&amp;"[concat]"),Table2[concat],INDIRECT(Table2[[#Headers],[M23_28_2]]&amp;"[c]"))</f>
        <v>0</v>
      </c>
      <c r="K122" s="9"/>
      <c r="L122" s="9" t="str">
        <f ca="1">IF(OR(Table2[[#This Row],[M23_28_2]]&gt;0,Table2[[#This Row],[K23_28_2]]&lt;0),"+-","")</f>
        <v/>
      </c>
    </row>
    <row r="123" spans="1:12" x14ac:dyDescent="0.25">
      <c r="A123" s="6" t="str">
        <f>SUBSTITUTE(SUBSTITUTE(Table2[[#This Row],[NAMA BARANG]],"-","")," ","")</f>
        <v>AsahanHatiS1382</v>
      </c>
      <c r="B123" s="8">
        <f ca="1">IF(Table2[[#This Row],[TT]]&lt;1,"",COUNT(B$2:B122)+1)</f>
        <v>121</v>
      </c>
      <c r="C123" s="6" t="s">
        <v>280</v>
      </c>
      <c r="D123" s="8">
        <v>1</v>
      </c>
      <c r="E123" s="8" t="s">
        <v>195</v>
      </c>
      <c r="F123" s="8">
        <f ca="1">SUM(Table2[[#This Row],[AWAL]],Table2[[#This Row],[M17_21_2]],Table2[[#This Row],[K17_21_2]],Table2[[#This Row],[M23_28_2]],Table2[[#This Row],[K23_28_2]])</f>
        <v>1</v>
      </c>
      <c r="G123" s="6">
        <f ca="1">SUMIF(INDIRECT(Table2[[#Headers],[M17_21_2]]&amp;"[concat]"),Table2[concat],INDIRECT(Table2[[#Headers],[M17_21_2]]&amp;"[c]"))</f>
        <v>0</v>
      </c>
      <c r="H123" s="6">
        <f ca="1">SUMIF(INDIRECT(Table2[[#Headers],[K17_21_2]]&amp;"[concat]"),Table2[concat],INDIRECT(Table2[[#Headers],[K17_21_2]]&amp;"[c]"))*-1</f>
        <v>0</v>
      </c>
      <c r="I123" s="6" t="str">
        <f ca="1">IF(OR(Table2[[#This Row],[M17_21_2]]&gt;0,Table2[[#This Row],[K17_21_2]]&lt;0),"+-","")</f>
        <v/>
      </c>
      <c r="J123" s="9">
        <f ca="1">SUMIF(INDIRECT(Table2[[#Headers],[M23_28_2]]&amp;"[concat]"),Table2[concat],INDIRECT(Table2[[#Headers],[M23_28_2]]&amp;"[c]"))</f>
        <v>0</v>
      </c>
      <c r="K123" s="9"/>
      <c r="L123" s="9" t="str">
        <f ca="1">IF(OR(Table2[[#This Row],[M23_28_2]]&gt;0,Table2[[#This Row],[K23_28_2]]&lt;0),"+-","")</f>
        <v/>
      </c>
    </row>
    <row r="124" spans="1:12" x14ac:dyDescent="0.25">
      <c r="A124" s="6" t="str">
        <f>SUBSTITUTE(SUBSTITUTE(Table2[[#This Row],[NAMA BARANG]],"-","")," ","")</f>
        <v>AsahanHippoX357</v>
      </c>
      <c r="B124" s="8">
        <f ca="1">IF(Table2[[#This Row],[TT]]&lt;1,"",COUNT(B$2:B123)+1)</f>
        <v>122</v>
      </c>
      <c r="C124" s="6" t="s">
        <v>281</v>
      </c>
      <c r="D124" s="8">
        <v>19</v>
      </c>
      <c r="E124" s="8" t="s">
        <v>282</v>
      </c>
      <c r="F124" s="8">
        <f ca="1">SUM(Table2[[#This Row],[AWAL]],Table2[[#This Row],[M17_21_2]],Table2[[#This Row],[K17_21_2]],Table2[[#This Row],[M23_28_2]],Table2[[#This Row],[K23_28_2]])</f>
        <v>19</v>
      </c>
      <c r="G124" s="6">
        <f ca="1">SUMIF(INDIRECT(Table2[[#Headers],[M17_21_2]]&amp;"[concat]"),Table2[concat],INDIRECT(Table2[[#Headers],[M17_21_2]]&amp;"[c]"))</f>
        <v>0</v>
      </c>
      <c r="H124" s="6">
        <f ca="1">SUMIF(INDIRECT(Table2[[#Headers],[K17_21_2]]&amp;"[concat]"),Table2[concat],INDIRECT(Table2[[#Headers],[K17_21_2]]&amp;"[c]"))*-1</f>
        <v>0</v>
      </c>
      <c r="I124" s="6" t="str">
        <f ca="1">IF(OR(Table2[[#This Row],[M17_21_2]]&gt;0,Table2[[#This Row],[K17_21_2]]&lt;0),"+-","")</f>
        <v/>
      </c>
      <c r="J124" s="9">
        <f ca="1">SUMIF(INDIRECT(Table2[[#Headers],[M23_28_2]]&amp;"[concat]"),Table2[concat],INDIRECT(Table2[[#Headers],[M23_28_2]]&amp;"[c]"))</f>
        <v>0</v>
      </c>
      <c r="K124" s="9"/>
      <c r="L124" s="9" t="str">
        <f ca="1">IF(OR(Table2[[#This Row],[M23_28_2]]&gt;0,Table2[[#This Row],[K23_28_2]]&lt;0),"+-","")</f>
        <v/>
      </c>
    </row>
    <row r="125" spans="1:12" x14ac:dyDescent="0.25">
      <c r="A125" s="6" t="str">
        <f>SUBSTITUTE(SUBSTITUTE(Table2[[#This Row],[NAMA BARANG]],"-","")," ","")</f>
        <v>AsahanHkC15190</v>
      </c>
      <c r="B125" s="8">
        <f ca="1">IF(Table2[[#This Row],[TT]]&lt;1,"",COUNT(B$2:B124)+1)</f>
        <v>123</v>
      </c>
      <c r="C125" s="6" t="s">
        <v>283</v>
      </c>
      <c r="D125" s="8">
        <v>3</v>
      </c>
      <c r="E125" s="8" t="s">
        <v>57</v>
      </c>
      <c r="F125" s="8">
        <f ca="1">SUM(Table2[[#This Row],[AWAL]],Table2[[#This Row],[M17_21_2]],Table2[[#This Row],[K17_21_2]],Table2[[#This Row],[M23_28_2]],Table2[[#This Row],[K23_28_2]])</f>
        <v>3</v>
      </c>
      <c r="G125" s="6">
        <f ca="1">SUMIF(INDIRECT(Table2[[#Headers],[M17_21_2]]&amp;"[concat]"),Table2[concat],INDIRECT(Table2[[#Headers],[M17_21_2]]&amp;"[c]"))</f>
        <v>0</v>
      </c>
      <c r="H125" s="6">
        <f ca="1">SUMIF(INDIRECT(Table2[[#Headers],[K17_21_2]]&amp;"[concat]"),Table2[concat],INDIRECT(Table2[[#Headers],[K17_21_2]]&amp;"[c]"))*-1</f>
        <v>0</v>
      </c>
      <c r="I125" s="6" t="str">
        <f ca="1">IF(OR(Table2[[#This Row],[M17_21_2]]&gt;0,Table2[[#This Row],[K17_21_2]]&lt;0),"+-","")</f>
        <v/>
      </c>
      <c r="J125" s="9">
        <f ca="1">SUMIF(INDIRECT(Table2[[#Headers],[M23_28_2]]&amp;"[concat]"),Table2[concat],INDIRECT(Table2[[#Headers],[M23_28_2]]&amp;"[c]"))</f>
        <v>0</v>
      </c>
      <c r="K125" s="9"/>
      <c r="L125" s="9" t="str">
        <f ca="1">IF(OR(Table2[[#This Row],[M23_28_2]]&gt;0,Table2[[#This Row],[K23_28_2]]&lt;0),"+-","")</f>
        <v/>
      </c>
    </row>
    <row r="126" spans="1:12" x14ac:dyDescent="0.25">
      <c r="A126" s="6" t="str">
        <f>SUBSTITUTE(SUBSTITUTE(Table2[[#This Row],[NAMA BARANG]],"-","")," ","")</f>
        <v>AsahanHT032PrangkoBarbie(1)/033Barbie(1)</v>
      </c>
      <c r="B126" s="8">
        <f ca="1">IF(Table2[[#This Row],[TT]]&lt;1,"",COUNT(B$2:B125)+1)</f>
        <v>124</v>
      </c>
      <c r="C126" s="6" t="s">
        <v>284</v>
      </c>
      <c r="D126" s="8">
        <v>2</v>
      </c>
      <c r="E126" s="8" t="s">
        <v>285</v>
      </c>
      <c r="F126" s="8">
        <f ca="1">SUM(Table2[[#This Row],[AWAL]],Table2[[#This Row],[M17_21_2]],Table2[[#This Row],[K17_21_2]],Table2[[#This Row],[M23_28_2]],Table2[[#This Row],[K23_28_2]])</f>
        <v>2</v>
      </c>
      <c r="G126" s="6">
        <f ca="1">SUMIF(INDIRECT(Table2[[#Headers],[M17_21_2]]&amp;"[concat]"),Table2[concat],INDIRECT(Table2[[#Headers],[M17_21_2]]&amp;"[c]"))</f>
        <v>0</v>
      </c>
      <c r="H126" s="6">
        <f ca="1">SUMIF(INDIRECT(Table2[[#Headers],[K17_21_2]]&amp;"[concat]"),Table2[concat],INDIRECT(Table2[[#Headers],[K17_21_2]]&amp;"[c]"))*-1</f>
        <v>0</v>
      </c>
      <c r="I126" s="6" t="str">
        <f ca="1">IF(OR(Table2[[#This Row],[M17_21_2]]&gt;0,Table2[[#This Row],[K17_21_2]]&lt;0),"+-","")</f>
        <v/>
      </c>
      <c r="J126" s="9">
        <f ca="1">SUMIF(INDIRECT(Table2[[#Headers],[M23_28_2]]&amp;"[concat]"),Table2[concat],INDIRECT(Table2[[#Headers],[M23_28_2]]&amp;"[c]"))</f>
        <v>0</v>
      </c>
      <c r="K126" s="9"/>
      <c r="L126" s="9" t="str">
        <f ca="1">IF(OR(Table2[[#This Row],[M23_28_2]]&gt;0,Table2[[#This Row],[K23_28_2]]&lt;0),"+-","")</f>
        <v/>
      </c>
    </row>
    <row r="127" spans="1:12" x14ac:dyDescent="0.25">
      <c r="A127" s="6" t="str">
        <f>SUBSTITUTE(SUBSTITUTE(Table2[[#This Row],[NAMA BARANG]],"-","")," ","")</f>
        <v>AsahanjosSH002</v>
      </c>
      <c r="B127" s="8">
        <f ca="1">IF(Table2[[#This Row],[TT]]&lt;1,"",COUNT(B$2:B126)+1)</f>
        <v>125</v>
      </c>
      <c r="C127" s="6" t="s">
        <v>286</v>
      </c>
      <c r="D127" s="8">
        <v>1</v>
      </c>
      <c r="E127" s="8" t="s">
        <v>287</v>
      </c>
      <c r="F127" s="8">
        <f ca="1">SUM(Table2[[#This Row],[AWAL]],Table2[[#This Row],[M17_21_2]],Table2[[#This Row],[K17_21_2]],Table2[[#This Row],[M23_28_2]],Table2[[#This Row],[K23_28_2]])</f>
        <v>1</v>
      </c>
      <c r="G127" s="6">
        <f ca="1">SUMIF(INDIRECT(Table2[[#Headers],[M17_21_2]]&amp;"[concat]"),Table2[concat],INDIRECT(Table2[[#Headers],[M17_21_2]]&amp;"[c]"))</f>
        <v>0</v>
      </c>
      <c r="H127" s="6">
        <f ca="1">SUMIF(INDIRECT(Table2[[#Headers],[K17_21_2]]&amp;"[concat]"),Table2[concat],INDIRECT(Table2[[#Headers],[K17_21_2]]&amp;"[c]"))*-1</f>
        <v>0</v>
      </c>
      <c r="I127" s="6" t="str">
        <f ca="1">IF(OR(Table2[[#This Row],[M17_21_2]]&gt;0,Table2[[#This Row],[K17_21_2]]&lt;0),"+-","")</f>
        <v/>
      </c>
      <c r="J127" s="9">
        <f ca="1">SUMIF(INDIRECT(Table2[[#Headers],[M23_28_2]]&amp;"[concat]"),Table2[concat],INDIRECT(Table2[[#Headers],[M23_28_2]]&amp;"[c]"))</f>
        <v>0</v>
      </c>
      <c r="K127" s="9"/>
      <c r="L127" s="9" t="str">
        <f ca="1">IF(OR(Table2[[#This Row],[M23_28_2]]&gt;0,Table2[[#This Row],[K23_28_2]]&lt;0),"+-","")</f>
        <v/>
      </c>
    </row>
    <row r="128" spans="1:12" x14ac:dyDescent="0.25">
      <c r="A128" s="6" t="str">
        <f>SUBSTITUTE(SUBSTITUTE(Table2[[#This Row],[NAMA BARANG]],"-","")," ","")</f>
        <v>AsahanJX3749(24)</v>
      </c>
      <c r="B128" s="8">
        <f ca="1">IF(Table2[[#This Row],[TT]]&lt;1,"",COUNT(B$2:B127)+1)</f>
        <v>126</v>
      </c>
      <c r="C128" s="6" t="s">
        <v>288</v>
      </c>
      <c r="D128" s="8">
        <v>2</v>
      </c>
      <c r="E128" s="8" t="s">
        <v>259</v>
      </c>
      <c r="F128" s="8">
        <f ca="1">SUM(Table2[[#This Row],[AWAL]],Table2[[#This Row],[M17_21_2]],Table2[[#This Row],[K17_21_2]],Table2[[#This Row],[M23_28_2]],Table2[[#This Row],[K23_28_2]])</f>
        <v>2</v>
      </c>
      <c r="G128" s="6">
        <f ca="1">SUMIF(INDIRECT(Table2[[#Headers],[M17_21_2]]&amp;"[concat]"),Table2[concat],INDIRECT(Table2[[#Headers],[M17_21_2]]&amp;"[c]"))</f>
        <v>0</v>
      </c>
      <c r="H128" s="6">
        <f ca="1">SUMIF(INDIRECT(Table2[[#Headers],[K17_21_2]]&amp;"[concat]"),Table2[concat],INDIRECT(Table2[[#Headers],[K17_21_2]]&amp;"[c]"))*-1</f>
        <v>0</v>
      </c>
      <c r="I128" s="6" t="str">
        <f ca="1">IF(OR(Table2[[#This Row],[M17_21_2]]&gt;0,Table2[[#This Row],[K17_21_2]]&lt;0),"+-","")</f>
        <v/>
      </c>
      <c r="J128" s="9">
        <f ca="1">SUMIF(INDIRECT(Table2[[#Headers],[M23_28_2]]&amp;"[concat]"),Table2[concat],INDIRECT(Table2[[#Headers],[M23_28_2]]&amp;"[c]"))</f>
        <v>0</v>
      </c>
      <c r="K128" s="9"/>
      <c r="L128" s="9" t="str">
        <f ca="1">IF(OR(Table2[[#This Row],[M23_28_2]]&gt;0,Table2[[#This Row],[K23_28_2]]&lt;0),"+-","")</f>
        <v/>
      </c>
    </row>
    <row r="129" spans="1:12" x14ac:dyDescent="0.25">
      <c r="A129" s="6" t="str">
        <f>SUBSTITUTE(SUBSTITUTE(Table2[[#This Row],[NAMA BARANG]],"-","")," ","")</f>
        <v>AsahanKayuA163(12)</v>
      </c>
      <c r="B129" s="8">
        <f ca="1">IF(Table2[[#This Row],[TT]]&lt;1,"",COUNT(B$2:B128)+1)</f>
        <v>127</v>
      </c>
      <c r="C129" s="6" t="s">
        <v>289</v>
      </c>
      <c r="D129" s="8">
        <v>1</v>
      </c>
      <c r="E129" s="8" t="s">
        <v>159</v>
      </c>
      <c r="F129" s="8">
        <f ca="1">SUM(Table2[[#This Row],[AWAL]],Table2[[#This Row],[M17_21_2]],Table2[[#This Row],[K17_21_2]],Table2[[#This Row],[M23_28_2]],Table2[[#This Row],[K23_28_2]])</f>
        <v>1</v>
      </c>
      <c r="G129" s="6">
        <f ca="1">SUMIF(INDIRECT(Table2[[#Headers],[M17_21_2]]&amp;"[concat]"),Table2[concat],INDIRECT(Table2[[#Headers],[M17_21_2]]&amp;"[c]"))</f>
        <v>0</v>
      </c>
      <c r="H129" s="6">
        <f ca="1">SUMIF(INDIRECT(Table2[[#Headers],[K17_21_2]]&amp;"[concat]"),Table2[concat],INDIRECT(Table2[[#Headers],[K17_21_2]]&amp;"[c]"))*-1</f>
        <v>0</v>
      </c>
      <c r="I129" s="6" t="str">
        <f ca="1">IF(OR(Table2[[#This Row],[M17_21_2]]&gt;0,Table2[[#This Row],[K17_21_2]]&lt;0),"+-","")</f>
        <v/>
      </c>
      <c r="J129" s="9">
        <f ca="1">SUMIF(INDIRECT(Table2[[#Headers],[M23_28_2]]&amp;"[concat]"),Table2[concat],INDIRECT(Table2[[#Headers],[M23_28_2]]&amp;"[c]"))</f>
        <v>0</v>
      </c>
      <c r="K129" s="9"/>
      <c r="L129" s="9" t="str">
        <f ca="1">IF(OR(Table2[[#This Row],[M23_28_2]]&gt;0,Table2[[#This Row],[K23_28_2]]&lt;0),"+-","")</f>
        <v/>
      </c>
    </row>
    <row r="130" spans="1:12" x14ac:dyDescent="0.25">
      <c r="A130" s="6" t="str">
        <f>SUBSTITUTE(SUBSTITUTE(Table2[[#This Row],[NAMA BARANG]],"-","")," ","")</f>
        <v>AsahanKerang/Ikan294bening/BE28(SM)</v>
      </c>
      <c r="B130" s="8">
        <f ca="1">IF(Table2[[#This Row],[TT]]&lt;1,"",COUNT(B$2:B129)+1)</f>
        <v>128</v>
      </c>
      <c r="C130" s="6" t="s">
        <v>290</v>
      </c>
      <c r="D130" s="8">
        <v>8</v>
      </c>
      <c r="E130" s="8" t="s">
        <v>93</v>
      </c>
      <c r="F130" s="8">
        <f ca="1">SUM(Table2[[#This Row],[AWAL]],Table2[[#This Row],[M17_21_2]],Table2[[#This Row],[K17_21_2]],Table2[[#This Row],[M23_28_2]],Table2[[#This Row],[K23_28_2]])</f>
        <v>8</v>
      </c>
      <c r="G130" s="6">
        <f ca="1">SUMIF(INDIRECT(Table2[[#Headers],[M17_21_2]]&amp;"[concat]"),Table2[concat],INDIRECT(Table2[[#Headers],[M17_21_2]]&amp;"[c]"))</f>
        <v>0</v>
      </c>
      <c r="H130" s="6">
        <f ca="1">SUMIF(INDIRECT(Table2[[#Headers],[K17_21_2]]&amp;"[concat]"),Table2[concat],INDIRECT(Table2[[#Headers],[K17_21_2]]&amp;"[c]"))*-1</f>
        <v>0</v>
      </c>
      <c r="I130" s="6" t="str">
        <f ca="1">IF(OR(Table2[[#This Row],[M17_21_2]]&gt;0,Table2[[#This Row],[K17_21_2]]&lt;0),"+-","")</f>
        <v/>
      </c>
      <c r="J130" s="9">
        <f ca="1">SUMIF(INDIRECT(Table2[[#Headers],[M23_28_2]]&amp;"[concat]"),Table2[concat],INDIRECT(Table2[[#Headers],[M23_28_2]]&amp;"[c]"))</f>
        <v>0</v>
      </c>
      <c r="K130" s="9"/>
      <c r="L130" s="9" t="str">
        <f ca="1">IF(OR(Table2[[#This Row],[M23_28_2]]&gt;0,Table2[[#This Row],[K23_28_2]]&lt;0),"+-","")</f>
        <v/>
      </c>
    </row>
    <row r="131" spans="1:12" x14ac:dyDescent="0.25">
      <c r="A131" s="6" t="str">
        <f>SUBSTITUTE(SUBSTITUTE(Table2[[#This Row],[NAMA BARANG]],"-","")," ","")</f>
        <v>Asahankeretaapikayu</v>
      </c>
      <c r="B131" s="8">
        <f ca="1">IF(Table2[[#This Row],[TT]]&lt;1,"",COUNT(B$2:B130)+1)</f>
        <v>129</v>
      </c>
      <c r="C131" s="6" t="s">
        <v>291</v>
      </c>
      <c r="D131" s="8">
        <v>1</v>
      </c>
      <c r="E131" s="8" t="s">
        <v>292</v>
      </c>
      <c r="F131" s="8">
        <f ca="1">SUM(Table2[[#This Row],[AWAL]],Table2[[#This Row],[M17_21_2]],Table2[[#This Row],[K17_21_2]],Table2[[#This Row],[M23_28_2]],Table2[[#This Row],[K23_28_2]])</f>
        <v>1</v>
      </c>
      <c r="G131" s="6">
        <f ca="1">SUMIF(INDIRECT(Table2[[#Headers],[M17_21_2]]&amp;"[concat]"),Table2[concat],INDIRECT(Table2[[#Headers],[M17_21_2]]&amp;"[c]"))</f>
        <v>0</v>
      </c>
      <c r="H131" s="6">
        <f ca="1">SUMIF(INDIRECT(Table2[[#Headers],[K17_21_2]]&amp;"[concat]"),Table2[concat],INDIRECT(Table2[[#Headers],[K17_21_2]]&amp;"[c]"))*-1</f>
        <v>0</v>
      </c>
      <c r="I131" s="6" t="str">
        <f ca="1">IF(OR(Table2[[#This Row],[M17_21_2]]&gt;0,Table2[[#This Row],[K17_21_2]]&lt;0),"+-","")</f>
        <v/>
      </c>
      <c r="J131" s="9">
        <f ca="1">SUMIF(INDIRECT(Table2[[#Headers],[M23_28_2]]&amp;"[concat]"),Table2[concat],INDIRECT(Table2[[#Headers],[M23_28_2]]&amp;"[c]"))</f>
        <v>0</v>
      </c>
      <c r="K131" s="9"/>
      <c r="L131" s="9" t="str">
        <f ca="1">IF(OR(Table2[[#This Row],[M23_28_2]]&gt;0,Table2[[#This Row],[K23_28_2]]&lt;0),"+-","")</f>
        <v/>
      </c>
    </row>
    <row r="132" spans="1:12" x14ac:dyDescent="0.25">
      <c r="A132" s="6" t="str">
        <f>SUBSTITUTE(SUBSTITUTE(Table2[[#This Row],[NAMA BARANG]],"-","")," ","")</f>
        <v>AsahanKFC</v>
      </c>
      <c r="B132" s="8">
        <f ca="1">IF(Table2[[#This Row],[TT]]&lt;1,"",COUNT(B$2:B131)+1)</f>
        <v>130</v>
      </c>
      <c r="C132" s="6" t="s">
        <v>293</v>
      </c>
      <c r="D132" s="8">
        <v>8</v>
      </c>
      <c r="E132" s="8" t="s">
        <v>217</v>
      </c>
      <c r="F132" s="8">
        <f ca="1">SUM(Table2[[#This Row],[AWAL]],Table2[[#This Row],[M17_21_2]],Table2[[#This Row],[K17_21_2]],Table2[[#This Row],[M23_28_2]],Table2[[#This Row],[K23_28_2]])</f>
        <v>8</v>
      </c>
      <c r="G132" s="6">
        <f ca="1">SUMIF(INDIRECT(Table2[[#Headers],[M17_21_2]]&amp;"[concat]"),Table2[concat],INDIRECT(Table2[[#Headers],[M17_21_2]]&amp;"[c]"))</f>
        <v>0</v>
      </c>
      <c r="H132" s="6">
        <f ca="1">SUMIF(INDIRECT(Table2[[#Headers],[K17_21_2]]&amp;"[concat]"),Table2[concat],INDIRECT(Table2[[#Headers],[K17_21_2]]&amp;"[c]"))*-1</f>
        <v>0</v>
      </c>
      <c r="I132" s="6" t="str">
        <f ca="1">IF(OR(Table2[[#This Row],[M17_21_2]]&gt;0,Table2[[#This Row],[K17_21_2]]&lt;0),"+-","")</f>
        <v/>
      </c>
      <c r="J132" s="9">
        <f ca="1">SUMIF(INDIRECT(Table2[[#Headers],[M23_28_2]]&amp;"[concat]"),Table2[concat],INDIRECT(Table2[[#Headers],[M23_28_2]]&amp;"[c]"))</f>
        <v>0</v>
      </c>
      <c r="K132" s="9"/>
      <c r="L132" s="9" t="str">
        <f ca="1">IF(OR(Table2[[#This Row],[M23_28_2]]&gt;0,Table2[[#This Row],[K23_28_2]]&lt;0),"+-","")</f>
        <v/>
      </c>
    </row>
    <row r="133" spans="1:12" x14ac:dyDescent="0.25">
      <c r="A133" s="6" t="str">
        <f>SUBSTITUTE(SUBSTITUTE(Table2[[#This Row],[NAMA BARANG]],"-","")," ","")</f>
        <v>AsahanKM9088D/2Hole</v>
      </c>
      <c r="B133" s="8">
        <f ca="1">IF(Table2[[#This Row],[TT]]&lt;1,"",COUNT(B$2:B132)+1)</f>
        <v>131</v>
      </c>
      <c r="C133" s="6" t="s">
        <v>294</v>
      </c>
      <c r="D133" s="8">
        <v>1</v>
      </c>
      <c r="E133" s="8" t="s">
        <v>295</v>
      </c>
      <c r="F133" s="8">
        <f ca="1">SUM(Table2[[#This Row],[AWAL]],Table2[[#This Row],[M17_21_2]],Table2[[#This Row],[K17_21_2]],Table2[[#This Row],[M23_28_2]],Table2[[#This Row],[K23_28_2]])</f>
        <v>1</v>
      </c>
      <c r="G133" s="6">
        <f ca="1">SUMIF(INDIRECT(Table2[[#Headers],[M17_21_2]]&amp;"[concat]"),Table2[concat],INDIRECT(Table2[[#Headers],[M17_21_2]]&amp;"[c]"))</f>
        <v>0</v>
      </c>
      <c r="H133" s="6">
        <f ca="1">SUMIF(INDIRECT(Table2[[#Headers],[K17_21_2]]&amp;"[concat]"),Table2[concat],INDIRECT(Table2[[#Headers],[K17_21_2]]&amp;"[c]"))*-1</f>
        <v>0</v>
      </c>
      <c r="I133" s="6" t="str">
        <f ca="1">IF(OR(Table2[[#This Row],[M17_21_2]]&gt;0,Table2[[#This Row],[K17_21_2]]&lt;0),"+-","")</f>
        <v/>
      </c>
      <c r="J133" s="9">
        <f ca="1">SUMIF(INDIRECT(Table2[[#Headers],[M23_28_2]]&amp;"[concat]"),Table2[concat],INDIRECT(Table2[[#Headers],[M23_28_2]]&amp;"[c]"))</f>
        <v>0</v>
      </c>
      <c r="K133" s="9"/>
      <c r="L133" s="9" t="str">
        <f ca="1">IF(OR(Table2[[#This Row],[M23_28_2]]&gt;0,Table2[[#This Row],[K23_28_2]]&lt;0),"+-","")</f>
        <v/>
      </c>
    </row>
    <row r="134" spans="1:12" x14ac:dyDescent="0.25">
      <c r="A134" s="6" t="str">
        <f>SUBSTITUTE(SUBSTITUTE(Table2[[#This Row],[NAMA BARANG]],"-","")," ","")</f>
        <v>AsahanKM9105F/FR</v>
      </c>
      <c r="B134" s="8">
        <f ca="1">IF(Table2[[#This Row],[TT]]&lt;1,"",COUNT(B$2:B133)+1)</f>
        <v>132</v>
      </c>
      <c r="C134" s="6" t="s">
        <v>296</v>
      </c>
      <c r="D134" s="8">
        <v>1</v>
      </c>
      <c r="E134" s="8" t="s">
        <v>233</v>
      </c>
      <c r="F134" s="8">
        <f ca="1">SUM(Table2[[#This Row],[AWAL]],Table2[[#This Row],[M17_21_2]],Table2[[#This Row],[K17_21_2]],Table2[[#This Row],[M23_28_2]],Table2[[#This Row],[K23_28_2]])</f>
        <v>1</v>
      </c>
      <c r="G134" s="6">
        <f ca="1">SUMIF(INDIRECT(Table2[[#Headers],[M17_21_2]]&amp;"[concat]"),Table2[concat],INDIRECT(Table2[[#Headers],[M17_21_2]]&amp;"[c]"))</f>
        <v>0</v>
      </c>
      <c r="H134" s="6">
        <f ca="1">SUMIF(INDIRECT(Table2[[#Headers],[K17_21_2]]&amp;"[concat]"),Table2[concat],INDIRECT(Table2[[#Headers],[K17_21_2]]&amp;"[c]"))*-1</f>
        <v>0</v>
      </c>
      <c r="I134" s="6" t="str">
        <f ca="1">IF(OR(Table2[[#This Row],[M17_21_2]]&gt;0,Table2[[#This Row],[K17_21_2]]&lt;0),"+-","")</f>
        <v/>
      </c>
      <c r="J134" s="9">
        <f ca="1">SUMIF(INDIRECT(Table2[[#Headers],[M23_28_2]]&amp;"[concat]"),Table2[concat],INDIRECT(Table2[[#Headers],[M23_28_2]]&amp;"[c]"))</f>
        <v>0</v>
      </c>
      <c r="K134" s="9"/>
      <c r="L134" s="9" t="str">
        <f ca="1">IF(OR(Table2[[#This Row],[M23_28_2]]&gt;0,Table2[[#This Row],[K23_28_2]]&lt;0),"+-","")</f>
        <v/>
      </c>
    </row>
    <row r="135" spans="1:12" x14ac:dyDescent="0.25">
      <c r="A135" s="6" t="str">
        <f>SUBSTITUTE(SUBSTITUTE(Table2[[#This Row],[NAMA BARANG]],"-","")," ","")</f>
        <v>AsahanLokomotif2535</v>
      </c>
      <c r="B135" s="8">
        <f ca="1">IF(Table2[[#This Row],[TT]]&lt;1,"",COUNT(B$2:B134)+1)</f>
        <v>133</v>
      </c>
      <c r="C135" s="6" t="s">
        <v>297</v>
      </c>
      <c r="D135" s="8">
        <v>3</v>
      </c>
      <c r="E135" s="8" t="s">
        <v>93</v>
      </c>
      <c r="F135" s="8">
        <f ca="1">SUM(Table2[[#This Row],[AWAL]],Table2[[#This Row],[M17_21_2]],Table2[[#This Row],[K17_21_2]],Table2[[#This Row],[M23_28_2]],Table2[[#This Row],[K23_28_2]])</f>
        <v>3</v>
      </c>
      <c r="G135" s="6">
        <f ca="1">SUMIF(INDIRECT(Table2[[#Headers],[M17_21_2]]&amp;"[concat]"),Table2[concat],INDIRECT(Table2[[#Headers],[M17_21_2]]&amp;"[c]"))</f>
        <v>0</v>
      </c>
      <c r="H135" s="6">
        <f ca="1">SUMIF(INDIRECT(Table2[[#Headers],[K17_21_2]]&amp;"[concat]"),Table2[concat],INDIRECT(Table2[[#Headers],[K17_21_2]]&amp;"[c]"))*-1</f>
        <v>0</v>
      </c>
      <c r="I135" s="6" t="str">
        <f ca="1">IF(OR(Table2[[#This Row],[M17_21_2]]&gt;0,Table2[[#This Row],[K17_21_2]]&lt;0),"+-","")</f>
        <v/>
      </c>
      <c r="J135" s="9">
        <f ca="1">SUMIF(INDIRECT(Table2[[#Headers],[M23_28_2]]&amp;"[concat]"),Table2[concat],INDIRECT(Table2[[#Headers],[M23_28_2]]&amp;"[c]"))</f>
        <v>0</v>
      </c>
      <c r="K135" s="9"/>
      <c r="L135" s="9" t="str">
        <f ca="1">IF(OR(Table2[[#This Row],[M23_28_2]]&gt;0,Table2[[#This Row],[K23_28_2]]&lt;0),"+-","")</f>
        <v/>
      </c>
    </row>
    <row r="136" spans="1:12" x14ac:dyDescent="0.25">
      <c r="A136" s="6" t="str">
        <f>SUBSTITUTE(SUBSTITUTE(Table2[[#This Row],[NAMA BARANG]],"-","")," ","")</f>
        <v>AsahanMeja004blk</v>
      </c>
      <c r="B136" s="8">
        <f ca="1">IF(Table2[[#This Row],[TT]]&lt;1,"",COUNT(B$2:B135)+1)</f>
        <v>134</v>
      </c>
      <c r="C136" s="6" t="s">
        <v>298</v>
      </c>
      <c r="D136" s="8">
        <v>9</v>
      </c>
      <c r="E136" s="8" t="s">
        <v>43</v>
      </c>
      <c r="F136" s="8">
        <f ca="1">SUM(Table2[[#This Row],[AWAL]],Table2[[#This Row],[M17_21_2]],Table2[[#This Row],[K17_21_2]],Table2[[#This Row],[M23_28_2]],Table2[[#This Row],[K23_28_2]])</f>
        <v>8</v>
      </c>
      <c r="G136" s="6">
        <f ca="1">SUMIF(INDIRECT(Table2[[#Headers],[M17_21_2]]&amp;"[concat]"),Table2[concat],INDIRECT(Table2[[#Headers],[M17_21_2]]&amp;"[c]"))</f>
        <v>0</v>
      </c>
      <c r="H136" s="6">
        <f ca="1">SUMIF(INDIRECT(Table2[[#Headers],[K17_21_2]]&amp;"[concat]"),Table2[concat],INDIRECT(Table2[[#Headers],[K17_21_2]]&amp;"[c]"))*-1</f>
        <v>-1</v>
      </c>
      <c r="I136" s="6" t="str">
        <f ca="1">IF(OR(Table2[[#This Row],[M17_21_2]]&gt;0,Table2[[#This Row],[K17_21_2]]&lt;0),"+-","")</f>
        <v>+-</v>
      </c>
      <c r="J136" s="9">
        <f ca="1">SUMIF(INDIRECT(Table2[[#Headers],[M23_28_2]]&amp;"[concat]"),Table2[concat],INDIRECT(Table2[[#Headers],[M23_28_2]]&amp;"[c]"))</f>
        <v>0</v>
      </c>
      <c r="K136" s="9"/>
      <c r="L136" s="9" t="str">
        <f ca="1">IF(OR(Table2[[#This Row],[M23_28_2]]&gt;0,Table2[[#This Row],[K23_28_2]]&lt;0),"+-","")</f>
        <v/>
      </c>
    </row>
    <row r="137" spans="1:12" x14ac:dyDescent="0.25">
      <c r="A137" s="6" t="str">
        <f>SUBSTITUTE(SUBSTITUTE(Table2[[#This Row],[NAMA BARANG]],"-","")," ","")</f>
        <v>AsahanMeja0613</v>
      </c>
      <c r="B137" s="8">
        <f ca="1">IF(Table2[[#This Row],[TT]]&lt;1,"",COUNT(B$2:B136)+1)</f>
        <v>135</v>
      </c>
      <c r="C137" s="6" t="s">
        <v>299</v>
      </c>
      <c r="D137" s="8">
        <v>11</v>
      </c>
      <c r="E137" s="8" t="s">
        <v>15</v>
      </c>
      <c r="F137" s="8">
        <f ca="1">SUM(Table2[[#This Row],[AWAL]],Table2[[#This Row],[M17_21_2]],Table2[[#This Row],[K17_21_2]],Table2[[#This Row],[M23_28_2]],Table2[[#This Row],[K23_28_2]])</f>
        <v>11</v>
      </c>
      <c r="G137" s="6">
        <f ca="1">SUMIF(INDIRECT(Table2[[#Headers],[M17_21_2]]&amp;"[concat]"),Table2[concat],INDIRECT(Table2[[#Headers],[M17_21_2]]&amp;"[c]"))</f>
        <v>0</v>
      </c>
      <c r="H137" s="6">
        <f ca="1">SUMIF(INDIRECT(Table2[[#Headers],[K17_21_2]]&amp;"[concat]"),Table2[concat],INDIRECT(Table2[[#Headers],[K17_21_2]]&amp;"[c]"))*-1</f>
        <v>0</v>
      </c>
      <c r="I137" s="6" t="str">
        <f ca="1">IF(OR(Table2[[#This Row],[M17_21_2]]&gt;0,Table2[[#This Row],[K17_21_2]]&lt;0),"+-","")</f>
        <v/>
      </c>
      <c r="J137" s="9">
        <f ca="1">SUMIF(INDIRECT(Table2[[#Headers],[M23_28_2]]&amp;"[concat]"),Table2[concat],INDIRECT(Table2[[#Headers],[M23_28_2]]&amp;"[c]"))</f>
        <v>0</v>
      </c>
      <c r="K137" s="9"/>
      <c r="L137" s="9" t="str">
        <f ca="1">IF(OR(Table2[[#This Row],[M23_28_2]]&gt;0,Table2[[#This Row],[K23_28_2]]&lt;0),"+-","")</f>
        <v/>
      </c>
    </row>
    <row r="138" spans="1:12" x14ac:dyDescent="0.25">
      <c r="A138" s="6" t="str">
        <f>SUBSTITUTE(SUBSTITUTE(Table2[[#This Row],[NAMA BARANG]],"-","")," ","")</f>
        <v>AsahanMeja0618</v>
      </c>
      <c r="B138" s="8">
        <f ca="1">IF(Table2[[#This Row],[TT]]&lt;1,"",COUNT(B$2:B137)+1)</f>
        <v>136</v>
      </c>
      <c r="C138" s="6" t="s">
        <v>300</v>
      </c>
      <c r="D138" s="8">
        <v>4</v>
      </c>
      <c r="E138" s="8" t="s">
        <v>43</v>
      </c>
      <c r="F138" s="8">
        <f ca="1">SUM(Table2[[#This Row],[AWAL]],Table2[[#This Row],[M17_21_2]],Table2[[#This Row],[K17_21_2]],Table2[[#This Row],[M23_28_2]],Table2[[#This Row],[K23_28_2]])</f>
        <v>4</v>
      </c>
      <c r="G138" s="6">
        <f ca="1">SUMIF(INDIRECT(Table2[[#Headers],[M17_21_2]]&amp;"[concat]"),Table2[concat],INDIRECT(Table2[[#Headers],[M17_21_2]]&amp;"[c]"))</f>
        <v>0</v>
      </c>
      <c r="H138" s="6">
        <f ca="1">SUMIF(INDIRECT(Table2[[#Headers],[K17_21_2]]&amp;"[concat]"),Table2[concat],INDIRECT(Table2[[#Headers],[K17_21_2]]&amp;"[c]"))*-1</f>
        <v>0</v>
      </c>
      <c r="I138" s="6" t="str">
        <f ca="1">IF(OR(Table2[[#This Row],[M17_21_2]]&gt;0,Table2[[#This Row],[K17_21_2]]&lt;0),"+-","")</f>
        <v/>
      </c>
      <c r="J138" s="9">
        <f ca="1">SUMIF(INDIRECT(Table2[[#Headers],[M23_28_2]]&amp;"[concat]"),Table2[concat],INDIRECT(Table2[[#Headers],[M23_28_2]]&amp;"[c]"))</f>
        <v>0</v>
      </c>
      <c r="K138" s="9"/>
      <c r="L138" s="9" t="str">
        <f ca="1">IF(OR(Table2[[#This Row],[M23_28_2]]&gt;0,Table2[[#This Row],[K23_28_2]]&lt;0),"+-","")</f>
        <v/>
      </c>
    </row>
    <row r="139" spans="1:12" x14ac:dyDescent="0.25">
      <c r="A139" s="6" t="str">
        <f>SUBSTITUTE(SUBSTITUTE(Table2[[#This Row],[NAMA BARANG]],"-","")," ","")</f>
        <v>AsahanMeja0619Tank</v>
      </c>
      <c r="B139" s="8">
        <f ca="1">IF(Table2[[#This Row],[TT]]&lt;1,"",COUNT(B$2:B138)+1)</f>
        <v>137</v>
      </c>
      <c r="C139" s="6" t="s">
        <v>301</v>
      </c>
      <c r="D139" s="8">
        <v>8</v>
      </c>
      <c r="E139" s="8" t="s">
        <v>43</v>
      </c>
      <c r="F139" s="8">
        <f ca="1">SUM(Table2[[#This Row],[AWAL]],Table2[[#This Row],[M17_21_2]],Table2[[#This Row],[K17_21_2]],Table2[[#This Row],[M23_28_2]],Table2[[#This Row],[K23_28_2]])</f>
        <v>8</v>
      </c>
      <c r="G139" s="6">
        <f ca="1">SUMIF(INDIRECT(Table2[[#Headers],[M17_21_2]]&amp;"[concat]"),Table2[concat],INDIRECT(Table2[[#Headers],[M17_21_2]]&amp;"[c]"))</f>
        <v>0</v>
      </c>
      <c r="H139" s="6">
        <f ca="1">SUMIF(INDIRECT(Table2[[#Headers],[K17_21_2]]&amp;"[concat]"),Table2[concat],INDIRECT(Table2[[#Headers],[K17_21_2]]&amp;"[c]"))*-1</f>
        <v>0</v>
      </c>
      <c r="I139" s="6" t="str">
        <f ca="1">IF(OR(Table2[[#This Row],[M17_21_2]]&gt;0,Table2[[#This Row],[K17_21_2]]&lt;0),"+-","")</f>
        <v/>
      </c>
      <c r="J139" s="9">
        <f ca="1">SUMIF(INDIRECT(Table2[[#Headers],[M23_28_2]]&amp;"[concat]"),Table2[concat],INDIRECT(Table2[[#Headers],[M23_28_2]]&amp;"[c]"))</f>
        <v>0</v>
      </c>
      <c r="K139" s="9"/>
      <c r="L139" s="9" t="str">
        <f ca="1">IF(OR(Table2[[#This Row],[M23_28_2]]&gt;0,Table2[[#This Row],[K23_28_2]]&lt;0),"+-","")</f>
        <v/>
      </c>
    </row>
    <row r="140" spans="1:12" x14ac:dyDescent="0.25">
      <c r="A140" s="6" t="str">
        <f>SUBSTITUTE(SUBSTITUTE(Table2[[#This Row],[NAMA BARANG]],"-","")," ","")</f>
        <v>AsahanMeja1001</v>
      </c>
      <c r="B140" s="8">
        <f ca="1">IF(Table2[[#This Row],[TT]]&lt;1,"",COUNT(B$2:B139)+1)</f>
        <v>138</v>
      </c>
      <c r="C140" s="6" t="s">
        <v>302</v>
      </c>
      <c r="D140" s="8">
        <v>7</v>
      </c>
      <c r="E140" s="8" t="s">
        <v>63</v>
      </c>
      <c r="F140" s="8">
        <f ca="1">SUM(Table2[[#This Row],[AWAL]],Table2[[#This Row],[M17_21_2]],Table2[[#This Row],[K17_21_2]],Table2[[#This Row],[M23_28_2]],Table2[[#This Row],[K23_28_2]])</f>
        <v>7</v>
      </c>
      <c r="G140" s="6">
        <f ca="1">SUMIF(INDIRECT(Table2[[#Headers],[M17_21_2]]&amp;"[concat]"),Table2[concat],INDIRECT(Table2[[#Headers],[M17_21_2]]&amp;"[c]"))</f>
        <v>0</v>
      </c>
      <c r="H140" s="6">
        <f ca="1">SUMIF(INDIRECT(Table2[[#Headers],[K17_21_2]]&amp;"[concat]"),Table2[concat],INDIRECT(Table2[[#Headers],[K17_21_2]]&amp;"[c]"))*-1</f>
        <v>0</v>
      </c>
      <c r="I140" s="6" t="str">
        <f ca="1">IF(OR(Table2[[#This Row],[M17_21_2]]&gt;0,Table2[[#This Row],[K17_21_2]]&lt;0),"+-","")</f>
        <v/>
      </c>
      <c r="J140" s="9">
        <f ca="1">SUMIF(INDIRECT(Table2[[#Headers],[M23_28_2]]&amp;"[concat]"),Table2[concat],INDIRECT(Table2[[#Headers],[M23_28_2]]&amp;"[c]"))</f>
        <v>0</v>
      </c>
      <c r="K140" s="9"/>
      <c r="L140" s="9" t="str">
        <f ca="1">IF(OR(Table2[[#This Row],[M23_28_2]]&gt;0,Table2[[#This Row],[K23_28_2]]&lt;0),"+-","")</f>
        <v/>
      </c>
    </row>
    <row r="141" spans="1:12" x14ac:dyDescent="0.25">
      <c r="A141" s="6" t="str">
        <f>SUBSTITUTE(SUBSTITUTE(Table2[[#This Row],[NAMA BARANG]],"-","")," ","")</f>
        <v>AsahanMeja1006</v>
      </c>
      <c r="B141" s="8">
        <f ca="1">IF(Table2[[#This Row],[TT]]&lt;1,"",COUNT(B$2:B140)+1)</f>
        <v>139</v>
      </c>
      <c r="C141" s="6" t="s">
        <v>303</v>
      </c>
      <c r="D141" s="8">
        <v>2</v>
      </c>
      <c r="E141" s="8" t="s">
        <v>43</v>
      </c>
      <c r="F141" s="8">
        <f ca="1">SUM(Table2[[#This Row],[AWAL]],Table2[[#This Row],[M17_21_2]],Table2[[#This Row],[K17_21_2]],Table2[[#This Row],[M23_28_2]],Table2[[#This Row],[K23_28_2]])</f>
        <v>2</v>
      </c>
      <c r="G141" s="6">
        <f ca="1">SUMIF(INDIRECT(Table2[[#Headers],[M17_21_2]]&amp;"[concat]"),Table2[concat],INDIRECT(Table2[[#Headers],[M17_21_2]]&amp;"[c]"))</f>
        <v>0</v>
      </c>
      <c r="H141" s="6">
        <f ca="1">SUMIF(INDIRECT(Table2[[#Headers],[K17_21_2]]&amp;"[concat]"),Table2[concat],INDIRECT(Table2[[#Headers],[K17_21_2]]&amp;"[c]"))*-1</f>
        <v>0</v>
      </c>
      <c r="I141" s="6" t="str">
        <f ca="1">IF(OR(Table2[[#This Row],[M17_21_2]]&gt;0,Table2[[#This Row],[K17_21_2]]&lt;0),"+-","")</f>
        <v/>
      </c>
      <c r="J141" s="9">
        <f ca="1">SUMIF(INDIRECT(Table2[[#Headers],[M23_28_2]]&amp;"[concat]"),Table2[concat],INDIRECT(Table2[[#Headers],[M23_28_2]]&amp;"[c]"))</f>
        <v>0</v>
      </c>
      <c r="K141" s="9"/>
      <c r="L141" s="9" t="str">
        <f ca="1">IF(OR(Table2[[#This Row],[M23_28_2]]&gt;0,Table2[[#This Row],[K23_28_2]]&lt;0),"+-","")</f>
        <v/>
      </c>
    </row>
    <row r="142" spans="1:12" x14ac:dyDescent="0.25">
      <c r="A142" s="6" t="str">
        <f>SUBSTITUTE(SUBSTITUTE(Table2[[#This Row],[NAMA BARANG]],"-","")," ","")</f>
        <v>AsahanMeja1FYF9103</v>
      </c>
      <c r="B142" s="8">
        <f ca="1">IF(Table2[[#This Row],[TT]]&lt;1,"",COUNT(B$2:B141)+1)</f>
        <v>140</v>
      </c>
      <c r="C142" s="6" t="s">
        <v>304</v>
      </c>
      <c r="D142" s="8">
        <v>5</v>
      </c>
      <c r="E142" s="8" t="s">
        <v>15</v>
      </c>
      <c r="F142" s="8">
        <f ca="1">SUM(Table2[[#This Row],[AWAL]],Table2[[#This Row],[M17_21_2]],Table2[[#This Row],[K17_21_2]],Table2[[#This Row],[M23_28_2]],Table2[[#This Row],[K23_28_2]])</f>
        <v>5</v>
      </c>
      <c r="G142" s="6">
        <f ca="1">SUMIF(INDIRECT(Table2[[#Headers],[M17_21_2]]&amp;"[concat]"),Table2[concat],INDIRECT(Table2[[#Headers],[M17_21_2]]&amp;"[c]"))</f>
        <v>0</v>
      </c>
      <c r="H142" s="6">
        <f ca="1">SUMIF(INDIRECT(Table2[[#Headers],[K17_21_2]]&amp;"[concat]"),Table2[concat],INDIRECT(Table2[[#Headers],[K17_21_2]]&amp;"[c]"))*-1</f>
        <v>0</v>
      </c>
      <c r="I142" s="6" t="str">
        <f ca="1">IF(OR(Table2[[#This Row],[M17_21_2]]&gt;0,Table2[[#This Row],[K17_21_2]]&lt;0),"+-","")</f>
        <v/>
      </c>
      <c r="J142" s="9">
        <f ca="1">SUMIF(INDIRECT(Table2[[#Headers],[M23_28_2]]&amp;"[concat]"),Table2[concat],INDIRECT(Table2[[#Headers],[M23_28_2]]&amp;"[c]"))</f>
        <v>0</v>
      </c>
      <c r="K142" s="9"/>
      <c r="L142" s="9" t="str">
        <f ca="1">IF(OR(Table2[[#This Row],[M23_28_2]]&gt;0,Table2[[#This Row],[K23_28_2]]&lt;0),"+-","")</f>
        <v/>
      </c>
    </row>
    <row r="143" spans="1:12" x14ac:dyDescent="0.25">
      <c r="A143" s="6" t="str">
        <f>SUBSTITUTE(SUBSTITUTE(Table2[[#This Row],[NAMA BARANG]],"-","")," ","")</f>
        <v>Asahanmeja5528</v>
      </c>
      <c r="B143" s="8">
        <f ca="1">IF(Table2[[#This Row],[TT]]&lt;1,"",COUNT(B$2:B142)+1)</f>
        <v>141</v>
      </c>
      <c r="C143" s="6" t="s">
        <v>305</v>
      </c>
      <c r="D143" s="8">
        <v>1</v>
      </c>
      <c r="E143" s="8" t="s">
        <v>306</v>
      </c>
      <c r="F143" s="8">
        <f ca="1">SUM(Table2[[#This Row],[AWAL]],Table2[[#This Row],[M17_21_2]],Table2[[#This Row],[K17_21_2]],Table2[[#This Row],[M23_28_2]],Table2[[#This Row],[K23_28_2]])</f>
        <v>1</v>
      </c>
      <c r="G143" s="6">
        <f ca="1">SUMIF(INDIRECT(Table2[[#Headers],[M17_21_2]]&amp;"[concat]"),Table2[concat],INDIRECT(Table2[[#Headers],[M17_21_2]]&amp;"[c]"))</f>
        <v>0</v>
      </c>
      <c r="H143" s="6">
        <f ca="1">SUMIF(INDIRECT(Table2[[#Headers],[K17_21_2]]&amp;"[concat]"),Table2[concat],INDIRECT(Table2[[#Headers],[K17_21_2]]&amp;"[c]"))*-1</f>
        <v>0</v>
      </c>
      <c r="I143" s="6" t="str">
        <f ca="1">IF(OR(Table2[[#This Row],[M17_21_2]]&gt;0,Table2[[#This Row],[K17_21_2]]&lt;0),"+-","")</f>
        <v/>
      </c>
      <c r="J143" s="9">
        <f ca="1">SUMIF(INDIRECT(Table2[[#Headers],[M23_28_2]]&amp;"[concat]"),Table2[concat],INDIRECT(Table2[[#Headers],[M23_28_2]]&amp;"[c]"))</f>
        <v>0</v>
      </c>
      <c r="K143" s="9"/>
      <c r="L143" s="9" t="str">
        <f ca="1">IF(OR(Table2[[#This Row],[M23_28_2]]&gt;0,Table2[[#This Row],[K23_28_2]]&lt;0),"+-","")</f>
        <v/>
      </c>
    </row>
    <row r="144" spans="1:12" x14ac:dyDescent="0.25">
      <c r="A144" s="6" t="str">
        <f>SUBSTITUTE(SUBSTITUTE(Table2[[#This Row],[NAMA BARANG]],"-","")," ","")</f>
        <v>AsahanMeja601MM</v>
      </c>
      <c r="B144" s="8">
        <f ca="1">IF(Table2[[#This Row],[TT]]&lt;1,"",COUNT(B$2:B143)+1)</f>
        <v>142</v>
      </c>
      <c r="C144" s="6" t="s">
        <v>307</v>
      </c>
      <c r="D144" s="8">
        <v>3</v>
      </c>
      <c r="E144" s="8" t="s">
        <v>43</v>
      </c>
      <c r="F144" s="8">
        <f ca="1">SUM(Table2[[#This Row],[AWAL]],Table2[[#This Row],[M17_21_2]],Table2[[#This Row],[K17_21_2]],Table2[[#This Row],[M23_28_2]],Table2[[#This Row],[K23_28_2]])</f>
        <v>3</v>
      </c>
      <c r="G144" s="6">
        <f ca="1">SUMIF(INDIRECT(Table2[[#Headers],[M17_21_2]]&amp;"[concat]"),Table2[concat],INDIRECT(Table2[[#Headers],[M17_21_2]]&amp;"[c]"))</f>
        <v>0</v>
      </c>
      <c r="H144" s="6">
        <f ca="1">SUMIF(INDIRECT(Table2[[#Headers],[K17_21_2]]&amp;"[concat]"),Table2[concat],INDIRECT(Table2[[#Headers],[K17_21_2]]&amp;"[c]"))*-1</f>
        <v>0</v>
      </c>
      <c r="I144" s="6" t="str">
        <f ca="1">IF(OR(Table2[[#This Row],[M17_21_2]]&gt;0,Table2[[#This Row],[K17_21_2]]&lt;0),"+-","")</f>
        <v/>
      </c>
      <c r="J144" s="9">
        <f ca="1">SUMIF(INDIRECT(Table2[[#Headers],[M23_28_2]]&amp;"[concat]"),Table2[concat],INDIRECT(Table2[[#Headers],[M23_28_2]]&amp;"[c]"))</f>
        <v>0</v>
      </c>
      <c r="K144" s="9"/>
      <c r="L144" s="9" t="str">
        <f ca="1">IF(OR(Table2[[#This Row],[M23_28_2]]&gt;0,Table2[[#This Row],[K23_28_2]]&lt;0),"+-","")</f>
        <v/>
      </c>
    </row>
    <row r="145" spans="1:12" x14ac:dyDescent="0.25">
      <c r="A145" s="6" t="str">
        <f>SUBSTITUTE(SUBSTITUTE(Table2[[#This Row],[NAMA BARANG]],"-","")," ","")</f>
        <v>AsahanMeja610</v>
      </c>
      <c r="B145" s="8">
        <f ca="1">IF(Table2[[#This Row],[TT]]&lt;1,"",COUNT(B$2:B144)+1)</f>
        <v>143</v>
      </c>
      <c r="C145" s="6" t="s">
        <v>308</v>
      </c>
      <c r="D145" s="8">
        <v>6</v>
      </c>
      <c r="E145" s="8" t="s">
        <v>43</v>
      </c>
      <c r="F145" s="8">
        <f ca="1">SUM(Table2[[#This Row],[AWAL]],Table2[[#This Row],[M17_21_2]],Table2[[#This Row],[K17_21_2]],Table2[[#This Row],[M23_28_2]],Table2[[#This Row],[K23_28_2]])</f>
        <v>5</v>
      </c>
      <c r="G145" s="6">
        <f ca="1">SUMIF(INDIRECT(Table2[[#Headers],[M17_21_2]]&amp;"[concat]"),Table2[concat],INDIRECT(Table2[[#Headers],[M17_21_2]]&amp;"[c]"))</f>
        <v>0</v>
      </c>
      <c r="H145" s="6">
        <f ca="1">SUMIF(INDIRECT(Table2[[#Headers],[K17_21_2]]&amp;"[concat]"),Table2[concat],INDIRECT(Table2[[#Headers],[K17_21_2]]&amp;"[c]"))*-1</f>
        <v>-1</v>
      </c>
      <c r="I145" s="6" t="str">
        <f ca="1">IF(OR(Table2[[#This Row],[M17_21_2]]&gt;0,Table2[[#This Row],[K17_21_2]]&lt;0),"+-","")</f>
        <v>+-</v>
      </c>
      <c r="J145" s="9">
        <f ca="1">SUMIF(INDIRECT(Table2[[#Headers],[M23_28_2]]&amp;"[concat]"),Table2[concat],INDIRECT(Table2[[#Headers],[M23_28_2]]&amp;"[c]"))</f>
        <v>0</v>
      </c>
      <c r="K145" s="9"/>
      <c r="L145" s="9" t="str">
        <f ca="1">IF(OR(Table2[[#This Row],[M23_28_2]]&gt;0,Table2[[#This Row],[K23_28_2]]&lt;0),"+-","")</f>
        <v/>
      </c>
    </row>
    <row r="146" spans="1:12" x14ac:dyDescent="0.25">
      <c r="A146" s="6" t="str">
        <f>SUBSTITUTE(SUBSTITUTE(Table2[[#This Row],[NAMA BARANG]],"-","")," ","")</f>
        <v>AsahanMeja612</v>
      </c>
      <c r="B146" s="8">
        <f ca="1">IF(Table2[[#This Row],[TT]]&lt;1,"",COUNT(B$2:B145)+1)</f>
        <v>144</v>
      </c>
      <c r="C146" s="6" t="s">
        <v>309</v>
      </c>
      <c r="D146" s="8">
        <v>18</v>
      </c>
      <c r="E146" s="8" t="s">
        <v>310</v>
      </c>
      <c r="F146" s="8">
        <f ca="1">SUM(Table2[[#This Row],[AWAL]],Table2[[#This Row],[M17_21_2]],Table2[[#This Row],[K17_21_2]],Table2[[#This Row],[M23_28_2]],Table2[[#This Row],[K23_28_2]])</f>
        <v>18</v>
      </c>
      <c r="G146" s="6">
        <f ca="1">SUMIF(INDIRECT(Table2[[#Headers],[M17_21_2]]&amp;"[concat]"),Table2[concat],INDIRECT(Table2[[#Headers],[M17_21_2]]&amp;"[c]"))</f>
        <v>0</v>
      </c>
      <c r="H146" s="6">
        <f ca="1">SUMIF(INDIRECT(Table2[[#Headers],[K17_21_2]]&amp;"[concat]"),Table2[concat],INDIRECT(Table2[[#Headers],[K17_21_2]]&amp;"[c]"))*-1</f>
        <v>0</v>
      </c>
      <c r="I146" s="6" t="str">
        <f ca="1">IF(OR(Table2[[#This Row],[M17_21_2]]&gt;0,Table2[[#This Row],[K17_21_2]]&lt;0),"+-","")</f>
        <v/>
      </c>
      <c r="J146" s="9">
        <f ca="1">SUMIF(INDIRECT(Table2[[#Headers],[M23_28_2]]&amp;"[concat]"),Table2[concat],INDIRECT(Table2[[#Headers],[M23_28_2]]&amp;"[c]"))</f>
        <v>0</v>
      </c>
      <c r="K146" s="9"/>
      <c r="L146" s="9" t="str">
        <f ca="1">IF(OR(Table2[[#This Row],[M23_28_2]]&gt;0,Table2[[#This Row],[K23_28_2]]&lt;0),"+-","")</f>
        <v/>
      </c>
    </row>
    <row r="147" spans="1:12" x14ac:dyDescent="0.25">
      <c r="A147" s="6" t="str">
        <f>SUBSTITUTE(SUBSTITUTE(Table2[[#This Row],[NAMA BARANG]],"-","")," ","")</f>
        <v>Asahanmeja615</v>
      </c>
      <c r="B147" s="8">
        <f ca="1">IF(Table2[[#This Row],[TT]]&lt;1,"",COUNT(B$2:B146)+1)</f>
        <v>145</v>
      </c>
      <c r="C147" s="6" t="s">
        <v>311</v>
      </c>
      <c r="D147" s="8">
        <v>5</v>
      </c>
      <c r="E147" s="8">
        <v>96</v>
      </c>
      <c r="F147" s="8">
        <f ca="1">SUM(Table2[[#This Row],[AWAL]],Table2[[#This Row],[M17_21_2]],Table2[[#This Row],[K17_21_2]],Table2[[#This Row],[M23_28_2]],Table2[[#This Row],[K23_28_2]])</f>
        <v>5</v>
      </c>
      <c r="G147" s="6">
        <f ca="1">SUMIF(INDIRECT(Table2[[#Headers],[M17_21_2]]&amp;"[concat]"),Table2[concat],INDIRECT(Table2[[#Headers],[M17_21_2]]&amp;"[c]"))</f>
        <v>0</v>
      </c>
      <c r="H147" s="6">
        <f ca="1">SUMIF(INDIRECT(Table2[[#Headers],[K17_21_2]]&amp;"[concat]"),Table2[concat],INDIRECT(Table2[[#Headers],[K17_21_2]]&amp;"[c]"))*-1</f>
        <v>0</v>
      </c>
      <c r="I147" s="6" t="str">
        <f ca="1">IF(OR(Table2[[#This Row],[M17_21_2]]&gt;0,Table2[[#This Row],[K17_21_2]]&lt;0),"+-","")</f>
        <v/>
      </c>
      <c r="J147" s="9">
        <f ca="1">SUMIF(INDIRECT(Table2[[#Headers],[M23_28_2]]&amp;"[concat]"),Table2[concat],INDIRECT(Table2[[#Headers],[M23_28_2]]&amp;"[c]"))</f>
        <v>0</v>
      </c>
      <c r="K147" s="9"/>
      <c r="L147" s="9" t="str">
        <f ca="1">IF(OR(Table2[[#This Row],[M23_28_2]]&gt;0,Table2[[#This Row],[K23_28_2]]&lt;0),"+-","")</f>
        <v/>
      </c>
    </row>
    <row r="148" spans="1:12" x14ac:dyDescent="0.25">
      <c r="A148" s="6" t="str">
        <f>SUBSTITUTE(SUBSTITUTE(Table2[[#This Row],[NAMA BARANG]],"-","")," ","")</f>
        <v>AsahanMeja6516Piglet</v>
      </c>
      <c r="B148" s="8">
        <f ca="1">IF(Table2[[#This Row],[TT]]&lt;1,"",COUNT(B$2:B147)+1)</f>
        <v>146</v>
      </c>
      <c r="C148" s="6" t="s">
        <v>312</v>
      </c>
      <c r="D148" s="8">
        <v>3</v>
      </c>
      <c r="E148" s="8" t="s">
        <v>43</v>
      </c>
      <c r="F148" s="8">
        <f ca="1">SUM(Table2[[#This Row],[AWAL]],Table2[[#This Row],[M17_21_2]],Table2[[#This Row],[K17_21_2]],Table2[[#This Row],[M23_28_2]],Table2[[#This Row],[K23_28_2]])</f>
        <v>3</v>
      </c>
      <c r="G148" s="6">
        <f ca="1">SUMIF(INDIRECT(Table2[[#Headers],[M17_21_2]]&amp;"[concat]"),Table2[concat],INDIRECT(Table2[[#Headers],[M17_21_2]]&amp;"[c]"))</f>
        <v>0</v>
      </c>
      <c r="H148" s="6">
        <f ca="1">SUMIF(INDIRECT(Table2[[#Headers],[K17_21_2]]&amp;"[concat]"),Table2[concat],INDIRECT(Table2[[#Headers],[K17_21_2]]&amp;"[c]"))*-1</f>
        <v>0</v>
      </c>
      <c r="I148" s="6" t="str">
        <f ca="1">IF(OR(Table2[[#This Row],[M17_21_2]]&gt;0,Table2[[#This Row],[K17_21_2]]&lt;0),"+-","")</f>
        <v/>
      </c>
      <c r="J148" s="9">
        <f ca="1">SUMIF(INDIRECT(Table2[[#Headers],[M23_28_2]]&amp;"[concat]"),Table2[concat],INDIRECT(Table2[[#Headers],[M23_28_2]]&amp;"[c]"))</f>
        <v>0</v>
      </c>
      <c r="K148" s="9"/>
      <c r="L148" s="9" t="str">
        <f ca="1">IF(OR(Table2[[#This Row],[M23_28_2]]&gt;0,Table2[[#This Row],[K23_28_2]]&lt;0),"+-","")</f>
        <v/>
      </c>
    </row>
    <row r="149" spans="1:12" x14ac:dyDescent="0.25">
      <c r="A149" s="6" t="str">
        <f>SUBSTITUTE(SUBSTITUTE(Table2[[#This Row],[NAMA BARANG]],"-","")," ","")</f>
        <v>Asahanmeja7913</v>
      </c>
      <c r="B149" s="8">
        <f ca="1">IF(Table2[[#This Row],[TT]]&lt;1,"",COUNT(B$2:B148)+1)</f>
        <v>147</v>
      </c>
      <c r="C149" s="6" t="s">
        <v>313</v>
      </c>
      <c r="D149" s="8">
        <v>8</v>
      </c>
      <c r="E149" s="8" t="s">
        <v>98</v>
      </c>
      <c r="F149" s="8">
        <f ca="1">SUM(Table2[[#This Row],[AWAL]],Table2[[#This Row],[M17_21_2]],Table2[[#This Row],[K17_21_2]],Table2[[#This Row],[M23_28_2]],Table2[[#This Row],[K23_28_2]])</f>
        <v>8</v>
      </c>
      <c r="G149" s="6">
        <f ca="1">SUMIF(INDIRECT(Table2[[#Headers],[M17_21_2]]&amp;"[concat]"),Table2[concat],INDIRECT(Table2[[#Headers],[M17_21_2]]&amp;"[c]"))</f>
        <v>0</v>
      </c>
      <c r="H149" s="6">
        <f ca="1">SUMIF(INDIRECT(Table2[[#Headers],[K17_21_2]]&amp;"[concat]"),Table2[concat],INDIRECT(Table2[[#Headers],[K17_21_2]]&amp;"[c]"))*-1</f>
        <v>0</v>
      </c>
      <c r="I149" s="6" t="str">
        <f ca="1">IF(OR(Table2[[#This Row],[M17_21_2]]&gt;0,Table2[[#This Row],[K17_21_2]]&lt;0),"+-","")</f>
        <v/>
      </c>
      <c r="J149" s="9">
        <f ca="1">SUMIF(INDIRECT(Table2[[#Headers],[M23_28_2]]&amp;"[concat]"),Table2[concat],INDIRECT(Table2[[#Headers],[M23_28_2]]&amp;"[c]"))</f>
        <v>0</v>
      </c>
      <c r="K149" s="9"/>
      <c r="L149" s="9" t="str">
        <f ca="1">IF(OR(Table2[[#This Row],[M23_28_2]]&gt;0,Table2[[#This Row],[K23_28_2]]&lt;0),"+-","")</f>
        <v/>
      </c>
    </row>
    <row r="150" spans="1:12" x14ac:dyDescent="0.25">
      <c r="A150" s="6" t="str">
        <f>SUBSTITUTE(SUBSTITUTE(Table2[[#This Row],[NAMA BARANG]],"-","")," ","")</f>
        <v>AsahanMeja7922blk</v>
      </c>
      <c r="B150" s="8">
        <f ca="1">IF(Table2[[#This Row],[TT]]&lt;1,"",COUNT(B$2:B149)+1)</f>
        <v>148</v>
      </c>
      <c r="C150" s="6" t="s">
        <v>314</v>
      </c>
      <c r="D150" s="8">
        <v>5</v>
      </c>
      <c r="E150" s="8" t="s">
        <v>98</v>
      </c>
      <c r="F150" s="8">
        <f ca="1">SUM(Table2[[#This Row],[AWAL]],Table2[[#This Row],[M17_21_2]],Table2[[#This Row],[K17_21_2]],Table2[[#This Row],[M23_28_2]],Table2[[#This Row],[K23_28_2]])</f>
        <v>4</v>
      </c>
      <c r="G150" s="6">
        <f ca="1">SUMIF(INDIRECT(Table2[[#Headers],[M17_21_2]]&amp;"[concat]"),Table2[concat],INDIRECT(Table2[[#Headers],[M17_21_2]]&amp;"[c]"))</f>
        <v>0</v>
      </c>
      <c r="H150" s="6">
        <f ca="1">SUMIF(INDIRECT(Table2[[#Headers],[K17_21_2]]&amp;"[concat]"),Table2[concat],INDIRECT(Table2[[#Headers],[K17_21_2]]&amp;"[c]"))*-1</f>
        <v>-1</v>
      </c>
      <c r="I150" s="6" t="str">
        <f ca="1">IF(OR(Table2[[#This Row],[M17_21_2]]&gt;0,Table2[[#This Row],[K17_21_2]]&lt;0),"+-","")</f>
        <v>+-</v>
      </c>
      <c r="J150" s="9">
        <f ca="1">SUMIF(INDIRECT(Table2[[#Headers],[M23_28_2]]&amp;"[concat]"),Table2[concat],INDIRECT(Table2[[#Headers],[M23_28_2]]&amp;"[c]"))</f>
        <v>0</v>
      </c>
      <c r="K150" s="9"/>
      <c r="L150" s="9" t="str">
        <f ca="1">IF(OR(Table2[[#This Row],[M23_28_2]]&gt;0,Table2[[#This Row],[K23_28_2]]&lt;0),"+-","")</f>
        <v/>
      </c>
    </row>
    <row r="151" spans="1:12" x14ac:dyDescent="0.25">
      <c r="A151" s="6" t="str">
        <f>SUBSTITUTE(SUBSTITUTE(Table2[[#This Row],[NAMA BARANG]],"-","")," ","")</f>
        <v>AsahanMeja7923</v>
      </c>
      <c r="B151" s="8">
        <f ca="1">IF(Table2[[#This Row],[TT]]&lt;1,"",COUNT(B$2:B150)+1)</f>
        <v>149</v>
      </c>
      <c r="C151" s="6" t="s">
        <v>315</v>
      </c>
      <c r="D151" s="8">
        <v>13</v>
      </c>
      <c r="E151" s="8" t="s">
        <v>98</v>
      </c>
      <c r="F151" s="8">
        <f ca="1">SUM(Table2[[#This Row],[AWAL]],Table2[[#This Row],[M17_21_2]],Table2[[#This Row],[K17_21_2]],Table2[[#This Row],[M23_28_2]],Table2[[#This Row],[K23_28_2]])</f>
        <v>13</v>
      </c>
      <c r="G151" s="6">
        <f ca="1">SUMIF(INDIRECT(Table2[[#Headers],[M17_21_2]]&amp;"[concat]"),Table2[concat],INDIRECT(Table2[[#Headers],[M17_21_2]]&amp;"[c]"))</f>
        <v>0</v>
      </c>
      <c r="H151" s="6">
        <f ca="1">SUMIF(INDIRECT(Table2[[#Headers],[K17_21_2]]&amp;"[concat]"),Table2[concat],INDIRECT(Table2[[#Headers],[K17_21_2]]&amp;"[c]"))*-1</f>
        <v>0</v>
      </c>
      <c r="I151" s="6" t="str">
        <f ca="1">IF(OR(Table2[[#This Row],[M17_21_2]]&gt;0,Table2[[#This Row],[K17_21_2]]&lt;0),"+-","")</f>
        <v/>
      </c>
      <c r="J151" s="9">
        <f ca="1">SUMIF(INDIRECT(Table2[[#Headers],[M23_28_2]]&amp;"[concat]"),Table2[concat],INDIRECT(Table2[[#Headers],[M23_28_2]]&amp;"[c]"))</f>
        <v>0</v>
      </c>
      <c r="K151" s="9"/>
      <c r="L151" s="9" t="str">
        <f ca="1">IF(OR(Table2[[#This Row],[M23_28_2]]&gt;0,Table2[[#This Row],[K23_28_2]]&lt;0),"+-","")</f>
        <v/>
      </c>
    </row>
    <row r="152" spans="1:12" x14ac:dyDescent="0.25">
      <c r="A152" s="6" t="str">
        <f>SUBSTITUTE(SUBSTITUTE(Table2[[#This Row],[NAMA BARANG]],"-","")," ","")</f>
        <v>AsahanMeja8004Amotif</v>
      </c>
      <c r="B152" s="8">
        <f ca="1">IF(Table2[[#This Row],[TT]]&lt;1,"",COUNT(B$2:B151)+1)</f>
        <v>150</v>
      </c>
      <c r="C152" s="6" t="s">
        <v>316</v>
      </c>
      <c r="D152" s="8">
        <v>11</v>
      </c>
      <c r="E152" s="8" t="s">
        <v>63</v>
      </c>
      <c r="F152" s="8">
        <f ca="1">SUM(Table2[[#This Row],[AWAL]],Table2[[#This Row],[M17_21_2]],Table2[[#This Row],[K17_21_2]],Table2[[#This Row],[M23_28_2]],Table2[[#This Row],[K23_28_2]])</f>
        <v>10</v>
      </c>
      <c r="G152" s="6">
        <f ca="1">SUMIF(INDIRECT(Table2[[#Headers],[M17_21_2]]&amp;"[concat]"),Table2[concat],INDIRECT(Table2[[#Headers],[M17_21_2]]&amp;"[c]"))</f>
        <v>0</v>
      </c>
      <c r="H152" s="6">
        <f ca="1">SUMIF(INDIRECT(Table2[[#Headers],[K17_21_2]]&amp;"[concat]"),Table2[concat],INDIRECT(Table2[[#Headers],[K17_21_2]]&amp;"[c]"))*-1</f>
        <v>-1</v>
      </c>
      <c r="I152" s="6" t="str">
        <f ca="1">IF(OR(Table2[[#This Row],[M17_21_2]]&gt;0,Table2[[#This Row],[K17_21_2]]&lt;0),"+-","")</f>
        <v>+-</v>
      </c>
      <c r="J152" s="9">
        <f ca="1">SUMIF(INDIRECT(Table2[[#Headers],[M23_28_2]]&amp;"[concat]"),Table2[concat],INDIRECT(Table2[[#Headers],[M23_28_2]]&amp;"[c]"))</f>
        <v>0</v>
      </c>
      <c r="K152" s="9"/>
      <c r="L152" s="9" t="str">
        <f ca="1">IF(OR(Table2[[#This Row],[M23_28_2]]&gt;0,Table2[[#This Row],[K23_28_2]]&lt;0),"+-","")</f>
        <v/>
      </c>
    </row>
    <row r="153" spans="1:12" x14ac:dyDescent="0.25">
      <c r="A153" s="6" t="str">
        <f>SUBSTITUTE(SUBSTITUTE(Table2[[#This Row],[NAMA BARANG]],"-","")," ","")</f>
        <v>AsahanMeja8005A</v>
      </c>
      <c r="B153" s="8">
        <f ca="1">IF(Table2[[#This Row],[TT]]&lt;1,"",COUNT(B$2:B152)+1)</f>
        <v>151</v>
      </c>
      <c r="C153" s="6" t="s">
        <v>317</v>
      </c>
      <c r="D153" s="8">
        <v>4</v>
      </c>
      <c r="E153" s="8" t="s">
        <v>23</v>
      </c>
      <c r="F153" s="8">
        <f ca="1">SUM(Table2[[#This Row],[AWAL]],Table2[[#This Row],[M17_21_2]],Table2[[#This Row],[K17_21_2]],Table2[[#This Row],[M23_28_2]],Table2[[#This Row],[K23_28_2]])</f>
        <v>3</v>
      </c>
      <c r="G153" s="6">
        <f ca="1">SUMIF(INDIRECT(Table2[[#Headers],[M17_21_2]]&amp;"[concat]"),Table2[concat],INDIRECT(Table2[[#Headers],[M17_21_2]]&amp;"[c]"))</f>
        <v>0</v>
      </c>
      <c r="H153" s="6">
        <f ca="1">SUMIF(INDIRECT(Table2[[#Headers],[K17_21_2]]&amp;"[concat]"),Table2[concat],INDIRECT(Table2[[#Headers],[K17_21_2]]&amp;"[c]"))*-1</f>
        <v>-1</v>
      </c>
      <c r="I153" s="6" t="str">
        <f ca="1">IF(OR(Table2[[#This Row],[M17_21_2]]&gt;0,Table2[[#This Row],[K17_21_2]]&lt;0),"+-","")</f>
        <v>+-</v>
      </c>
      <c r="J153" s="9">
        <f ca="1">SUMIF(INDIRECT(Table2[[#Headers],[M23_28_2]]&amp;"[concat]"),Table2[concat],INDIRECT(Table2[[#Headers],[M23_28_2]]&amp;"[c]"))</f>
        <v>0</v>
      </c>
      <c r="K153" s="9"/>
      <c r="L153" s="9" t="str">
        <f ca="1">IF(OR(Table2[[#This Row],[M23_28_2]]&gt;0,Table2[[#This Row],[K23_28_2]]&lt;0),"+-","")</f>
        <v/>
      </c>
    </row>
    <row r="154" spans="1:12" x14ac:dyDescent="0.25">
      <c r="A154" s="6" t="str">
        <f>SUBSTITUTE(SUBSTITUTE(Table2[[#This Row],[NAMA BARANG]],"-","")," ","")</f>
        <v>AsahanMeja826kotakmotif</v>
      </c>
      <c r="B154" s="8">
        <f ca="1">IF(Table2[[#This Row],[TT]]&lt;1,"",COUNT(B$2:B153)+1)</f>
        <v>152</v>
      </c>
      <c r="C154" s="6" t="s">
        <v>318</v>
      </c>
      <c r="D154" s="8">
        <v>27</v>
      </c>
      <c r="E154" s="8" t="s">
        <v>306</v>
      </c>
      <c r="F154" s="8">
        <f ca="1">SUM(Table2[[#This Row],[AWAL]],Table2[[#This Row],[M17_21_2]],Table2[[#This Row],[K17_21_2]],Table2[[#This Row],[M23_28_2]],Table2[[#This Row],[K23_28_2]])</f>
        <v>27</v>
      </c>
      <c r="G154" s="6">
        <f ca="1">SUMIF(INDIRECT(Table2[[#Headers],[M17_21_2]]&amp;"[concat]"),Table2[concat],INDIRECT(Table2[[#Headers],[M17_21_2]]&amp;"[c]"))</f>
        <v>0</v>
      </c>
      <c r="H154" s="6">
        <f ca="1">SUMIF(INDIRECT(Table2[[#Headers],[K17_21_2]]&amp;"[concat]"),Table2[concat],INDIRECT(Table2[[#Headers],[K17_21_2]]&amp;"[c]"))*-1</f>
        <v>0</v>
      </c>
      <c r="I154" s="6" t="str">
        <f ca="1">IF(OR(Table2[[#This Row],[M17_21_2]]&gt;0,Table2[[#This Row],[K17_21_2]]&lt;0),"+-","")</f>
        <v/>
      </c>
      <c r="J154" s="9">
        <f ca="1">SUMIF(INDIRECT(Table2[[#Headers],[M23_28_2]]&amp;"[concat]"),Table2[concat],INDIRECT(Table2[[#Headers],[M23_28_2]]&amp;"[c]"))</f>
        <v>0</v>
      </c>
      <c r="K154" s="9"/>
      <c r="L154" s="9" t="str">
        <f ca="1">IF(OR(Table2[[#This Row],[M23_28_2]]&gt;0,Table2[[#This Row],[K23_28_2]]&lt;0),"+-","")</f>
        <v/>
      </c>
    </row>
    <row r="155" spans="1:12" x14ac:dyDescent="0.25">
      <c r="A155" s="6" t="str">
        <f>SUBSTITUTE(SUBSTITUTE(Table2[[#This Row],[NAMA BARANG]],"-","")," ","")</f>
        <v>AsahanMeja8621Dragon</v>
      </c>
      <c r="B155" s="8">
        <f ca="1">IF(Table2[[#This Row],[TT]]&lt;1,"",COUNT(B$2:B154)+1)</f>
        <v>153</v>
      </c>
      <c r="C155" s="6" t="s">
        <v>319</v>
      </c>
      <c r="D155" s="8">
        <v>8</v>
      </c>
      <c r="E155" s="8" t="s">
        <v>43</v>
      </c>
      <c r="F155" s="8">
        <f ca="1">SUM(Table2[[#This Row],[AWAL]],Table2[[#This Row],[M17_21_2]],Table2[[#This Row],[K17_21_2]],Table2[[#This Row],[M23_28_2]],Table2[[#This Row],[K23_28_2]])</f>
        <v>8</v>
      </c>
      <c r="G155" s="6">
        <f ca="1">SUMIF(INDIRECT(Table2[[#Headers],[M17_21_2]]&amp;"[concat]"),Table2[concat],INDIRECT(Table2[[#Headers],[M17_21_2]]&amp;"[c]"))</f>
        <v>0</v>
      </c>
      <c r="H155" s="6">
        <f ca="1">SUMIF(INDIRECT(Table2[[#Headers],[K17_21_2]]&amp;"[concat]"),Table2[concat],INDIRECT(Table2[[#Headers],[K17_21_2]]&amp;"[c]"))*-1</f>
        <v>0</v>
      </c>
      <c r="I155" s="6" t="str">
        <f ca="1">IF(OR(Table2[[#This Row],[M17_21_2]]&gt;0,Table2[[#This Row],[K17_21_2]]&lt;0),"+-","")</f>
        <v/>
      </c>
      <c r="J155" s="9">
        <f ca="1">SUMIF(INDIRECT(Table2[[#Headers],[M23_28_2]]&amp;"[concat]"),Table2[concat],INDIRECT(Table2[[#Headers],[M23_28_2]]&amp;"[c]"))</f>
        <v>0</v>
      </c>
      <c r="K155" s="9"/>
      <c r="L155" s="9" t="str">
        <f ca="1">IF(OR(Table2[[#This Row],[M23_28_2]]&gt;0,Table2[[#This Row],[K23_28_2]]&lt;0),"+-","")</f>
        <v/>
      </c>
    </row>
    <row r="156" spans="1:12" x14ac:dyDescent="0.25">
      <c r="A156" s="6" t="str">
        <f>SUBSTITUTE(SUBSTITUTE(Table2[[#This Row],[NAMA BARANG]],"-","")," ","")</f>
        <v>Asahanmeja8803</v>
      </c>
      <c r="B156" s="8">
        <f ca="1">IF(Table2[[#This Row],[TT]]&lt;1,"",COUNT(B$2:B155)+1)</f>
        <v>154</v>
      </c>
      <c r="C156" s="6" t="s">
        <v>320</v>
      </c>
      <c r="D156" s="8">
        <v>2</v>
      </c>
      <c r="E156" s="8" t="s">
        <v>43</v>
      </c>
      <c r="F156" s="8">
        <f ca="1">SUM(Table2[[#This Row],[AWAL]],Table2[[#This Row],[M17_21_2]],Table2[[#This Row],[K17_21_2]],Table2[[#This Row],[M23_28_2]],Table2[[#This Row],[K23_28_2]])</f>
        <v>2</v>
      </c>
      <c r="G156" s="6">
        <f ca="1">SUMIF(INDIRECT(Table2[[#Headers],[M17_21_2]]&amp;"[concat]"),Table2[concat],INDIRECT(Table2[[#Headers],[M17_21_2]]&amp;"[c]"))</f>
        <v>0</v>
      </c>
      <c r="H156" s="6">
        <f ca="1">SUMIF(INDIRECT(Table2[[#Headers],[K17_21_2]]&amp;"[concat]"),Table2[concat],INDIRECT(Table2[[#Headers],[K17_21_2]]&amp;"[c]"))*-1</f>
        <v>0</v>
      </c>
      <c r="I156" s="6" t="str">
        <f ca="1">IF(OR(Table2[[#This Row],[M17_21_2]]&gt;0,Table2[[#This Row],[K17_21_2]]&lt;0),"+-","")</f>
        <v/>
      </c>
      <c r="J156" s="9">
        <f ca="1">SUMIF(INDIRECT(Table2[[#Headers],[M23_28_2]]&amp;"[concat]"),Table2[concat],INDIRECT(Table2[[#Headers],[M23_28_2]]&amp;"[c]"))</f>
        <v>0</v>
      </c>
      <c r="K156" s="9"/>
      <c r="L156" s="9" t="str">
        <f ca="1">IF(OR(Table2[[#This Row],[M23_28_2]]&gt;0,Table2[[#This Row],[K23_28_2]]&lt;0),"+-","")</f>
        <v/>
      </c>
    </row>
    <row r="157" spans="1:12" x14ac:dyDescent="0.25">
      <c r="A157" s="6" t="str">
        <f>SUBSTITUTE(SUBSTITUTE(Table2[[#This Row],[NAMA BARANG]],"-","")," ","")</f>
        <v>AsahanMeja8808Ablk</v>
      </c>
      <c r="B157" s="8">
        <f ca="1">IF(Table2[[#This Row],[TT]]&lt;1,"",COUNT(B$2:B156)+1)</f>
        <v>155</v>
      </c>
      <c r="C157" s="6" t="s">
        <v>321</v>
      </c>
      <c r="D157" s="8">
        <v>1</v>
      </c>
      <c r="E157" s="8" t="s">
        <v>63</v>
      </c>
      <c r="F157" s="8">
        <f ca="1">SUM(Table2[[#This Row],[AWAL]],Table2[[#This Row],[M17_21_2]],Table2[[#This Row],[K17_21_2]],Table2[[#This Row],[M23_28_2]],Table2[[#This Row],[K23_28_2]])</f>
        <v>1</v>
      </c>
      <c r="G157" s="6">
        <f ca="1">SUMIF(INDIRECT(Table2[[#Headers],[M17_21_2]]&amp;"[concat]"),Table2[concat],INDIRECT(Table2[[#Headers],[M17_21_2]]&amp;"[c]"))</f>
        <v>0</v>
      </c>
      <c r="H157" s="6">
        <f ca="1">SUMIF(INDIRECT(Table2[[#Headers],[K17_21_2]]&amp;"[concat]"),Table2[concat],INDIRECT(Table2[[#Headers],[K17_21_2]]&amp;"[c]"))*-1</f>
        <v>0</v>
      </c>
      <c r="I157" s="6" t="str">
        <f ca="1">IF(OR(Table2[[#This Row],[M17_21_2]]&gt;0,Table2[[#This Row],[K17_21_2]]&lt;0),"+-","")</f>
        <v/>
      </c>
      <c r="J157" s="9">
        <f ca="1">SUMIF(INDIRECT(Table2[[#Headers],[M23_28_2]]&amp;"[concat]"),Table2[concat],INDIRECT(Table2[[#Headers],[M23_28_2]]&amp;"[c]"))</f>
        <v>0</v>
      </c>
      <c r="K157" s="9"/>
      <c r="L157" s="9" t="str">
        <f ca="1">IF(OR(Table2[[#This Row],[M23_28_2]]&gt;0,Table2[[#This Row],[K23_28_2]]&lt;0),"+-","")</f>
        <v/>
      </c>
    </row>
    <row r="158" spans="1:12" x14ac:dyDescent="0.25">
      <c r="A158" s="6" t="str">
        <f>SUBSTITUTE(SUBSTITUTE(Table2[[#This Row],[NAMA BARANG]],"-","")," ","")</f>
        <v>AsahanMeja9163</v>
      </c>
      <c r="B158" s="8">
        <f ca="1">IF(Table2[[#This Row],[TT]]&lt;1,"",COUNT(B$2:B157)+1)</f>
        <v>156</v>
      </c>
      <c r="C158" s="6" t="s">
        <v>322</v>
      </c>
      <c r="D158" s="8">
        <v>8</v>
      </c>
      <c r="E158" s="8" t="s">
        <v>98</v>
      </c>
      <c r="F158" s="8">
        <f ca="1">SUM(Table2[[#This Row],[AWAL]],Table2[[#This Row],[M17_21_2]],Table2[[#This Row],[K17_21_2]],Table2[[#This Row],[M23_28_2]],Table2[[#This Row],[K23_28_2]])</f>
        <v>8</v>
      </c>
      <c r="G158" s="6">
        <f ca="1">SUMIF(INDIRECT(Table2[[#Headers],[M17_21_2]]&amp;"[concat]"),Table2[concat],INDIRECT(Table2[[#Headers],[M17_21_2]]&amp;"[c]"))</f>
        <v>0</v>
      </c>
      <c r="H158" s="6">
        <f ca="1">SUMIF(INDIRECT(Table2[[#Headers],[K17_21_2]]&amp;"[concat]"),Table2[concat],INDIRECT(Table2[[#Headers],[K17_21_2]]&amp;"[c]"))*-1</f>
        <v>0</v>
      </c>
      <c r="I158" s="6" t="str">
        <f ca="1">IF(OR(Table2[[#This Row],[M17_21_2]]&gt;0,Table2[[#This Row],[K17_21_2]]&lt;0),"+-","")</f>
        <v/>
      </c>
      <c r="J158" s="9">
        <f ca="1">SUMIF(INDIRECT(Table2[[#Headers],[M23_28_2]]&amp;"[concat]"),Table2[concat],INDIRECT(Table2[[#Headers],[M23_28_2]]&amp;"[c]"))</f>
        <v>0</v>
      </c>
      <c r="K158" s="9"/>
      <c r="L158" s="9" t="str">
        <f ca="1">IF(OR(Table2[[#This Row],[M23_28_2]]&gt;0,Table2[[#This Row],[K23_28_2]]&lt;0),"+-","")</f>
        <v/>
      </c>
    </row>
    <row r="159" spans="1:12" x14ac:dyDescent="0.25">
      <c r="A159" s="6" t="str">
        <f>SUBSTITUTE(SUBSTITUTE(Table2[[#This Row],[NAMA BARANG]],"-","")," ","")</f>
        <v>Asahanmeja9233</v>
      </c>
      <c r="B159" s="8">
        <f ca="1">IF(Table2[[#This Row],[TT]]&lt;1,"",COUNT(B$2:B158)+1)</f>
        <v>157</v>
      </c>
      <c r="C159" s="6" t="s">
        <v>2845</v>
      </c>
      <c r="E159" s="8" t="s">
        <v>2955</v>
      </c>
      <c r="F159" s="8">
        <f ca="1">SUM(Table2[[#This Row],[AWAL]],Table2[[#This Row],[M17_21_2]],Table2[[#This Row],[K17_21_2]],Table2[[#This Row],[M23_28_2]],Table2[[#This Row],[K23_28_2]])</f>
        <v>17</v>
      </c>
      <c r="G159" s="6">
        <f ca="1">SUMIF(INDIRECT(Table2[[#Headers],[M17_21_2]]&amp;"[concat]"),Table2[concat],INDIRECT(Table2[[#Headers],[M17_21_2]]&amp;"[c]"))</f>
        <v>17</v>
      </c>
      <c r="H159" s="6">
        <f ca="1">SUMIF(INDIRECT(Table2[[#Headers],[K17_21_2]]&amp;"[concat]"),Table2[concat],INDIRECT(Table2[[#Headers],[K17_21_2]]&amp;"[c]"))*-1</f>
        <v>0</v>
      </c>
      <c r="I159" s="6" t="str">
        <f ca="1">IF(OR(Table2[[#This Row],[M17_21_2]]&gt;0,Table2[[#This Row],[K17_21_2]]&lt;0),"+-","")</f>
        <v>+-</v>
      </c>
      <c r="J159" s="9">
        <f ca="1">SUMIF(INDIRECT(Table2[[#Headers],[M23_28_2]]&amp;"[concat]"),Table2[concat],INDIRECT(Table2[[#Headers],[M23_28_2]]&amp;"[c]"))</f>
        <v>0</v>
      </c>
      <c r="K159" s="9"/>
      <c r="L159" s="9" t="str">
        <f ca="1">IF(OR(Table2[[#This Row],[M23_28_2]]&gt;0,Table2[[#This Row],[K23_28_2]]&lt;0),"+-","")</f>
        <v/>
      </c>
    </row>
    <row r="160" spans="1:12" x14ac:dyDescent="0.25">
      <c r="A160" s="6" t="str">
        <f>SUBSTITUTE(SUBSTITUTE(Table2[[#This Row],[NAMA BARANG]],"-","")," ","")</f>
        <v>AsahanMejaA002</v>
      </c>
      <c r="B160" s="8">
        <f ca="1">IF(Table2[[#This Row],[TT]]&lt;1,"",COUNT(B$2:B159)+1)</f>
        <v>158</v>
      </c>
      <c r="C160" s="6" t="s">
        <v>323</v>
      </c>
      <c r="D160" s="8">
        <v>2</v>
      </c>
      <c r="E160" s="8" t="s">
        <v>43</v>
      </c>
      <c r="F160" s="8">
        <f ca="1">SUM(Table2[[#This Row],[AWAL]],Table2[[#This Row],[M17_21_2]],Table2[[#This Row],[K17_21_2]],Table2[[#This Row],[M23_28_2]],Table2[[#This Row],[K23_28_2]])</f>
        <v>2</v>
      </c>
      <c r="G160" s="6">
        <f ca="1">SUMIF(INDIRECT(Table2[[#Headers],[M17_21_2]]&amp;"[concat]"),Table2[concat],INDIRECT(Table2[[#Headers],[M17_21_2]]&amp;"[c]"))</f>
        <v>0</v>
      </c>
      <c r="H160" s="6">
        <f ca="1">SUMIF(INDIRECT(Table2[[#Headers],[K17_21_2]]&amp;"[concat]"),Table2[concat],INDIRECT(Table2[[#Headers],[K17_21_2]]&amp;"[c]"))*-1</f>
        <v>0</v>
      </c>
      <c r="I160" s="6" t="str">
        <f ca="1">IF(OR(Table2[[#This Row],[M17_21_2]]&gt;0,Table2[[#This Row],[K17_21_2]]&lt;0),"+-","")</f>
        <v/>
      </c>
      <c r="J160" s="9">
        <f ca="1">SUMIF(INDIRECT(Table2[[#Headers],[M23_28_2]]&amp;"[concat]"),Table2[concat],INDIRECT(Table2[[#Headers],[M23_28_2]]&amp;"[c]"))</f>
        <v>0</v>
      </c>
      <c r="K160" s="9"/>
      <c r="L160" s="9" t="str">
        <f ca="1">IF(OR(Table2[[#This Row],[M23_28_2]]&gt;0,Table2[[#This Row],[K23_28_2]]&lt;0),"+-","")</f>
        <v/>
      </c>
    </row>
    <row r="161" spans="1:12" x14ac:dyDescent="0.25">
      <c r="A161" s="9" t="str">
        <f>SUBSTITUTE(SUBSTITUTE(Table2[[#This Row],[NAMA BARANG]],"-","")," ","")</f>
        <v>AsahanMejaA33</v>
      </c>
      <c r="B161" s="10">
        <f ca="1">IF(Table2[[#This Row],[TT]]&lt;1,"",COUNT(B$2:B160)+1)</f>
        <v>159</v>
      </c>
      <c r="C161" s="6" t="s">
        <v>2943</v>
      </c>
      <c r="E161" s="8" t="s">
        <v>2941</v>
      </c>
      <c r="F161" s="10">
        <f ca="1">SUM(Table2[[#This Row],[AWAL]],Table2[[#This Row],[M17_21_2]],Table2[[#This Row],[K17_21_2]],Table2[[#This Row],[M23_28_2]],Table2[[#This Row],[K23_28_2]])</f>
        <v>22</v>
      </c>
      <c r="G161" s="6">
        <f ca="1">SUMIF(INDIRECT(Table2[[#Headers],[M17_21_2]]&amp;"[concat]"),Table2[concat],INDIRECT(Table2[[#Headers],[M17_21_2]]&amp;"[c]"))</f>
        <v>22</v>
      </c>
      <c r="H161" s="6">
        <f ca="1">SUMIF(INDIRECT(Table2[[#Headers],[K17_21_2]]&amp;"[concat]"),Table2[concat],INDIRECT(Table2[[#Headers],[K17_21_2]]&amp;"[c]"))*-1</f>
        <v>0</v>
      </c>
      <c r="I161" s="6" t="str">
        <f ca="1">IF(OR(Table2[[#This Row],[M17_21_2]]&gt;0,Table2[[#This Row],[K17_21_2]]&lt;0),"+-","")</f>
        <v>+-</v>
      </c>
      <c r="J161" s="9">
        <f ca="1">SUMIF(INDIRECT(Table2[[#Headers],[M23_28_2]]&amp;"[concat]"),Table2[concat],INDIRECT(Table2[[#Headers],[M23_28_2]]&amp;"[c]"))</f>
        <v>0</v>
      </c>
      <c r="K161" s="9"/>
      <c r="L161" s="9" t="str">
        <f ca="1">IF(OR(Table2[[#This Row],[M23_28_2]]&gt;0,Table2[[#This Row],[K23_28_2]]&lt;0),"+-","")</f>
        <v/>
      </c>
    </row>
    <row r="162" spans="1:12" x14ac:dyDescent="0.25">
      <c r="A162" s="6" t="str">
        <f>SUBSTITUTE(SUBSTITUTE(Table2[[#This Row],[NAMA BARANG]],"-","")," ","")</f>
        <v>AsahanMejaCL204</v>
      </c>
      <c r="B162" s="8">
        <f ca="1">IF(Table2[[#This Row],[TT]]&lt;1,"",COUNT(B$2:B161)+1)</f>
        <v>160</v>
      </c>
      <c r="C162" s="6" t="s">
        <v>324</v>
      </c>
      <c r="D162" s="8">
        <v>2</v>
      </c>
      <c r="E162" s="8" t="s">
        <v>63</v>
      </c>
      <c r="F162" s="8">
        <f ca="1">SUM(Table2[[#This Row],[AWAL]],Table2[[#This Row],[M17_21_2]],Table2[[#This Row],[K17_21_2]],Table2[[#This Row],[M23_28_2]],Table2[[#This Row],[K23_28_2]])</f>
        <v>2</v>
      </c>
      <c r="G162" s="6">
        <f ca="1">SUMIF(INDIRECT(Table2[[#Headers],[M17_21_2]]&amp;"[concat]"),Table2[concat],INDIRECT(Table2[[#Headers],[M17_21_2]]&amp;"[c]"))</f>
        <v>0</v>
      </c>
      <c r="H162" s="6">
        <f ca="1">SUMIF(INDIRECT(Table2[[#Headers],[K17_21_2]]&amp;"[concat]"),Table2[concat],INDIRECT(Table2[[#Headers],[K17_21_2]]&amp;"[c]"))*-1</f>
        <v>0</v>
      </c>
      <c r="I162" s="6" t="str">
        <f ca="1">IF(OR(Table2[[#This Row],[M17_21_2]]&gt;0,Table2[[#This Row],[K17_21_2]]&lt;0),"+-","")</f>
        <v/>
      </c>
      <c r="J162" s="9">
        <f ca="1">SUMIF(INDIRECT(Table2[[#Headers],[M23_28_2]]&amp;"[concat]"),Table2[concat],INDIRECT(Table2[[#Headers],[M23_28_2]]&amp;"[c]"))</f>
        <v>0</v>
      </c>
      <c r="K162" s="9"/>
      <c r="L162" s="9" t="str">
        <f ca="1">IF(OR(Table2[[#This Row],[M23_28_2]]&gt;0,Table2[[#This Row],[K23_28_2]]&lt;0),"+-","")</f>
        <v/>
      </c>
    </row>
    <row r="163" spans="1:12" x14ac:dyDescent="0.25">
      <c r="A163" s="6" t="str">
        <f>SUBSTITUTE(SUBSTITUTE(Table2[[#This Row],[NAMA BARANG]],"-","")," ","")</f>
        <v>AsahanMejaS227Telephone</v>
      </c>
      <c r="B163" s="8">
        <f ca="1">IF(Table2[[#This Row],[TT]]&lt;1,"",COUNT(B$2:B162)+1)</f>
        <v>161</v>
      </c>
      <c r="C163" s="6" t="s">
        <v>325</v>
      </c>
      <c r="D163" s="8">
        <v>6</v>
      </c>
      <c r="E163" s="8" t="s">
        <v>15</v>
      </c>
      <c r="F163" s="8">
        <f ca="1">SUM(Table2[[#This Row],[AWAL]],Table2[[#This Row],[M17_21_2]],Table2[[#This Row],[K17_21_2]],Table2[[#This Row],[M23_28_2]],Table2[[#This Row],[K23_28_2]])</f>
        <v>6</v>
      </c>
      <c r="G163" s="6">
        <f ca="1">SUMIF(INDIRECT(Table2[[#Headers],[M17_21_2]]&amp;"[concat]"),Table2[concat],INDIRECT(Table2[[#Headers],[M17_21_2]]&amp;"[c]"))</f>
        <v>0</v>
      </c>
      <c r="H163" s="6">
        <f ca="1">SUMIF(INDIRECT(Table2[[#Headers],[K17_21_2]]&amp;"[concat]"),Table2[concat],INDIRECT(Table2[[#Headers],[K17_21_2]]&amp;"[c]"))*-1</f>
        <v>0</v>
      </c>
      <c r="I163" s="6" t="str">
        <f ca="1">IF(OR(Table2[[#This Row],[M17_21_2]]&gt;0,Table2[[#This Row],[K17_21_2]]&lt;0),"+-","")</f>
        <v/>
      </c>
      <c r="J163" s="9">
        <f ca="1">SUMIF(INDIRECT(Table2[[#Headers],[M23_28_2]]&amp;"[concat]"),Table2[concat],INDIRECT(Table2[[#Headers],[M23_28_2]]&amp;"[c]"))</f>
        <v>0</v>
      </c>
      <c r="K163" s="9"/>
      <c r="L163" s="9" t="str">
        <f ca="1">IF(OR(Table2[[#This Row],[M23_28_2]]&gt;0,Table2[[#This Row],[K23_28_2]]&lt;0),"+-","")</f>
        <v/>
      </c>
    </row>
    <row r="164" spans="1:12" x14ac:dyDescent="0.25">
      <c r="A164" s="6" t="str">
        <f>SUBSTITUTE(SUBSTITUTE(Table2[[#This Row],[NAMA BARANG]],"-","")," ","")</f>
        <v>AsahanMejaS229EGG</v>
      </c>
      <c r="B164" s="8">
        <f ca="1">IF(Table2[[#This Row],[TT]]&lt;1,"",COUNT(B$2:B163)+1)</f>
        <v>162</v>
      </c>
      <c r="C164" s="6" t="s">
        <v>326</v>
      </c>
      <c r="D164" s="8">
        <v>6</v>
      </c>
      <c r="E164" s="8" t="s">
        <v>63</v>
      </c>
      <c r="F164" s="8">
        <f ca="1">SUM(Table2[[#This Row],[AWAL]],Table2[[#This Row],[M17_21_2]],Table2[[#This Row],[K17_21_2]],Table2[[#This Row],[M23_28_2]],Table2[[#This Row],[K23_28_2]])</f>
        <v>5</v>
      </c>
      <c r="G164" s="6">
        <f ca="1">SUMIF(INDIRECT(Table2[[#Headers],[M17_21_2]]&amp;"[concat]"),Table2[concat],INDIRECT(Table2[[#Headers],[M17_21_2]]&amp;"[c]"))</f>
        <v>0</v>
      </c>
      <c r="H164" s="6">
        <f ca="1">SUMIF(INDIRECT(Table2[[#Headers],[K17_21_2]]&amp;"[concat]"),Table2[concat],INDIRECT(Table2[[#Headers],[K17_21_2]]&amp;"[c]"))*-1</f>
        <v>-1</v>
      </c>
      <c r="I164" s="6" t="str">
        <f ca="1">IF(OR(Table2[[#This Row],[M17_21_2]]&gt;0,Table2[[#This Row],[K17_21_2]]&lt;0),"+-","")</f>
        <v>+-</v>
      </c>
      <c r="J164" s="9">
        <f ca="1">SUMIF(INDIRECT(Table2[[#Headers],[M23_28_2]]&amp;"[concat]"),Table2[concat],INDIRECT(Table2[[#Headers],[M23_28_2]]&amp;"[c]"))</f>
        <v>0</v>
      </c>
      <c r="K164" s="9"/>
      <c r="L164" s="9" t="str">
        <f ca="1">IF(OR(Table2[[#This Row],[M23_28_2]]&gt;0,Table2[[#This Row],[K23_28_2]]&lt;0),"+-","")</f>
        <v/>
      </c>
    </row>
    <row r="165" spans="1:12" x14ac:dyDescent="0.25">
      <c r="A165" s="6" t="str">
        <f>SUBSTITUTE(SUBSTITUTE(Table2[[#This Row],[NAMA BARANG]],"-","")," ","")</f>
        <v>AsahanMejaS5226</v>
      </c>
      <c r="B165" s="8">
        <f ca="1">IF(Table2[[#This Row],[TT]]&lt;1,"",COUNT(B$2:B164)+1)</f>
        <v>163</v>
      </c>
      <c r="C165" s="6" t="s">
        <v>327</v>
      </c>
      <c r="D165" s="8">
        <v>2</v>
      </c>
      <c r="E165" s="8" t="s">
        <v>63</v>
      </c>
      <c r="F165" s="8">
        <f ca="1">SUM(Table2[[#This Row],[AWAL]],Table2[[#This Row],[M17_21_2]],Table2[[#This Row],[K17_21_2]],Table2[[#This Row],[M23_28_2]],Table2[[#This Row],[K23_28_2]])</f>
        <v>1</v>
      </c>
      <c r="G165" s="6">
        <f ca="1">SUMIF(INDIRECT(Table2[[#Headers],[M17_21_2]]&amp;"[concat]"),Table2[concat],INDIRECT(Table2[[#Headers],[M17_21_2]]&amp;"[c]"))</f>
        <v>0</v>
      </c>
      <c r="H165" s="6">
        <f ca="1">SUMIF(INDIRECT(Table2[[#Headers],[K17_21_2]]&amp;"[concat]"),Table2[concat],INDIRECT(Table2[[#Headers],[K17_21_2]]&amp;"[c]"))*-1</f>
        <v>-1</v>
      </c>
      <c r="I165" s="6" t="str">
        <f ca="1">IF(OR(Table2[[#This Row],[M17_21_2]]&gt;0,Table2[[#This Row],[K17_21_2]]&lt;0),"+-","")</f>
        <v>+-</v>
      </c>
      <c r="J165" s="9">
        <f ca="1">SUMIF(INDIRECT(Table2[[#Headers],[M23_28_2]]&amp;"[concat]"),Table2[concat],INDIRECT(Table2[[#Headers],[M23_28_2]]&amp;"[c]"))</f>
        <v>0</v>
      </c>
      <c r="K165" s="9"/>
      <c r="L165" s="9" t="str">
        <f ca="1">IF(OR(Table2[[#This Row],[M23_28_2]]&gt;0,Table2[[#This Row],[K23_28_2]]&lt;0),"+-","")</f>
        <v/>
      </c>
    </row>
    <row r="166" spans="1:12" x14ac:dyDescent="0.25">
      <c r="A166" s="6" t="str">
        <f>SUBSTITUTE(SUBSTITUTE(Table2[[#This Row],[NAMA BARANG]],"-","")," ","")</f>
        <v>AsahanMejaS5227</v>
      </c>
      <c r="B166" s="8">
        <f ca="1">IF(Table2[[#This Row],[TT]]&lt;1,"",COUNT(B$2:B165)+1)</f>
        <v>164</v>
      </c>
      <c r="C166" s="6" t="s">
        <v>328</v>
      </c>
      <c r="D166" s="8">
        <v>10</v>
      </c>
      <c r="E166" s="8" t="s">
        <v>63</v>
      </c>
      <c r="F166" s="8">
        <f ca="1">SUM(Table2[[#This Row],[AWAL]],Table2[[#This Row],[M17_21_2]],Table2[[#This Row],[K17_21_2]],Table2[[#This Row],[M23_28_2]],Table2[[#This Row],[K23_28_2]])</f>
        <v>10</v>
      </c>
      <c r="G166" s="6">
        <f ca="1">SUMIF(INDIRECT(Table2[[#Headers],[M17_21_2]]&amp;"[concat]"),Table2[concat],INDIRECT(Table2[[#Headers],[M17_21_2]]&amp;"[c]"))</f>
        <v>0</v>
      </c>
      <c r="H166" s="6">
        <f ca="1">SUMIF(INDIRECT(Table2[[#Headers],[K17_21_2]]&amp;"[concat]"),Table2[concat],INDIRECT(Table2[[#Headers],[K17_21_2]]&amp;"[c]"))*-1</f>
        <v>0</v>
      </c>
      <c r="I166" s="6" t="str">
        <f ca="1">IF(OR(Table2[[#This Row],[M17_21_2]]&gt;0,Table2[[#This Row],[K17_21_2]]&lt;0),"+-","")</f>
        <v/>
      </c>
      <c r="J166" s="9">
        <f ca="1">SUMIF(INDIRECT(Table2[[#Headers],[M23_28_2]]&amp;"[concat]"),Table2[concat],INDIRECT(Table2[[#Headers],[M23_28_2]]&amp;"[c]"))</f>
        <v>0</v>
      </c>
      <c r="K166" s="9"/>
      <c r="L166" s="9" t="str">
        <f ca="1">IF(OR(Table2[[#This Row],[M23_28_2]]&gt;0,Table2[[#This Row],[K23_28_2]]&lt;0),"+-","")</f>
        <v/>
      </c>
    </row>
    <row r="167" spans="1:12" x14ac:dyDescent="0.25">
      <c r="A167" s="6" t="str">
        <f>SUBSTITUTE(SUBSTITUTE(Table2[[#This Row],[NAMA BARANG]],"-","")," ","")</f>
        <v>AsahanmejaS233</v>
      </c>
      <c r="B167" s="8">
        <f ca="1">IF(Table2[[#This Row],[TT]]&lt;1,"",COUNT(B$2:B166)+1)</f>
        <v>165</v>
      </c>
      <c r="C167" s="6" t="s">
        <v>329</v>
      </c>
      <c r="D167" s="8">
        <v>3</v>
      </c>
      <c r="E167" s="8" t="s">
        <v>306</v>
      </c>
      <c r="F167" s="8">
        <f ca="1">SUM(Table2[[#This Row],[AWAL]],Table2[[#This Row],[M17_21_2]],Table2[[#This Row],[K17_21_2]],Table2[[#This Row],[M23_28_2]],Table2[[#This Row],[K23_28_2]])</f>
        <v>2</v>
      </c>
      <c r="G167" s="6">
        <f ca="1">SUMIF(INDIRECT(Table2[[#Headers],[M17_21_2]]&amp;"[concat]"),Table2[concat],INDIRECT(Table2[[#Headers],[M17_21_2]]&amp;"[c]"))</f>
        <v>0</v>
      </c>
      <c r="H167" s="6">
        <f ca="1">SUMIF(INDIRECT(Table2[[#Headers],[K17_21_2]]&amp;"[concat]"),Table2[concat],INDIRECT(Table2[[#Headers],[K17_21_2]]&amp;"[c]"))*-1</f>
        <v>-1</v>
      </c>
      <c r="I167" s="6" t="str">
        <f ca="1">IF(OR(Table2[[#This Row],[M17_21_2]]&gt;0,Table2[[#This Row],[K17_21_2]]&lt;0),"+-","")</f>
        <v>+-</v>
      </c>
      <c r="J167" s="9">
        <f ca="1">SUMIF(INDIRECT(Table2[[#Headers],[M23_28_2]]&amp;"[concat]"),Table2[concat],INDIRECT(Table2[[#Headers],[M23_28_2]]&amp;"[c]"))</f>
        <v>0</v>
      </c>
      <c r="K167" s="9"/>
      <c r="L167" s="9" t="str">
        <f ca="1">IF(OR(Table2[[#This Row],[M23_28_2]]&gt;0,Table2[[#This Row],[K23_28_2]]&lt;0),"+-","")</f>
        <v/>
      </c>
    </row>
    <row r="168" spans="1:12" x14ac:dyDescent="0.25">
      <c r="A168" s="6" t="str">
        <f>SUBSTITUTE(SUBSTITUTE(Table2[[#This Row],[NAMA BARANG]],"-","")," ","")</f>
        <v>AsahanMejaS530</v>
      </c>
      <c r="B168" s="11">
        <f ca="1">IF(Table2[[#This Row],[TT]]&lt;1,"",COUNT(B$2:B167)+1)</f>
        <v>166</v>
      </c>
      <c r="C168" s="7" t="s">
        <v>330</v>
      </c>
      <c r="D168" s="21">
        <v>4</v>
      </c>
      <c r="E168" s="21" t="s">
        <v>306</v>
      </c>
      <c r="F168" s="11">
        <f ca="1">SUM(Table2[[#This Row],[AWAL]],Table2[[#This Row],[M17_21_2]],Table2[[#This Row],[K17_21_2]],Table2[[#This Row],[M23_28_2]],Table2[[#This Row],[K23_28_2]])</f>
        <v>4</v>
      </c>
      <c r="G168" s="6">
        <f ca="1">SUMIF(INDIRECT(Table2[[#Headers],[M17_21_2]]&amp;"[concat]"),Table2[concat],INDIRECT(Table2[[#Headers],[M17_21_2]]&amp;"[c]"))</f>
        <v>0</v>
      </c>
      <c r="H168" s="6">
        <f ca="1">SUMIF(INDIRECT(Table2[[#Headers],[K17_21_2]]&amp;"[concat]"),Table2[concat],INDIRECT(Table2[[#Headers],[K17_21_2]]&amp;"[c]"))*-1</f>
        <v>0</v>
      </c>
      <c r="I168" s="6" t="str">
        <f ca="1">IF(OR(Table2[[#This Row],[M17_21_2]]&gt;0,Table2[[#This Row],[K17_21_2]]&lt;0),"+-","")</f>
        <v/>
      </c>
      <c r="J168" s="9">
        <f ca="1">SUMIF(INDIRECT(Table2[[#Headers],[M23_28_2]]&amp;"[concat]"),Table2[concat],INDIRECT(Table2[[#Headers],[M23_28_2]]&amp;"[c]"))</f>
        <v>0</v>
      </c>
      <c r="K168" s="9"/>
      <c r="L168" s="9" t="str">
        <f ca="1">IF(OR(Table2[[#This Row],[M23_28_2]]&gt;0,Table2[[#This Row],[K23_28_2]]&lt;0),"+-","")</f>
        <v/>
      </c>
    </row>
    <row r="169" spans="1:12" x14ac:dyDescent="0.25">
      <c r="A169" s="6" t="str">
        <f>SUBSTITUTE(SUBSTITUTE(Table2[[#This Row],[NAMA BARANG]],"-","")," ","")</f>
        <v>AsahanMejaS558</v>
      </c>
      <c r="B169" s="8">
        <f ca="1">IF(Table2[[#This Row],[TT]]&lt;1,"",COUNT(B$2:B168)+1)</f>
        <v>167</v>
      </c>
      <c r="C169" s="6" t="s">
        <v>331</v>
      </c>
      <c r="D169" s="8">
        <v>10</v>
      </c>
      <c r="E169" s="8" t="s">
        <v>43</v>
      </c>
      <c r="F169" s="8">
        <f ca="1">SUM(Table2[[#This Row],[AWAL]],Table2[[#This Row],[M17_21_2]],Table2[[#This Row],[K17_21_2]],Table2[[#This Row],[M23_28_2]],Table2[[#This Row],[K23_28_2]])</f>
        <v>10</v>
      </c>
      <c r="G169" s="6">
        <f ca="1">SUMIF(INDIRECT(Table2[[#Headers],[M17_21_2]]&amp;"[concat]"),Table2[concat],INDIRECT(Table2[[#Headers],[M17_21_2]]&amp;"[c]"))</f>
        <v>0</v>
      </c>
      <c r="H169" s="6">
        <f ca="1">SUMIF(INDIRECT(Table2[[#Headers],[K17_21_2]]&amp;"[concat]"),Table2[concat],INDIRECT(Table2[[#Headers],[K17_21_2]]&amp;"[c]"))*-1</f>
        <v>0</v>
      </c>
      <c r="I169" s="6" t="str">
        <f ca="1">IF(OR(Table2[[#This Row],[M17_21_2]]&gt;0,Table2[[#This Row],[K17_21_2]]&lt;0),"+-","")</f>
        <v/>
      </c>
      <c r="J169" s="9">
        <f ca="1">SUMIF(INDIRECT(Table2[[#Headers],[M23_28_2]]&amp;"[concat]"),Table2[concat],INDIRECT(Table2[[#Headers],[M23_28_2]]&amp;"[c]"))</f>
        <v>0</v>
      </c>
      <c r="K169" s="9"/>
      <c r="L169" s="9" t="str">
        <f ca="1">IF(OR(Table2[[#This Row],[M23_28_2]]&gt;0,Table2[[#This Row],[K23_28_2]]&lt;0),"+-","")</f>
        <v/>
      </c>
    </row>
    <row r="170" spans="1:12" x14ac:dyDescent="0.25">
      <c r="A170" s="6" t="str">
        <f>SUBSTITUTE(SUBSTITUTE(Table2[[#This Row],[NAMA BARANG]],"-","")," ","")</f>
        <v>AsahanMejaSX0057</v>
      </c>
      <c r="B170" s="8">
        <f ca="1">IF(Table2[[#This Row],[TT]]&lt;1,"",COUNT(B$2:B169)+1)</f>
        <v>168</v>
      </c>
      <c r="C170" s="6" t="s">
        <v>332</v>
      </c>
      <c r="D170" s="8">
        <v>15</v>
      </c>
      <c r="E170" s="8" t="s">
        <v>15</v>
      </c>
      <c r="F170" s="8">
        <f ca="1">SUM(Table2[[#This Row],[AWAL]],Table2[[#This Row],[M17_21_2]],Table2[[#This Row],[K17_21_2]],Table2[[#This Row],[M23_28_2]],Table2[[#This Row],[K23_28_2]])</f>
        <v>15</v>
      </c>
      <c r="G170" s="6">
        <f ca="1">SUMIF(INDIRECT(Table2[[#Headers],[M17_21_2]]&amp;"[concat]"),Table2[concat],INDIRECT(Table2[[#Headers],[M17_21_2]]&amp;"[c]"))</f>
        <v>0</v>
      </c>
      <c r="H170" s="6">
        <f ca="1">SUMIF(INDIRECT(Table2[[#Headers],[K17_21_2]]&amp;"[concat]"),Table2[concat],INDIRECT(Table2[[#Headers],[K17_21_2]]&amp;"[c]"))*-1</f>
        <v>0</v>
      </c>
      <c r="I170" s="6" t="str">
        <f ca="1">IF(OR(Table2[[#This Row],[M17_21_2]]&gt;0,Table2[[#This Row],[K17_21_2]]&lt;0),"+-","")</f>
        <v/>
      </c>
      <c r="J170" s="9">
        <f ca="1">SUMIF(INDIRECT(Table2[[#Headers],[M23_28_2]]&amp;"[concat]"),Table2[concat],INDIRECT(Table2[[#Headers],[M23_28_2]]&amp;"[c]"))</f>
        <v>0</v>
      </c>
      <c r="K170" s="9"/>
      <c r="L170" s="9" t="str">
        <f ca="1">IF(OR(Table2[[#This Row],[M23_28_2]]&gt;0,Table2[[#This Row],[K23_28_2]]&lt;0),"+-","")</f>
        <v/>
      </c>
    </row>
    <row r="171" spans="1:12" x14ac:dyDescent="0.25">
      <c r="A171" s="6" t="str">
        <f>SUBSTITUTE(SUBSTITUTE(Table2[[#This Row],[NAMA BARANG]],"-","")," ","")</f>
        <v>AsahanMejaTG3081</v>
      </c>
      <c r="B171" s="8">
        <f ca="1">IF(Table2[[#This Row],[TT]]&lt;1,"",COUNT(B$2:B170)+1)</f>
        <v>169</v>
      </c>
      <c r="C171" s="6" t="s">
        <v>333</v>
      </c>
      <c r="D171" s="8">
        <v>2</v>
      </c>
      <c r="E171" s="8" t="s">
        <v>43</v>
      </c>
      <c r="F171" s="8">
        <f ca="1">SUM(Table2[[#This Row],[AWAL]],Table2[[#This Row],[M17_21_2]],Table2[[#This Row],[K17_21_2]],Table2[[#This Row],[M23_28_2]],Table2[[#This Row],[K23_28_2]])</f>
        <v>2</v>
      </c>
      <c r="G171" s="6">
        <f ca="1">SUMIF(INDIRECT(Table2[[#Headers],[M17_21_2]]&amp;"[concat]"),Table2[concat],INDIRECT(Table2[[#Headers],[M17_21_2]]&amp;"[c]"))</f>
        <v>0</v>
      </c>
      <c r="H171" s="6">
        <f ca="1">SUMIF(INDIRECT(Table2[[#Headers],[K17_21_2]]&amp;"[concat]"),Table2[concat],INDIRECT(Table2[[#Headers],[K17_21_2]]&amp;"[c]"))*-1</f>
        <v>0</v>
      </c>
      <c r="I171" s="6" t="str">
        <f ca="1">IF(OR(Table2[[#This Row],[M17_21_2]]&gt;0,Table2[[#This Row],[K17_21_2]]&lt;0),"+-","")</f>
        <v/>
      </c>
      <c r="J171" s="9">
        <f ca="1">SUMIF(INDIRECT(Table2[[#Headers],[M23_28_2]]&amp;"[concat]"),Table2[concat],INDIRECT(Table2[[#Headers],[M23_28_2]]&amp;"[c]"))</f>
        <v>0</v>
      </c>
      <c r="K171" s="9"/>
      <c r="L171" s="9" t="str">
        <f ca="1">IF(OR(Table2[[#This Row],[M23_28_2]]&gt;0,Table2[[#This Row],[K23_28_2]]&lt;0),"+-","")</f>
        <v/>
      </c>
    </row>
    <row r="172" spans="1:12" x14ac:dyDescent="0.25">
      <c r="A172" s="6" t="str">
        <f>SUBSTITUTE(SUBSTITUTE(Table2[[#This Row],[NAMA BARANG]],"-","")," ","")</f>
        <v>AsahanMejaXCS223</v>
      </c>
      <c r="B172" s="8">
        <f ca="1">IF(Table2[[#This Row],[TT]]&lt;1,"",COUNT(B$2:B171)+1)</f>
        <v>170</v>
      </c>
      <c r="C172" s="6" t="s">
        <v>334</v>
      </c>
      <c r="D172" s="8">
        <v>5</v>
      </c>
      <c r="E172" s="8" t="s">
        <v>63</v>
      </c>
      <c r="F172" s="8">
        <f ca="1">SUM(Table2[[#This Row],[AWAL]],Table2[[#This Row],[M17_21_2]],Table2[[#This Row],[K17_21_2]],Table2[[#This Row],[M23_28_2]],Table2[[#This Row],[K23_28_2]])</f>
        <v>4</v>
      </c>
      <c r="G172" s="6">
        <f ca="1">SUMIF(INDIRECT(Table2[[#Headers],[M17_21_2]]&amp;"[concat]"),Table2[concat],INDIRECT(Table2[[#Headers],[M17_21_2]]&amp;"[c]"))</f>
        <v>0</v>
      </c>
      <c r="H172" s="6">
        <f ca="1">SUMIF(INDIRECT(Table2[[#Headers],[K17_21_2]]&amp;"[concat]"),Table2[concat],INDIRECT(Table2[[#Headers],[K17_21_2]]&amp;"[c]"))*-1</f>
        <v>-1</v>
      </c>
      <c r="I172" s="6" t="str">
        <f ca="1">IF(OR(Table2[[#This Row],[M17_21_2]]&gt;0,Table2[[#This Row],[K17_21_2]]&lt;0),"+-","")</f>
        <v>+-</v>
      </c>
      <c r="J172" s="9">
        <f ca="1">SUMIF(INDIRECT(Table2[[#Headers],[M23_28_2]]&amp;"[concat]"),Table2[concat],INDIRECT(Table2[[#Headers],[M23_28_2]]&amp;"[c]"))</f>
        <v>0</v>
      </c>
      <c r="K172" s="9"/>
      <c r="L172" s="9" t="str">
        <f ca="1">IF(OR(Table2[[#This Row],[M23_28_2]]&gt;0,Table2[[#This Row],[K23_28_2]]&lt;0),"+-","")</f>
        <v/>
      </c>
    </row>
    <row r="173" spans="1:12" x14ac:dyDescent="0.25">
      <c r="A173" s="6" t="str">
        <f>SUBSTITUTE(SUBSTITUTE(Table2[[#This Row],[NAMA BARANG]],"-","")," ","")</f>
        <v>AsahanMejaXM8005</v>
      </c>
      <c r="B173" s="8">
        <f ca="1">IF(Table2[[#This Row],[TT]]&lt;1,"",COUNT(B$2:B172)+1)</f>
        <v>171</v>
      </c>
      <c r="C173" s="6" t="s">
        <v>336</v>
      </c>
      <c r="D173" s="8">
        <v>72</v>
      </c>
      <c r="E173" s="8" t="s">
        <v>63</v>
      </c>
      <c r="F173" s="8">
        <f ca="1">SUM(Table2[[#This Row],[AWAL]],Table2[[#This Row],[M17_21_2]],Table2[[#This Row],[K17_21_2]],Table2[[#This Row],[M23_28_2]],Table2[[#This Row],[K23_28_2]])</f>
        <v>72</v>
      </c>
      <c r="G173" s="6">
        <f ca="1">SUMIF(INDIRECT(Table2[[#Headers],[M17_21_2]]&amp;"[concat]"),Table2[concat],INDIRECT(Table2[[#Headers],[M17_21_2]]&amp;"[c]"))</f>
        <v>0</v>
      </c>
      <c r="H173" s="6">
        <f ca="1">SUMIF(INDIRECT(Table2[[#Headers],[K17_21_2]]&amp;"[concat]"),Table2[concat],INDIRECT(Table2[[#Headers],[K17_21_2]]&amp;"[c]"))*-1</f>
        <v>0</v>
      </c>
      <c r="I173" s="6" t="str">
        <f ca="1">IF(OR(Table2[[#This Row],[M17_21_2]]&gt;0,Table2[[#This Row],[K17_21_2]]&lt;0),"+-","")</f>
        <v/>
      </c>
      <c r="J173" s="9">
        <f ca="1">SUMIF(INDIRECT(Table2[[#Headers],[M23_28_2]]&amp;"[concat]"),Table2[concat],INDIRECT(Table2[[#Headers],[M23_28_2]]&amp;"[c]"))</f>
        <v>0</v>
      </c>
      <c r="K173" s="9"/>
      <c r="L173" s="9" t="str">
        <f ca="1">IF(OR(Table2[[#This Row],[M23_28_2]]&gt;0,Table2[[#This Row],[K23_28_2]]&lt;0),"+-","")</f>
        <v/>
      </c>
    </row>
    <row r="174" spans="1:12" x14ac:dyDescent="0.25">
      <c r="A174" s="6" t="str">
        <f>SUBSTITUTE(SUBSTITUTE(Table2[[#This Row],[NAMA BARANG]],"-","")," ","")</f>
        <v>AsahanMejaXM8909</v>
      </c>
      <c r="B174" s="8">
        <f ca="1">IF(Table2[[#This Row],[TT]]&lt;1,"",COUNT(B$2:B173)+1)</f>
        <v>172</v>
      </c>
      <c r="C174" s="6" t="s">
        <v>337</v>
      </c>
      <c r="D174" s="8">
        <v>2</v>
      </c>
      <c r="E174" s="8" t="s">
        <v>43</v>
      </c>
      <c r="F174" s="8">
        <f ca="1">SUM(Table2[[#This Row],[AWAL]],Table2[[#This Row],[M17_21_2]],Table2[[#This Row],[K17_21_2]],Table2[[#This Row],[M23_28_2]],Table2[[#This Row],[K23_28_2]])</f>
        <v>2</v>
      </c>
      <c r="G174" s="6">
        <f ca="1">SUMIF(INDIRECT(Table2[[#Headers],[M17_21_2]]&amp;"[concat]"),Table2[concat],INDIRECT(Table2[[#Headers],[M17_21_2]]&amp;"[c]"))</f>
        <v>0</v>
      </c>
      <c r="H174" s="6">
        <f ca="1">SUMIF(INDIRECT(Table2[[#Headers],[K17_21_2]]&amp;"[concat]"),Table2[concat],INDIRECT(Table2[[#Headers],[K17_21_2]]&amp;"[c]"))*-1</f>
        <v>0</v>
      </c>
      <c r="I174" s="6" t="str">
        <f ca="1">IF(OR(Table2[[#This Row],[M17_21_2]]&gt;0,Table2[[#This Row],[K17_21_2]]&lt;0),"+-","")</f>
        <v/>
      </c>
      <c r="J174" s="9">
        <f ca="1">SUMIF(INDIRECT(Table2[[#Headers],[M23_28_2]]&amp;"[concat]"),Table2[concat],INDIRECT(Table2[[#Headers],[M23_28_2]]&amp;"[c]"))</f>
        <v>0</v>
      </c>
      <c r="K174" s="9"/>
      <c r="L174" s="9" t="str">
        <f ca="1">IF(OR(Table2[[#This Row],[M23_28_2]]&gt;0,Table2[[#This Row],[K23_28_2]]&lt;0),"+-","")</f>
        <v/>
      </c>
    </row>
    <row r="175" spans="1:12" x14ac:dyDescent="0.25">
      <c r="A175" s="6" t="str">
        <f>SUBSTITUTE(SUBSTITUTE(Table2[[#This Row],[NAMA BARANG]],"-","")," ","")</f>
        <v>AsahanMono908(1x32)</v>
      </c>
      <c r="B175" s="8">
        <f ca="1">IF(Table2[[#This Row],[TT]]&lt;1,"",COUNT(B$2:B174)+1)</f>
        <v>173</v>
      </c>
      <c r="C175" s="6" t="s">
        <v>338</v>
      </c>
      <c r="D175" s="8">
        <v>1</v>
      </c>
      <c r="E175" s="8" t="s">
        <v>103</v>
      </c>
      <c r="F175" s="8">
        <f ca="1">SUM(Table2[[#This Row],[AWAL]],Table2[[#This Row],[M17_21_2]],Table2[[#This Row],[K17_21_2]],Table2[[#This Row],[M23_28_2]],Table2[[#This Row],[K23_28_2]])</f>
        <v>1</v>
      </c>
      <c r="G175" s="6">
        <f ca="1">SUMIF(INDIRECT(Table2[[#Headers],[M17_21_2]]&amp;"[concat]"),Table2[concat],INDIRECT(Table2[[#Headers],[M17_21_2]]&amp;"[c]"))</f>
        <v>0</v>
      </c>
      <c r="H175" s="6">
        <f ca="1">SUMIF(INDIRECT(Table2[[#Headers],[K17_21_2]]&amp;"[concat]"),Table2[concat],INDIRECT(Table2[[#Headers],[K17_21_2]]&amp;"[c]"))*-1</f>
        <v>0</v>
      </c>
      <c r="I175" s="6" t="str">
        <f ca="1">IF(OR(Table2[[#This Row],[M17_21_2]]&gt;0,Table2[[#This Row],[K17_21_2]]&lt;0),"+-","")</f>
        <v/>
      </c>
      <c r="J175" s="9">
        <f ca="1">SUMIF(INDIRECT(Table2[[#Headers],[M23_28_2]]&amp;"[concat]"),Table2[concat],INDIRECT(Table2[[#Headers],[M23_28_2]]&amp;"[c]"))</f>
        <v>0</v>
      </c>
      <c r="K175" s="9"/>
      <c r="L175" s="9" t="str">
        <f ca="1">IF(OR(Table2[[#This Row],[M23_28_2]]&gt;0,Table2[[#This Row],[K23_28_2]]&lt;0),"+-","")</f>
        <v/>
      </c>
    </row>
    <row r="176" spans="1:12" x14ac:dyDescent="0.25">
      <c r="A176" s="6" t="str">
        <f>SUBSTITUTE(SUBSTITUTE(Table2[[#This Row],[NAMA BARANG]],"-","")," ","")</f>
        <v>AsahanP527(48)</v>
      </c>
      <c r="B176" s="8">
        <f ca="1">IF(Table2[[#This Row],[TT]]&lt;1,"",COUNT(B$2:B175)+1)</f>
        <v>174</v>
      </c>
      <c r="C176" s="6" t="s">
        <v>339</v>
      </c>
      <c r="D176" s="8">
        <v>1</v>
      </c>
      <c r="E176" s="8" t="s">
        <v>72</v>
      </c>
      <c r="F176" s="8">
        <f ca="1">SUM(Table2[[#This Row],[AWAL]],Table2[[#This Row],[M17_21_2]],Table2[[#This Row],[K17_21_2]],Table2[[#This Row],[M23_28_2]],Table2[[#This Row],[K23_28_2]])</f>
        <v>1</v>
      </c>
      <c r="G176" s="6">
        <f ca="1">SUMIF(INDIRECT(Table2[[#Headers],[M17_21_2]]&amp;"[concat]"),Table2[concat],INDIRECT(Table2[[#Headers],[M17_21_2]]&amp;"[c]"))</f>
        <v>0</v>
      </c>
      <c r="H176" s="6">
        <f ca="1">SUMIF(INDIRECT(Table2[[#Headers],[K17_21_2]]&amp;"[concat]"),Table2[concat],INDIRECT(Table2[[#Headers],[K17_21_2]]&amp;"[c]"))*-1</f>
        <v>0</v>
      </c>
      <c r="I176" s="6" t="str">
        <f ca="1">IF(OR(Table2[[#This Row],[M17_21_2]]&gt;0,Table2[[#This Row],[K17_21_2]]&lt;0),"+-","")</f>
        <v/>
      </c>
      <c r="J176" s="9">
        <f ca="1">SUMIF(INDIRECT(Table2[[#Headers],[M23_28_2]]&amp;"[concat]"),Table2[concat],INDIRECT(Table2[[#Headers],[M23_28_2]]&amp;"[c]"))</f>
        <v>0</v>
      </c>
      <c r="K176" s="9"/>
      <c r="L176" s="9" t="str">
        <f ca="1">IF(OR(Table2[[#This Row],[M23_28_2]]&gt;0,Table2[[#This Row],[K23_28_2]]&lt;0),"+-","")</f>
        <v/>
      </c>
    </row>
    <row r="177" spans="1:12" x14ac:dyDescent="0.25">
      <c r="A177" s="6" t="str">
        <f>SUBSTITUTE(SUBSTITUTE(Table2[[#This Row],[NAMA BARANG]],"-","")," ","")</f>
        <v>AsahanpensilK2177</v>
      </c>
      <c r="B177" s="8">
        <f ca="1">IF(Table2[[#This Row],[TT]]&lt;1,"",COUNT(B$2:B176)+1)</f>
        <v>175</v>
      </c>
      <c r="C177" s="6" t="s">
        <v>340</v>
      </c>
      <c r="D177" s="8">
        <v>136</v>
      </c>
      <c r="E177" s="8" t="s">
        <v>93</v>
      </c>
      <c r="F177" s="8">
        <f ca="1">SUM(Table2[[#This Row],[AWAL]],Table2[[#This Row],[M17_21_2]],Table2[[#This Row],[K17_21_2]],Table2[[#This Row],[M23_28_2]],Table2[[#This Row],[K23_28_2]])</f>
        <v>136</v>
      </c>
      <c r="G177" s="6">
        <f ca="1">SUMIF(INDIRECT(Table2[[#Headers],[M17_21_2]]&amp;"[concat]"),Table2[concat],INDIRECT(Table2[[#Headers],[M17_21_2]]&amp;"[c]"))</f>
        <v>0</v>
      </c>
      <c r="H177" s="6">
        <f ca="1">SUMIF(INDIRECT(Table2[[#Headers],[K17_21_2]]&amp;"[concat]"),Table2[concat],INDIRECT(Table2[[#Headers],[K17_21_2]]&amp;"[c]"))*-1</f>
        <v>0</v>
      </c>
      <c r="I177" s="6" t="str">
        <f ca="1">IF(OR(Table2[[#This Row],[M17_21_2]]&gt;0,Table2[[#This Row],[K17_21_2]]&lt;0),"+-","")</f>
        <v/>
      </c>
      <c r="J177" s="9">
        <f ca="1">SUMIF(INDIRECT(Table2[[#Headers],[M23_28_2]]&amp;"[concat]"),Table2[concat],INDIRECT(Table2[[#Headers],[M23_28_2]]&amp;"[c]"))</f>
        <v>0</v>
      </c>
      <c r="K177" s="9"/>
      <c r="L177" s="9" t="str">
        <f ca="1">IF(OR(Table2[[#This Row],[M23_28_2]]&gt;0,Table2[[#This Row],[K23_28_2]]&lt;0),"+-","")</f>
        <v/>
      </c>
    </row>
    <row r="178" spans="1:12" x14ac:dyDescent="0.25">
      <c r="A178" s="6" t="str">
        <f>SUBSTITUTE(SUBSTITUTE(Table2[[#This Row],[NAMA BARANG]],"-","")," ","")</f>
        <v>AsahanpensilTF987</v>
      </c>
      <c r="B178" s="8">
        <f ca="1">IF(Table2[[#This Row],[TT]]&lt;1,"",COUNT(B$2:B177)+1)</f>
        <v>176</v>
      </c>
      <c r="C178" s="6" t="s">
        <v>341</v>
      </c>
      <c r="D178" s="8">
        <v>34</v>
      </c>
      <c r="E178" s="8" t="s">
        <v>106</v>
      </c>
      <c r="F178" s="8">
        <f ca="1">SUM(Table2[[#This Row],[AWAL]],Table2[[#This Row],[M17_21_2]],Table2[[#This Row],[K17_21_2]],Table2[[#This Row],[M23_28_2]],Table2[[#This Row],[K23_28_2]])</f>
        <v>34</v>
      </c>
      <c r="G178" s="6">
        <f ca="1">SUMIF(INDIRECT(Table2[[#Headers],[M17_21_2]]&amp;"[concat]"),Table2[concat],INDIRECT(Table2[[#Headers],[M17_21_2]]&amp;"[c]"))</f>
        <v>0</v>
      </c>
      <c r="H178" s="6">
        <f ca="1">SUMIF(INDIRECT(Table2[[#Headers],[K17_21_2]]&amp;"[concat]"),Table2[concat],INDIRECT(Table2[[#Headers],[K17_21_2]]&amp;"[c]"))*-1</f>
        <v>0</v>
      </c>
      <c r="I178" s="6" t="str">
        <f ca="1">IF(OR(Table2[[#This Row],[M17_21_2]]&gt;0,Table2[[#This Row],[K17_21_2]]&lt;0),"+-","")</f>
        <v/>
      </c>
      <c r="J178" s="9">
        <f ca="1">SUMIF(INDIRECT(Table2[[#Headers],[M23_28_2]]&amp;"[concat]"),Table2[concat],INDIRECT(Table2[[#Headers],[M23_28_2]]&amp;"[c]"))</f>
        <v>0</v>
      </c>
      <c r="K178" s="9"/>
      <c r="L178" s="9" t="str">
        <f ca="1">IF(OR(Table2[[#This Row],[M23_28_2]]&gt;0,Table2[[#This Row],[K23_28_2]]&lt;0),"+-","")</f>
        <v/>
      </c>
    </row>
    <row r="179" spans="1:12" x14ac:dyDescent="0.25">
      <c r="A179" s="6" t="str">
        <f>SUBSTITUTE(SUBSTITUTE(Table2[[#This Row],[NAMA BARANG]],"-","")," ","")</f>
        <v>Asahanpot8022(24)</v>
      </c>
      <c r="B179" s="8">
        <f ca="1">IF(Table2[[#This Row],[TT]]&lt;1,"",COUNT(B$2:B178)+1)</f>
        <v>177</v>
      </c>
      <c r="C179" s="6" t="s">
        <v>342</v>
      </c>
      <c r="D179" s="8">
        <v>1</v>
      </c>
      <c r="E179" s="8" t="s">
        <v>217</v>
      </c>
      <c r="F179" s="8">
        <f ca="1">SUM(Table2[[#This Row],[AWAL]],Table2[[#This Row],[M17_21_2]],Table2[[#This Row],[K17_21_2]],Table2[[#This Row],[M23_28_2]],Table2[[#This Row],[K23_28_2]])</f>
        <v>1</v>
      </c>
      <c r="G179" s="6">
        <f ca="1">SUMIF(INDIRECT(Table2[[#Headers],[M17_21_2]]&amp;"[concat]"),Table2[concat],INDIRECT(Table2[[#Headers],[M17_21_2]]&amp;"[c]"))</f>
        <v>0</v>
      </c>
      <c r="H179" s="6">
        <f ca="1">SUMIF(INDIRECT(Table2[[#Headers],[K17_21_2]]&amp;"[concat]"),Table2[concat],INDIRECT(Table2[[#Headers],[K17_21_2]]&amp;"[c]"))*-1</f>
        <v>0</v>
      </c>
      <c r="I179" s="6" t="str">
        <f ca="1">IF(OR(Table2[[#This Row],[M17_21_2]]&gt;0,Table2[[#This Row],[K17_21_2]]&lt;0),"+-","")</f>
        <v/>
      </c>
      <c r="J179" s="9">
        <f ca="1">SUMIF(INDIRECT(Table2[[#Headers],[M23_28_2]]&amp;"[concat]"),Table2[concat],INDIRECT(Table2[[#Headers],[M23_28_2]]&amp;"[c]"))</f>
        <v>0</v>
      </c>
      <c r="K179" s="9"/>
      <c r="L179" s="9" t="str">
        <f ca="1">IF(OR(Table2[[#This Row],[M23_28_2]]&gt;0,Table2[[#This Row],[K23_28_2]]&lt;0),"+-","")</f>
        <v/>
      </c>
    </row>
    <row r="180" spans="1:12" x14ac:dyDescent="0.25">
      <c r="A180" s="6" t="str">
        <f>SUBSTITUTE(SUBSTITUTE(Table2[[#This Row],[NAMA BARANG]],"-","")," ","")</f>
        <v>AsahanpotR3009(54)</v>
      </c>
      <c r="B180" s="8">
        <f ca="1">IF(Table2[[#This Row],[TT]]&lt;1,"",COUNT(B$2:B179)+1)</f>
        <v>178</v>
      </c>
      <c r="C180" s="6" t="s">
        <v>343</v>
      </c>
      <c r="D180" s="8">
        <v>2</v>
      </c>
      <c r="E180" s="8" t="s">
        <v>344</v>
      </c>
      <c r="F180" s="8">
        <f ca="1">SUM(Table2[[#This Row],[AWAL]],Table2[[#This Row],[M17_21_2]],Table2[[#This Row],[K17_21_2]],Table2[[#This Row],[M23_28_2]],Table2[[#This Row],[K23_28_2]])</f>
        <v>2</v>
      </c>
      <c r="G180" s="6">
        <f ca="1">SUMIF(INDIRECT(Table2[[#Headers],[M17_21_2]]&amp;"[concat]"),Table2[concat],INDIRECT(Table2[[#Headers],[M17_21_2]]&amp;"[c]"))</f>
        <v>0</v>
      </c>
      <c r="H180" s="6">
        <f ca="1">SUMIF(INDIRECT(Table2[[#Headers],[K17_21_2]]&amp;"[concat]"),Table2[concat],INDIRECT(Table2[[#Headers],[K17_21_2]]&amp;"[c]"))*-1</f>
        <v>0</v>
      </c>
      <c r="I180" s="6" t="str">
        <f ca="1">IF(OR(Table2[[#This Row],[M17_21_2]]&gt;0,Table2[[#This Row],[K17_21_2]]&lt;0),"+-","")</f>
        <v/>
      </c>
      <c r="J180" s="9">
        <f ca="1">SUMIF(INDIRECT(Table2[[#Headers],[M23_28_2]]&amp;"[concat]"),Table2[concat],INDIRECT(Table2[[#Headers],[M23_28_2]]&amp;"[c]"))</f>
        <v>0</v>
      </c>
      <c r="K180" s="9"/>
      <c r="L180" s="9" t="str">
        <f ca="1">IF(OR(Table2[[#This Row],[M23_28_2]]&gt;0,Table2[[#This Row],[K23_28_2]]&lt;0),"+-","")</f>
        <v/>
      </c>
    </row>
    <row r="181" spans="1:12" x14ac:dyDescent="0.25">
      <c r="A181" s="6" t="str">
        <f>SUBSTITUTE(SUBSTITUTE(Table2[[#This Row],[NAMA BARANG]],"-","")," ","")</f>
        <v>AsahanR6024(48)</v>
      </c>
      <c r="B181" s="8">
        <f ca="1">IF(Table2[[#This Row],[TT]]&lt;1,"",COUNT(B$2:B180)+1)</f>
        <v>179</v>
      </c>
      <c r="C181" s="6" t="s">
        <v>350</v>
      </c>
      <c r="D181" s="8">
        <v>1</v>
      </c>
      <c r="E181" s="8" t="s">
        <v>103</v>
      </c>
      <c r="F181" s="8">
        <f ca="1">SUM(Table2[[#This Row],[AWAL]],Table2[[#This Row],[M17_21_2]],Table2[[#This Row],[K17_21_2]],Table2[[#This Row],[M23_28_2]],Table2[[#This Row],[K23_28_2]])</f>
        <v>1</v>
      </c>
      <c r="G181" s="6">
        <f ca="1">SUMIF(INDIRECT(Table2[[#Headers],[M17_21_2]]&amp;"[concat]"),Table2[concat],INDIRECT(Table2[[#Headers],[M17_21_2]]&amp;"[c]"))</f>
        <v>0</v>
      </c>
      <c r="H181" s="6">
        <f ca="1">SUMIF(INDIRECT(Table2[[#Headers],[K17_21_2]]&amp;"[concat]"),Table2[concat],INDIRECT(Table2[[#Headers],[K17_21_2]]&amp;"[c]"))*-1</f>
        <v>0</v>
      </c>
      <c r="I181" s="6" t="str">
        <f ca="1">IF(OR(Table2[[#This Row],[M17_21_2]]&gt;0,Table2[[#This Row],[K17_21_2]]&lt;0),"+-","")</f>
        <v/>
      </c>
      <c r="J181" s="9">
        <f ca="1">SUMIF(INDIRECT(Table2[[#Headers],[M23_28_2]]&amp;"[concat]"),Table2[concat],INDIRECT(Table2[[#Headers],[M23_28_2]]&amp;"[c]"))</f>
        <v>0</v>
      </c>
      <c r="K181" s="9"/>
      <c r="L181" s="9" t="str">
        <f ca="1">IF(OR(Table2[[#This Row],[M23_28_2]]&gt;0,Table2[[#This Row],[K23_28_2]]&lt;0),"+-","")</f>
        <v/>
      </c>
    </row>
    <row r="182" spans="1:12" x14ac:dyDescent="0.25">
      <c r="A182" s="6" t="str">
        <f>SUBSTITUTE(SUBSTITUTE(Table2[[#This Row],[NAMA BARANG]],"-","")," ","")</f>
        <v>AsahanRC6008</v>
      </c>
      <c r="B182" s="8">
        <f ca="1">IF(Table2[[#This Row],[TT]]&lt;1,"",COUNT(B$2:B181)+1)</f>
        <v>180</v>
      </c>
      <c r="C182" s="6" t="s">
        <v>352</v>
      </c>
      <c r="D182" s="8">
        <v>23</v>
      </c>
      <c r="E182" s="8" t="s">
        <v>353</v>
      </c>
      <c r="F182" s="8">
        <f ca="1">SUM(Table2[[#This Row],[AWAL]],Table2[[#This Row],[M17_21_2]],Table2[[#This Row],[K17_21_2]],Table2[[#This Row],[M23_28_2]],Table2[[#This Row],[K23_28_2]])</f>
        <v>23</v>
      </c>
      <c r="G182" s="6">
        <f ca="1">SUMIF(INDIRECT(Table2[[#Headers],[M17_21_2]]&amp;"[concat]"),Table2[concat],INDIRECT(Table2[[#Headers],[M17_21_2]]&amp;"[c]"))</f>
        <v>0</v>
      </c>
      <c r="H182" s="6">
        <f ca="1">SUMIF(INDIRECT(Table2[[#Headers],[K17_21_2]]&amp;"[concat]"),Table2[concat],INDIRECT(Table2[[#Headers],[K17_21_2]]&amp;"[c]"))*-1</f>
        <v>0</v>
      </c>
      <c r="I182" s="6" t="str">
        <f ca="1">IF(OR(Table2[[#This Row],[M17_21_2]]&gt;0,Table2[[#This Row],[K17_21_2]]&lt;0),"+-","")</f>
        <v/>
      </c>
      <c r="J182" s="9">
        <f ca="1">SUMIF(INDIRECT(Table2[[#Headers],[M23_28_2]]&amp;"[concat]"),Table2[concat],INDIRECT(Table2[[#Headers],[M23_28_2]]&amp;"[c]"))</f>
        <v>0</v>
      </c>
      <c r="K182" s="9"/>
      <c r="L182" s="9" t="str">
        <f ca="1">IF(OR(Table2[[#This Row],[M23_28_2]]&gt;0,Table2[[#This Row],[K23_28_2]]&lt;0),"+-","")</f>
        <v/>
      </c>
    </row>
    <row r="183" spans="1:12" x14ac:dyDescent="0.25">
      <c r="A183" s="6" t="str">
        <f>SUBSTITUTE(SUBSTITUTE(Table2[[#This Row],[NAMA BARANG]],"-","")," ","")</f>
        <v>AsahanRC8042</v>
      </c>
      <c r="B183" s="8">
        <f ca="1">IF(Table2[[#This Row],[TT]]&lt;1,"",COUNT(B$2:B182)+1)</f>
        <v>181</v>
      </c>
      <c r="C183" s="6" t="s">
        <v>354</v>
      </c>
      <c r="D183" s="8">
        <v>4</v>
      </c>
      <c r="E183" s="8" t="s">
        <v>267</v>
      </c>
      <c r="F183" s="8">
        <f ca="1">SUM(Table2[[#This Row],[AWAL]],Table2[[#This Row],[M17_21_2]],Table2[[#This Row],[K17_21_2]],Table2[[#This Row],[M23_28_2]],Table2[[#This Row],[K23_28_2]])</f>
        <v>4</v>
      </c>
      <c r="G183" s="6">
        <f ca="1">SUMIF(INDIRECT(Table2[[#Headers],[M17_21_2]]&amp;"[concat]"),Table2[concat],INDIRECT(Table2[[#Headers],[M17_21_2]]&amp;"[c]"))</f>
        <v>0</v>
      </c>
      <c r="H183" s="6">
        <f ca="1">SUMIF(INDIRECT(Table2[[#Headers],[K17_21_2]]&amp;"[concat]"),Table2[concat],INDIRECT(Table2[[#Headers],[K17_21_2]]&amp;"[c]"))*-1</f>
        <v>0</v>
      </c>
      <c r="I183" s="6" t="str">
        <f ca="1">IF(OR(Table2[[#This Row],[M17_21_2]]&gt;0,Table2[[#This Row],[K17_21_2]]&lt;0),"+-","")</f>
        <v/>
      </c>
      <c r="J183" s="9">
        <f ca="1">SUMIF(INDIRECT(Table2[[#Headers],[M23_28_2]]&amp;"[concat]"),Table2[concat],INDIRECT(Table2[[#Headers],[M23_28_2]]&amp;"[c]"))</f>
        <v>0</v>
      </c>
      <c r="K183" s="9"/>
      <c r="L183" s="9" t="str">
        <f ca="1">IF(OR(Table2[[#This Row],[M23_28_2]]&gt;0,Table2[[#This Row],[K23_28_2]]&lt;0),"+-","")</f>
        <v/>
      </c>
    </row>
    <row r="184" spans="1:12" x14ac:dyDescent="0.25">
      <c r="A184" s="6" t="str">
        <f>SUBSTITUTE(SUBSTITUTE(Table2[[#This Row],[NAMA BARANG]],"-","")," ","")</f>
        <v>AsahanRC8060/2H(24)</v>
      </c>
      <c r="B184" s="8">
        <f ca="1">IF(Table2[[#This Row],[TT]]&lt;1,"",COUNT(B$2:B183)+1)</f>
        <v>182</v>
      </c>
      <c r="C184" s="6" t="s">
        <v>355</v>
      </c>
      <c r="D184" s="8">
        <v>2</v>
      </c>
      <c r="E184" s="8" t="s">
        <v>217</v>
      </c>
      <c r="F184" s="8">
        <f ca="1">SUM(Table2[[#This Row],[AWAL]],Table2[[#This Row],[M17_21_2]],Table2[[#This Row],[K17_21_2]],Table2[[#This Row],[M23_28_2]],Table2[[#This Row],[K23_28_2]])</f>
        <v>2</v>
      </c>
      <c r="G184" s="6">
        <f ca="1">SUMIF(INDIRECT(Table2[[#Headers],[M17_21_2]]&amp;"[concat]"),Table2[concat],INDIRECT(Table2[[#Headers],[M17_21_2]]&amp;"[c]"))</f>
        <v>0</v>
      </c>
      <c r="H184" s="6">
        <f ca="1">SUMIF(INDIRECT(Table2[[#Headers],[K17_21_2]]&amp;"[concat]"),Table2[concat],INDIRECT(Table2[[#Headers],[K17_21_2]]&amp;"[c]"))*-1</f>
        <v>0</v>
      </c>
      <c r="I184" s="6" t="str">
        <f ca="1">IF(OR(Table2[[#This Row],[M17_21_2]]&gt;0,Table2[[#This Row],[K17_21_2]]&lt;0),"+-","")</f>
        <v/>
      </c>
      <c r="J184" s="9">
        <f ca="1">SUMIF(INDIRECT(Table2[[#Headers],[M23_28_2]]&amp;"[concat]"),Table2[concat],INDIRECT(Table2[[#Headers],[M23_28_2]]&amp;"[c]"))</f>
        <v>0</v>
      </c>
      <c r="K184" s="9"/>
      <c r="L184" s="9" t="str">
        <f ca="1">IF(OR(Table2[[#This Row],[M23_28_2]]&gt;0,Table2[[#This Row],[K23_28_2]]&lt;0),"+-","")</f>
        <v/>
      </c>
    </row>
    <row r="185" spans="1:12" x14ac:dyDescent="0.25">
      <c r="A185" s="6" t="str">
        <f>SUBSTITUTE(SUBSTITUTE(Table2[[#This Row],[NAMA BARANG]],"-","")," ","")</f>
        <v>AsahanRC847(24)</v>
      </c>
      <c r="B185" s="8">
        <f ca="1">IF(Table2[[#This Row],[TT]]&lt;1,"",COUNT(B$2:B184)+1)</f>
        <v>183</v>
      </c>
      <c r="C185" s="6" t="s">
        <v>356</v>
      </c>
      <c r="D185" s="8">
        <v>3</v>
      </c>
      <c r="E185" s="8" t="s">
        <v>217</v>
      </c>
      <c r="F185" s="8">
        <f ca="1">SUM(Table2[[#This Row],[AWAL]],Table2[[#This Row],[M17_21_2]],Table2[[#This Row],[K17_21_2]],Table2[[#This Row],[M23_28_2]],Table2[[#This Row],[K23_28_2]])</f>
        <v>3</v>
      </c>
      <c r="G185" s="6">
        <f ca="1">SUMIF(INDIRECT(Table2[[#Headers],[M17_21_2]]&amp;"[concat]"),Table2[concat],INDIRECT(Table2[[#Headers],[M17_21_2]]&amp;"[c]"))</f>
        <v>0</v>
      </c>
      <c r="H185" s="6">
        <f ca="1">SUMIF(INDIRECT(Table2[[#Headers],[K17_21_2]]&amp;"[concat]"),Table2[concat],INDIRECT(Table2[[#Headers],[K17_21_2]]&amp;"[c]"))*-1</f>
        <v>0</v>
      </c>
      <c r="I185" s="6" t="str">
        <f ca="1">IF(OR(Table2[[#This Row],[M17_21_2]]&gt;0,Table2[[#This Row],[K17_21_2]]&lt;0),"+-","")</f>
        <v/>
      </c>
      <c r="J185" s="9">
        <f ca="1">SUMIF(INDIRECT(Table2[[#Headers],[M23_28_2]]&amp;"[concat]"),Table2[concat],INDIRECT(Table2[[#Headers],[M23_28_2]]&amp;"[c]"))</f>
        <v>0</v>
      </c>
      <c r="K185" s="9"/>
      <c r="L185" s="9" t="str">
        <f ca="1">IF(OR(Table2[[#This Row],[M23_28_2]]&gt;0,Table2[[#This Row],[K23_28_2]]&lt;0),"+-","")</f>
        <v/>
      </c>
    </row>
    <row r="186" spans="1:12" x14ac:dyDescent="0.25">
      <c r="A186" s="6" t="str">
        <f>SUBSTITUTE(SUBSTITUTE(Table2[[#This Row],[NAMA BARANG]],"-","")," ","")</f>
        <v>AsahanRemcai894</v>
      </c>
      <c r="B186" s="8">
        <f ca="1">IF(Table2[[#This Row],[TT]]&lt;1,"",COUNT(B$2:B185)+1)</f>
        <v>184</v>
      </c>
      <c r="C186" s="6" t="s">
        <v>357</v>
      </c>
      <c r="D186" s="8">
        <v>2</v>
      </c>
      <c r="E186" s="8" t="s">
        <v>151</v>
      </c>
      <c r="F186" s="8">
        <f ca="1">SUM(Table2[[#This Row],[AWAL]],Table2[[#This Row],[M17_21_2]],Table2[[#This Row],[K17_21_2]],Table2[[#This Row],[M23_28_2]],Table2[[#This Row],[K23_28_2]])</f>
        <v>2</v>
      </c>
      <c r="G186" s="6">
        <f ca="1">SUMIF(INDIRECT(Table2[[#Headers],[M17_21_2]]&amp;"[concat]"),Table2[concat],INDIRECT(Table2[[#Headers],[M17_21_2]]&amp;"[c]"))</f>
        <v>0</v>
      </c>
      <c r="H186" s="6">
        <f ca="1">SUMIF(INDIRECT(Table2[[#Headers],[K17_21_2]]&amp;"[concat]"),Table2[concat],INDIRECT(Table2[[#Headers],[K17_21_2]]&amp;"[c]"))*-1</f>
        <v>0</v>
      </c>
      <c r="I186" s="6" t="str">
        <f ca="1">IF(OR(Table2[[#This Row],[M17_21_2]]&gt;0,Table2[[#This Row],[K17_21_2]]&lt;0),"+-","")</f>
        <v/>
      </c>
      <c r="J186" s="9">
        <f ca="1">SUMIF(INDIRECT(Table2[[#Headers],[M23_28_2]]&amp;"[concat]"),Table2[concat],INDIRECT(Table2[[#Headers],[M23_28_2]]&amp;"[c]"))</f>
        <v>0</v>
      </c>
      <c r="K186" s="9"/>
      <c r="L186" s="9" t="str">
        <f ca="1">IF(OR(Table2[[#This Row],[M23_28_2]]&gt;0,Table2[[#This Row],[K23_28_2]]&lt;0),"+-","")</f>
        <v/>
      </c>
    </row>
    <row r="187" spans="1:12" x14ac:dyDescent="0.25">
      <c r="A187" s="6" t="str">
        <f>SUBSTITUTE(SUBSTITUTE(Table2[[#This Row],[NAMA BARANG]],"-","")," ","")</f>
        <v>AsahanRemcaiRC6016</v>
      </c>
      <c r="B187" s="8">
        <f ca="1">IF(Table2[[#This Row],[TT]]&lt;1,"",COUNT(B$2:B186)+1)</f>
        <v>185</v>
      </c>
      <c r="C187" s="6" t="s">
        <v>358</v>
      </c>
      <c r="D187" s="8">
        <v>5</v>
      </c>
      <c r="E187" s="8" t="s">
        <v>151</v>
      </c>
      <c r="F187" s="8">
        <f ca="1">SUM(Table2[[#This Row],[AWAL]],Table2[[#This Row],[M17_21_2]],Table2[[#This Row],[K17_21_2]],Table2[[#This Row],[M23_28_2]],Table2[[#This Row],[K23_28_2]])</f>
        <v>5</v>
      </c>
      <c r="G187" s="6">
        <f ca="1">SUMIF(INDIRECT(Table2[[#Headers],[M17_21_2]]&amp;"[concat]"),Table2[concat],INDIRECT(Table2[[#Headers],[M17_21_2]]&amp;"[c]"))</f>
        <v>0</v>
      </c>
      <c r="H187" s="6">
        <f ca="1">SUMIF(INDIRECT(Table2[[#Headers],[K17_21_2]]&amp;"[concat]"),Table2[concat],INDIRECT(Table2[[#Headers],[K17_21_2]]&amp;"[c]"))*-1</f>
        <v>0</v>
      </c>
      <c r="I187" s="6" t="str">
        <f ca="1">IF(OR(Table2[[#This Row],[M17_21_2]]&gt;0,Table2[[#This Row],[K17_21_2]]&lt;0),"+-","")</f>
        <v/>
      </c>
      <c r="J187" s="9">
        <f ca="1">SUMIF(INDIRECT(Table2[[#Headers],[M23_28_2]]&amp;"[concat]"),Table2[concat],INDIRECT(Table2[[#Headers],[M23_28_2]]&amp;"[c]"))</f>
        <v>0</v>
      </c>
      <c r="K187" s="9"/>
      <c r="L187" s="9" t="str">
        <f ca="1">IF(OR(Table2[[#This Row],[M23_28_2]]&gt;0,Table2[[#This Row],[K23_28_2]]&lt;0),"+-","")</f>
        <v/>
      </c>
    </row>
    <row r="188" spans="1:12" x14ac:dyDescent="0.25">
      <c r="A188" s="6" t="str">
        <f>SUBSTITUTE(SUBSTITUTE(Table2[[#This Row],[NAMA BARANG]],"-","")," ","")</f>
        <v>AsahanRemcaiRC700</v>
      </c>
      <c r="B188" s="8">
        <f ca="1">IF(Table2[[#This Row],[TT]]&lt;1,"",COUNT(B$2:B187)+1)</f>
        <v>186</v>
      </c>
      <c r="C188" s="6" t="s">
        <v>359</v>
      </c>
      <c r="D188" s="8">
        <v>4</v>
      </c>
      <c r="E188" s="8" t="s">
        <v>353</v>
      </c>
      <c r="F188" s="8">
        <f ca="1">SUM(Table2[[#This Row],[AWAL]],Table2[[#This Row],[M17_21_2]],Table2[[#This Row],[K17_21_2]],Table2[[#This Row],[M23_28_2]],Table2[[#This Row],[K23_28_2]])</f>
        <v>4</v>
      </c>
      <c r="G188" s="6">
        <f ca="1">SUMIF(INDIRECT(Table2[[#Headers],[M17_21_2]]&amp;"[concat]"),Table2[concat],INDIRECT(Table2[[#Headers],[M17_21_2]]&amp;"[c]"))</f>
        <v>0</v>
      </c>
      <c r="H188" s="6">
        <f ca="1">SUMIF(INDIRECT(Table2[[#Headers],[K17_21_2]]&amp;"[concat]"),Table2[concat],INDIRECT(Table2[[#Headers],[K17_21_2]]&amp;"[c]"))*-1</f>
        <v>0</v>
      </c>
      <c r="I188" s="6" t="str">
        <f ca="1">IF(OR(Table2[[#This Row],[M17_21_2]]&gt;0,Table2[[#This Row],[K17_21_2]]&lt;0),"+-","")</f>
        <v/>
      </c>
      <c r="J188" s="9">
        <f ca="1">SUMIF(INDIRECT(Table2[[#Headers],[M23_28_2]]&amp;"[concat]"),Table2[concat],INDIRECT(Table2[[#Headers],[M23_28_2]]&amp;"[c]"))</f>
        <v>0</v>
      </c>
      <c r="K188" s="9"/>
      <c r="L188" s="9" t="str">
        <f ca="1">IF(OR(Table2[[#This Row],[M23_28_2]]&gt;0,Table2[[#This Row],[K23_28_2]]&lt;0),"+-","")</f>
        <v/>
      </c>
    </row>
    <row r="189" spans="1:12" x14ac:dyDescent="0.25">
      <c r="A189" s="6" t="str">
        <f>SUBSTITUTE(SUBSTITUTE(Table2[[#This Row],[NAMA BARANG]],"-","")," ","")</f>
        <v>AsahanSC201</v>
      </c>
      <c r="B189" s="8">
        <f ca="1">IF(Table2[[#This Row],[TT]]&lt;1,"",COUNT(B$2:B188)+1)</f>
        <v>187</v>
      </c>
      <c r="C189" s="6" t="s">
        <v>360</v>
      </c>
      <c r="D189" s="8">
        <v>6</v>
      </c>
      <c r="E189" s="8" t="s">
        <v>93</v>
      </c>
      <c r="F189" s="8">
        <f ca="1">SUM(Table2[[#This Row],[AWAL]],Table2[[#This Row],[M17_21_2]],Table2[[#This Row],[K17_21_2]],Table2[[#This Row],[M23_28_2]],Table2[[#This Row],[K23_28_2]])</f>
        <v>6</v>
      </c>
      <c r="G189" s="6">
        <f ca="1">SUMIF(INDIRECT(Table2[[#Headers],[M17_21_2]]&amp;"[concat]"),Table2[concat],INDIRECT(Table2[[#Headers],[M17_21_2]]&amp;"[c]"))</f>
        <v>0</v>
      </c>
      <c r="H189" s="6">
        <f ca="1">SUMIF(INDIRECT(Table2[[#Headers],[K17_21_2]]&amp;"[concat]"),Table2[concat],INDIRECT(Table2[[#Headers],[K17_21_2]]&amp;"[c]"))*-1</f>
        <v>0</v>
      </c>
      <c r="I189" s="6" t="str">
        <f ca="1">IF(OR(Table2[[#This Row],[M17_21_2]]&gt;0,Table2[[#This Row],[K17_21_2]]&lt;0),"+-","")</f>
        <v/>
      </c>
      <c r="J189" s="9">
        <f ca="1">SUMIF(INDIRECT(Table2[[#Headers],[M23_28_2]]&amp;"[concat]"),Table2[concat],INDIRECT(Table2[[#Headers],[M23_28_2]]&amp;"[c]"))</f>
        <v>0</v>
      </c>
      <c r="K189" s="9"/>
      <c r="L189" s="9" t="str">
        <f ca="1">IF(OR(Table2[[#This Row],[M23_28_2]]&gt;0,Table2[[#This Row],[K23_28_2]]&lt;0),"+-","")</f>
        <v/>
      </c>
    </row>
    <row r="190" spans="1:12" x14ac:dyDescent="0.25">
      <c r="A190" s="6" t="str">
        <f>SUBSTITUTE(SUBSTITUTE(Table2[[#This Row],[NAMA BARANG]],"-","")," ","")</f>
        <v>AsahanSC6023</v>
      </c>
      <c r="B190" s="8">
        <f ca="1">IF(Table2[[#This Row],[TT]]&lt;1,"",COUNT(B$2:B189)+1)</f>
        <v>188</v>
      </c>
      <c r="C190" s="6" t="s">
        <v>361</v>
      </c>
      <c r="D190" s="8">
        <v>39</v>
      </c>
      <c r="E190" s="8" t="s">
        <v>89</v>
      </c>
      <c r="F190" s="8">
        <f ca="1">SUM(Table2[[#This Row],[AWAL]],Table2[[#This Row],[M17_21_2]],Table2[[#This Row],[K17_21_2]],Table2[[#This Row],[M23_28_2]],Table2[[#This Row],[K23_28_2]])</f>
        <v>39</v>
      </c>
      <c r="G190" s="6">
        <f ca="1">SUMIF(INDIRECT(Table2[[#Headers],[M17_21_2]]&amp;"[concat]"),Table2[concat],INDIRECT(Table2[[#Headers],[M17_21_2]]&amp;"[c]"))</f>
        <v>0</v>
      </c>
      <c r="H190" s="6">
        <f ca="1">SUMIF(INDIRECT(Table2[[#Headers],[K17_21_2]]&amp;"[concat]"),Table2[concat],INDIRECT(Table2[[#Headers],[K17_21_2]]&amp;"[c]"))*-1</f>
        <v>0</v>
      </c>
      <c r="I190" s="6" t="str">
        <f ca="1">IF(OR(Table2[[#This Row],[M17_21_2]]&gt;0,Table2[[#This Row],[K17_21_2]]&lt;0),"+-","")</f>
        <v/>
      </c>
      <c r="J190" s="9">
        <f ca="1">SUMIF(INDIRECT(Table2[[#Headers],[M23_28_2]]&amp;"[concat]"),Table2[concat],INDIRECT(Table2[[#Headers],[M23_28_2]]&amp;"[c]"))</f>
        <v>0</v>
      </c>
      <c r="K190" s="9"/>
      <c r="L190" s="9" t="str">
        <f ca="1">IF(OR(Table2[[#This Row],[M23_28_2]]&gt;0,Table2[[#This Row],[K23_28_2]]&lt;0),"+-","")</f>
        <v/>
      </c>
    </row>
    <row r="191" spans="1:12" x14ac:dyDescent="0.25">
      <c r="A191" s="6" t="str">
        <f>SUBSTITUTE(SUBSTITUTE(Table2[[#This Row],[NAMA BARANG]],"-","")," ","")</f>
        <v>AsahanSC6029</v>
      </c>
      <c r="B191" s="8">
        <f ca="1">IF(Table2[[#This Row],[TT]]&lt;1,"",COUNT(B$2:B190)+1)</f>
        <v>189</v>
      </c>
      <c r="C191" s="6" t="s">
        <v>362</v>
      </c>
      <c r="D191" s="8">
        <v>1</v>
      </c>
      <c r="E191" s="8" t="s">
        <v>36</v>
      </c>
      <c r="F191" s="8">
        <f ca="1">SUM(Table2[[#This Row],[AWAL]],Table2[[#This Row],[M17_21_2]],Table2[[#This Row],[K17_21_2]],Table2[[#This Row],[M23_28_2]],Table2[[#This Row],[K23_28_2]])</f>
        <v>1</v>
      </c>
      <c r="G191" s="6">
        <f ca="1">SUMIF(INDIRECT(Table2[[#Headers],[M17_21_2]]&amp;"[concat]"),Table2[concat],INDIRECT(Table2[[#Headers],[M17_21_2]]&amp;"[c]"))</f>
        <v>0</v>
      </c>
      <c r="H191" s="6">
        <f ca="1">SUMIF(INDIRECT(Table2[[#Headers],[K17_21_2]]&amp;"[concat]"),Table2[concat],INDIRECT(Table2[[#Headers],[K17_21_2]]&amp;"[c]"))*-1</f>
        <v>0</v>
      </c>
      <c r="I191" s="6" t="str">
        <f ca="1">IF(OR(Table2[[#This Row],[M17_21_2]]&gt;0,Table2[[#This Row],[K17_21_2]]&lt;0),"+-","")</f>
        <v/>
      </c>
      <c r="J191" s="9">
        <f ca="1">SUMIF(INDIRECT(Table2[[#Headers],[M23_28_2]]&amp;"[concat]"),Table2[concat],INDIRECT(Table2[[#Headers],[M23_28_2]]&amp;"[c]"))</f>
        <v>0</v>
      </c>
      <c r="K191" s="9"/>
      <c r="L191" s="9" t="str">
        <f ca="1">IF(OR(Table2[[#This Row],[M23_28_2]]&gt;0,Table2[[#This Row],[K23_28_2]]&lt;0),"+-","")</f>
        <v/>
      </c>
    </row>
    <row r="192" spans="1:12" x14ac:dyDescent="0.25">
      <c r="A192" s="6" t="str">
        <f>SUBSTITUTE(SUBSTITUTE(Table2[[#This Row],[NAMA BARANG]],"-","")," ","")</f>
        <v>AsahanSC6029/2H(48)</v>
      </c>
      <c r="B192" s="8">
        <f ca="1">IF(Table2[[#This Row],[TT]]&lt;1,"",COUNT(B$2:B191)+1)</f>
        <v>190</v>
      </c>
      <c r="C192" s="6" t="s">
        <v>363</v>
      </c>
      <c r="D192" s="8">
        <v>1</v>
      </c>
      <c r="E192" s="8" t="s">
        <v>267</v>
      </c>
      <c r="F192" s="8">
        <f ca="1">SUM(Table2[[#This Row],[AWAL]],Table2[[#This Row],[M17_21_2]],Table2[[#This Row],[K17_21_2]],Table2[[#This Row],[M23_28_2]],Table2[[#This Row],[K23_28_2]])</f>
        <v>1</v>
      </c>
      <c r="G192" s="6">
        <f ca="1">SUMIF(INDIRECT(Table2[[#Headers],[M17_21_2]]&amp;"[concat]"),Table2[concat],INDIRECT(Table2[[#Headers],[M17_21_2]]&amp;"[c]"))</f>
        <v>0</v>
      </c>
      <c r="H192" s="6">
        <f ca="1">SUMIF(INDIRECT(Table2[[#Headers],[K17_21_2]]&amp;"[concat]"),Table2[concat],INDIRECT(Table2[[#Headers],[K17_21_2]]&amp;"[c]"))*-1</f>
        <v>0</v>
      </c>
      <c r="I192" s="6" t="str">
        <f ca="1">IF(OR(Table2[[#This Row],[M17_21_2]]&gt;0,Table2[[#This Row],[K17_21_2]]&lt;0),"+-","")</f>
        <v/>
      </c>
      <c r="J192" s="9">
        <f ca="1">SUMIF(INDIRECT(Table2[[#Headers],[M23_28_2]]&amp;"[concat]"),Table2[concat],INDIRECT(Table2[[#Headers],[M23_28_2]]&amp;"[c]"))</f>
        <v>0</v>
      </c>
      <c r="K192" s="9"/>
      <c r="L192" s="9" t="str">
        <f ca="1">IF(OR(Table2[[#This Row],[M23_28_2]]&gt;0,Table2[[#This Row],[K23_28_2]]&lt;0),"+-","")</f>
        <v/>
      </c>
    </row>
    <row r="193" spans="1:12" x14ac:dyDescent="0.25">
      <c r="A193" s="6" t="str">
        <f>SUBSTITUTE(SUBSTITUTE(Table2[[#This Row],[NAMA BARANG]],"-","")," ","")</f>
        <v>AsahanSC621(48)</v>
      </c>
      <c r="B193" s="8">
        <f ca="1">IF(Table2[[#This Row],[TT]]&lt;1,"",COUNT(B$2:B192)+1)</f>
        <v>191</v>
      </c>
      <c r="C193" s="6" t="s">
        <v>364</v>
      </c>
      <c r="D193" s="8">
        <v>5</v>
      </c>
      <c r="E193" s="8" t="s">
        <v>267</v>
      </c>
      <c r="F193" s="8">
        <f ca="1">SUM(Table2[[#This Row],[AWAL]],Table2[[#This Row],[M17_21_2]],Table2[[#This Row],[K17_21_2]],Table2[[#This Row],[M23_28_2]],Table2[[#This Row],[K23_28_2]])</f>
        <v>5</v>
      </c>
      <c r="G193" s="6">
        <f ca="1">SUMIF(INDIRECT(Table2[[#Headers],[M17_21_2]]&amp;"[concat]"),Table2[concat],INDIRECT(Table2[[#Headers],[M17_21_2]]&amp;"[c]"))</f>
        <v>0</v>
      </c>
      <c r="H193" s="6">
        <f ca="1">SUMIF(INDIRECT(Table2[[#Headers],[K17_21_2]]&amp;"[concat]"),Table2[concat],INDIRECT(Table2[[#Headers],[K17_21_2]]&amp;"[c]"))*-1</f>
        <v>0</v>
      </c>
      <c r="I193" s="6" t="str">
        <f ca="1">IF(OR(Table2[[#This Row],[M17_21_2]]&gt;0,Table2[[#This Row],[K17_21_2]]&lt;0),"+-","")</f>
        <v/>
      </c>
      <c r="J193" s="9">
        <f ca="1">SUMIF(INDIRECT(Table2[[#Headers],[M23_28_2]]&amp;"[concat]"),Table2[concat],INDIRECT(Table2[[#Headers],[M23_28_2]]&amp;"[c]"))</f>
        <v>0</v>
      </c>
      <c r="K193" s="9"/>
      <c r="L193" s="9" t="str">
        <f ca="1">IF(OR(Table2[[#This Row],[M23_28_2]]&gt;0,Table2[[#This Row],[K23_28_2]]&lt;0),"+-","")</f>
        <v/>
      </c>
    </row>
    <row r="194" spans="1:12" x14ac:dyDescent="0.25">
      <c r="A194" s="6" t="str">
        <f>SUBSTITUTE(SUBSTITUTE(Table2[[#This Row],[NAMA BARANG]],"-","")," ","")</f>
        <v>AsahanSH203(24)</v>
      </c>
      <c r="B194" s="8">
        <f ca="1">IF(Table2[[#This Row],[TT]]&lt;1,"",COUNT(B$2:B193)+1)</f>
        <v>192</v>
      </c>
      <c r="C194" s="6" t="s">
        <v>365</v>
      </c>
      <c r="D194" s="8">
        <v>19</v>
      </c>
      <c r="E194" s="8" t="s">
        <v>366</v>
      </c>
      <c r="F194" s="8">
        <f ca="1">SUM(Table2[[#This Row],[AWAL]],Table2[[#This Row],[M17_21_2]],Table2[[#This Row],[K17_21_2]],Table2[[#This Row],[M23_28_2]],Table2[[#This Row],[K23_28_2]])</f>
        <v>19</v>
      </c>
      <c r="G194" s="6">
        <f ca="1">SUMIF(INDIRECT(Table2[[#Headers],[M17_21_2]]&amp;"[concat]"),Table2[concat],INDIRECT(Table2[[#Headers],[M17_21_2]]&amp;"[c]"))</f>
        <v>0</v>
      </c>
      <c r="H194" s="6">
        <f ca="1">SUMIF(INDIRECT(Table2[[#Headers],[K17_21_2]]&amp;"[concat]"),Table2[concat],INDIRECT(Table2[[#Headers],[K17_21_2]]&amp;"[c]"))*-1</f>
        <v>0</v>
      </c>
      <c r="I194" s="6" t="str">
        <f ca="1">IF(OR(Table2[[#This Row],[M17_21_2]]&gt;0,Table2[[#This Row],[K17_21_2]]&lt;0),"+-","")</f>
        <v/>
      </c>
      <c r="J194" s="9">
        <f ca="1">SUMIF(INDIRECT(Table2[[#Headers],[M23_28_2]]&amp;"[concat]"),Table2[concat],INDIRECT(Table2[[#Headers],[M23_28_2]]&amp;"[c]"))</f>
        <v>0</v>
      </c>
      <c r="K194" s="9"/>
      <c r="L194" s="9" t="str">
        <f ca="1">IF(OR(Table2[[#This Row],[M23_28_2]]&gt;0,Table2[[#This Row],[K23_28_2]]&lt;0),"+-","")</f>
        <v/>
      </c>
    </row>
    <row r="195" spans="1:12" x14ac:dyDescent="0.25">
      <c r="A195" s="6" t="str">
        <f>SUBSTITUTE(SUBSTITUTE(Table2[[#This Row],[NAMA BARANG]],"-","")," ","")</f>
        <v>AsahanSH324jos(48)</v>
      </c>
      <c r="B195" s="8">
        <f ca="1">IF(Table2[[#This Row],[TT]]&lt;1,"",COUNT(B$2:B194)+1)</f>
        <v>193</v>
      </c>
      <c r="C195" s="6" t="s">
        <v>367</v>
      </c>
      <c r="D195" s="8">
        <v>4</v>
      </c>
      <c r="E195" s="8" t="s">
        <v>368</v>
      </c>
      <c r="F195" s="8">
        <f ca="1">SUM(Table2[[#This Row],[AWAL]],Table2[[#This Row],[M17_21_2]],Table2[[#This Row],[K17_21_2]],Table2[[#This Row],[M23_28_2]],Table2[[#This Row],[K23_28_2]])</f>
        <v>4</v>
      </c>
      <c r="G195" s="6">
        <f ca="1">SUMIF(INDIRECT(Table2[[#Headers],[M17_21_2]]&amp;"[concat]"),Table2[concat],INDIRECT(Table2[[#Headers],[M17_21_2]]&amp;"[c]"))</f>
        <v>0</v>
      </c>
      <c r="H195" s="6">
        <f ca="1">SUMIF(INDIRECT(Table2[[#Headers],[K17_21_2]]&amp;"[concat]"),Table2[concat],INDIRECT(Table2[[#Headers],[K17_21_2]]&amp;"[c]"))*-1</f>
        <v>0</v>
      </c>
      <c r="I195" s="6" t="str">
        <f ca="1">IF(OR(Table2[[#This Row],[M17_21_2]]&gt;0,Table2[[#This Row],[K17_21_2]]&lt;0),"+-","")</f>
        <v/>
      </c>
      <c r="J195" s="9">
        <f ca="1">SUMIF(INDIRECT(Table2[[#Headers],[M23_28_2]]&amp;"[concat]"),Table2[concat],INDIRECT(Table2[[#Headers],[M23_28_2]]&amp;"[c]"))</f>
        <v>0</v>
      </c>
      <c r="K195" s="9"/>
      <c r="L195" s="9" t="str">
        <f ca="1">IF(OR(Table2[[#This Row],[M23_28_2]]&gt;0,Table2[[#This Row],[K23_28_2]]&lt;0),"+-","")</f>
        <v/>
      </c>
    </row>
    <row r="196" spans="1:12" x14ac:dyDescent="0.25">
      <c r="A196" s="6" t="str">
        <f>SUBSTITUTE(SUBSTITUTE(Table2[[#This Row],[NAMA BARANG]],"-","")," ","")</f>
        <v>AsahanSH6512ovalAppleBear(1box=20)</v>
      </c>
      <c r="B196" s="8">
        <f ca="1">IF(Table2[[#This Row],[TT]]&lt;1,"",COUNT(B$2:B195)+1)</f>
        <v>194</v>
      </c>
      <c r="C196" s="6" t="s">
        <v>369</v>
      </c>
      <c r="D196" s="8">
        <v>1</v>
      </c>
      <c r="E196" s="8" t="s">
        <v>370</v>
      </c>
      <c r="F196" s="8">
        <f ca="1">SUM(Table2[[#This Row],[AWAL]],Table2[[#This Row],[M17_21_2]],Table2[[#This Row],[K17_21_2]],Table2[[#This Row],[M23_28_2]],Table2[[#This Row],[K23_28_2]])</f>
        <v>1</v>
      </c>
      <c r="G196" s="6">
        <f ca="1">SUMIF(INDIRECT(Table2[[#Headers],[M17_21_2]]&amp;"[concat]"),Table2[concat],INDIRECT(Table2[[#Headers],[M17_21_2]]&amp;"[c]"))</f>
        <v>0</v>
      </c>
      <c r="H196" s="6">
        <f ca="1">SUMIF(INDIRECT(Table2[[#Headers],[K17_21_2]]&amp;"[concat]"),Table2[concat],INDIRECT(Table2[[#Headers],[K17_21_2]]&amp;"[c]"))*-1</f>
        <v>0</v>
      </c>
      <c r="I196" s="6" t="str">
        <f ca="1">IF(OR(Table2[[#This Row],[M17_21_2]]&gt;0,Table2[[#This Row],[K17_21_2]]&lt;0),"+-","")</f>
        <v/>
      </c>
      <c r="J196" s="9">
        <f ca="1">SUMIF(INDIRECT(Table2[[#Headers],[M23_28_2]]&amp;"[concat]"),Table2[concat],INDIRECT(Table2[[#Headers],[M23_28_2]]&amp;"[c]"))</f>
        <v>0</v>
      </c>
      <c r="K196" s="9"/>
      <c r="L196" s="9" t="str">
        <f ca="1">IF(OR(Table2[[#This Row],[M23_28_2]]&gt;0,Table2[[#This Row],[K23_28_2]]&lt;0),"+-","")</f>
        <v/>
      </c>
    </row>
    <row r="197" spans="1:12" x14ac:dyDescent="0.25">
      <c r="A197" s="6" t="str">
        <f>SUBSTITUTE(SUBSTITUTE(Table2[[#This Row],[NAMA BARANG]],"-","")," ","")</f>
        <v>AsahanSP720TabungColler(1x24)</v>
      </c>
      <c r="B197" s="8">
        <f ca="1">IF(Table2[[#This Row],[TT]]&lt;1,"",COUNT(B$2:B196)+1)</f>
        <v>195</v>
      </c>
      <c r="C197" s="6" t="s">
        <v>371</v>
      </c>
      <c r="D197" s="8">
        <v>4</v>
      </c>
      <c r="E197" s="8" t="s">
        <v>93</v>
      </c>
      <c r="F197" s="8">
        <f ca="1">SUM(Table2[[#This Row],[AWAL]],Table2[[#This Row],[M17_21_2]],Table2[[#This Row],[K17_21_2]],Table2[[#This Row],[M23_28_2]],Table2[[#This Row],[K23_28_2]])</f>
        <v>4</v>
      </c>
      <c r="G197" s="6">
        <f ca="1">SUMIF(INDIRECT(Table2[[#Headers],[M17_21_2]]&amp;"[concat]"),Table2[concat],INDIRECT(Table2[[#Headers],[M17_21_2]]&amp;"[c]"))</f>
        <v>0</v>
      </c>
      <c r="H197" s="6">
        <f ca="1">SUMIF(INDIRECT(Table2[[#Headers],[K17_21_2]]&amp;"[concat]"),Table2[concat],INDIRECT(Table2[[#Headers],[K17_21_2]]&amp;"[c]"))*-1</f>
        <v>0</v>
      </c>
      <c r="I197" s="6" t="str">
        <f ca="1">IF(OR(Table2[[#This Row],[M17_21_2]]&gt;0,Table2[[#This Row],[K17_21_2]]&lt;0),"+-","")</f>
        <v/>
      </c>
      <c r="J197" s="9">
        <f ca="1">SUMIF(INDIRECT(Table2[[#Headers],[M23_28_2]]&amp;"[concat]"),Table2[concat],INDIRECT(Table2[[#Headers],[M23_28_2]]&amp;"[c]"))</f>
        <v>0</v>
      </c>
      <c r="K197" s="9"/>
      <c r="L197" s="9" t="str">
        <f ca="1">IF(OR(Table2[[#This Row],[M23_28_2]]&gt;0,Table2[[#This Row],[K23_28_2]]&lt;0),"+-","")</f>
        <v/>
      </c>
    </row>
    <row r="198" spans="1:12" x14ac:dyDescent="0.25">
      <c r="A198" s="6" t="str">
        <f>SUBSTITUTE(SUBSTITUTE(Table2[[#This Row],[NAMA BARANG]],"-","")," ","")</f>
        <v>AsahanSR870B(72)</v>
      </c>
      <c r="B198" s="8">
        <f ca="1">IF(Table2[[#This Row],[TT]]&lt;1,"",COUNT(B$2:B197)+1)</f>
        <v>196</v>
      </c>
      <c r="C198" s="6" t="s">
        <v>372</v>
      </c>
      <c r="D198" s="8">
        <v>4</v>
      </c>
      <c r="E198" s="8" t="s">
        <v>373</v>
      </c>
      <c r="F198" s="8">
        <f ca="1">SUM(Table2[[#This Row],[AWAL]],Table2[[#This Row],[M17_21_2]],Table2[[#This Row],[K17_21_2]],Table2[[#This Row],[M23_28_2]],Table2[[#This Row],[K23_28_2]])</f>
        <v>4</v>
      </c>
      <c r="G198" s="6">
        <f ca="1">SUMIF(INDIRECT(Table2[[#Headers],[M17_21_2]]&amp;"[concat]"),Table2[concat],INDIRECT(Table2[[#Headers],[M17_21_2]]&amp;"[c]"))</f>
        <v>0</v>
      </c>
      <c r="H198" s="6">
        <f ca="1">SUMIF(INDIRECT(Table2[[#Headers],[K17_21_2]]&amp;"[concat]"),Table2[concat],INDIRECT(Table2[[#Headers],[K17_21_2]]&amp;"[c]"))*-1</f>
        <v>0</v>
      </c>
      <c r="I198" s="6" t="str">
        <f ca="1">IF(OR(Table2[[#This Row],[M17_21_2]]&gt;0,Table2[[#This Row],[K17_21_2]]&lt;0),"+-","")</f>
        <v/>
      </c>
      <c r="J198" s="9">
        <f ca="1">SUMIF(INDIRECT(Table2[[#Headers],[M23_28_2]]&amp;"[concat]"),Table2[concat],INDIRECT(Table2[[#Headers],[M23_28_2]]&amp;"[c]"))</f>
        <v>0</v>
      </c>
      <c r="K198" s="9"/>
      <c r="L198" s="9" t="str">
        <f ca="1">IF(OR(Table2[[#This Row],[M23_28_2]]&gt;0,Table2[[#This Row],[K23_28_2]]&lt;0),"+-","")</f>
        <v/>
      </c>
    </row>
    <row r="199" spans="1:12" x14ac:dyDescent="0.25">
      <c r="A199" s="6" t="str">
        <f>SUBSTITUTE(SUBSTITUTE(Table2[[#This Row],[NAMA BARANG]],"-","")," ","")</f>
        <v>AsahanT334Smile(60pc)</v>
      </c>
      <c r="B199" s="8">
        <f ca="1">IF(Table2[[#This Row],[TT]]&lt;1,"",COUNT(B$2:B198)+1)</f>
        <v>197</v>
      </c>
      <c r="C199" s="6" t="s">
        <v>374</v>
      </c>
      <c r="D199" s="8">
        <v>2</v>
      </c>
      <c r="E199" s="8" t="s">
        <v>375</v>
      </c>
      <c r="F199" s="8">
        <f ca="1">SUM(Table2[[#This Row],[AWAL]],Table2[[#This Row],[M17_21_2]],Table2[[#This Row],[K17_21_2]],Table2[[#This Row],[M23_28_2]],Table2[[#This Row],[K23_28_2]])</f>
        <v>2</v>
      </c>
      <c r="G199" s="6">
        <f ca="1">SUMIF(INDIRECT(Table2[[#Headers],[M17_21_2]]&amp;"[concat]"),Table2[concat],INDIRECT(Table2[[#Headers],[M17_21_2]]&amp;"[c]"))</f>
        <v>0</v>
      </c>
      <c r="H199" s="6">
        <f ca="1">SUMIF(INDIRECT(Table2[[#Headers],[K17_21_2]]&amp;"[concat]"),Table2[concat],INDIRECT(Table2[[#Headers],[K17_21_2]]&amp;"[c]"))*-1</f>
        <v>0</v>
      </c>
      <c r="I199" s="6" t="str">
        <f ca="1">IF(OR(Table2[[#This Row],[M17_21_2]]&gt;0,Table2[[#This Row],[K17_21_2]]&lt;0),"+-","")</f>
        <v/>
      </c>
      <c r="J199" s="9">
        <f ca="1">SUMIF(INDIRECT(Table2[[#Headers],[M23_28_2]]&amp;"[concat]"),Table2[concat],INDIRECT(Table2[[#Headers],[M23_28_2]]&amp;"[c]"))</f>
        <v>0</v>
      </c>
      <c r="K199" s="9"/>
      <c r="L199" s="9" t="str">
        <f ca="1">IF(OR(Table2[[#This Row],[M23_28_2]]&gt;0,Table2[[#This Row],[K23_28_2]]&lt;0),"+-","")</f>
        <v/>
      </c>
    </row>
    <row r="200" spans="1:12" x14ac:dyDescent="0.25">
      <c r="A200" s="6" t="str">
        <f>SUBSTITUTE(SUBSTITUTE(Table2[[#This Row],[NAMA BARANG]],"-","")," ","")</f>
        <v>AsahantabungSP8865Ikan</v>
      </c>
      <c r="B200" s="8">
        <f ca="1">IF(Table2[[#This Row],[TT]]&lt;1,"",COUNT(B$2:B199)+1)</f>
        <v>198</v>
      </c>
      <c r="C200" s="6" t="s">
        <v>376</v>
      </c>
      <c r="D200" s="8">
        <v>12</v>
      </c>
      <c r="E200" s="8" t="s">
        <v>377</v>
      </c>
      <c r="F200" s="8">
        <f ca="1">SUM(Table2[[#This Row],[AWAL]],Table2[[#This Row],[M17_21_2]],Table2[[#This Row],[K17_21_2]],Table2[[#This Row],[M23_28_2]],Table2[[#This Row],[K23_28_2]])</f>
        <v>12</v>
      </c>
      <c r="G200" s="6">
        <f ca="1">SUMIF(INDIRECT(Table2[[#Headers],[M17_21_2]]&amp;"[concat]"),Table2[concat],INDIRECT(Table2[[#Headers],[M17_21_2]]&amp;"[c]"))</f>
        <v>0</v>
      </c>
      <c r="H200" s="6">
        <f ca="1">SUMIF(INDIRECT(Table2[[#Headers],[K17_21_2]]&amp;"[concat]"),Table2[concat],INDIRECT(Table2[[#Headers],[K17_21_2]]&amp;"[c]"))*-1</f>
        <v>0</v>
      </c>
      <c r="I200" s="6" t="str">
        <f ca="1">IF(OR(Table2[[#This Row],[M17_21_2]]&gt;0,Table2[[#This Row],[K17_21_2]]&lt;0),"+-","")</f>
        <v/>
      </c>
      <c r="J200" s="9">
        <f ca="1">SUMIF(INDIRECT(Table2[[#Headers],[M23_28_2]]&amp;"[concat]"),Table2[concat],INDIRECT(Table2[[#Headers],[M23_28_2]]&amp;"[c]"))</f>
        <v>0</v>
      </c>
      <c r="K200" s="9"/>
      <c r="L200" s="9" t="str">
        <f ca="1">IF(OR(Table2[[#This Row],[M23_28_2]]&gt;0,Table2[[#This Row],[K23_28_2]]&lt;0),"+-","")</f>
        <v/>
      </c>
    </row>
    <row r="201" spans="1:12" x14ac:dyDescent="0.25">
      <c r="A201" s="6" t="str">
        <f>SUBSTITUTE(SUBSTITUTE(Table2[[#This Row],[NAMA BARANG]],"-","")," ","")</f>
        <v>AsahanTasHPotter378E(48)</v>
      </c>
      <c r="B201" s="8">
        <f ca="1">IF(Table2[[#This Row],[TT]]&lt;1,"",COUNT(B$2:B200)+1)</f>
        <v>199</v>
      </c>
      <c r="C201" s="6" t="s">
        <v>378</v>
      </c>
      <c r="D201" s="8">
        <v>1</v>
      </c>
      <c r="E201" s="8" t="s">
        <v>379</v>
      </c>
      <c r="F201" s="8">
        <f ca="1">SUM(Table2[[#This Row],[AWAL]],Table2[[#This Row],[M17_21_2]],Table2[[#This Row],[K17_21_2]],Table2[[#This Row],[M23_28_2]],Table2[[#This Row],[K23_28_2]])</f>
        <v>1</v>
      </c>
      <c r="G201" s="6">
        <f ca="1">SUMIF(INDIRECT(Table2[[#Headers],[M17_21_2]]&amp;"[concat]"),Table2[concat],INDIRECT(Table2[[#Headers],[M17_21_2]]&amp;"[c]"))</f>
        <v>0</v>
      </c>
      <c r="H201" s="6">
        <f ca="1">SUMIF(INDIRECT(Table2[[#Headers],[K17_21_2]]&amp;"[concat]"),Table2[concat],INDIRECT(Table2[[#Headers],[K17_21_2]]&amp;"[c]"))*-1</f>
        <v>0</v>
      </c>
      <c r="I201" s="6" t="str">
        <f ca="1">IF(OR(Table2[[#This Row],[M17_21_2]]&gt;0,Table2[[#This Row],[K17_21_2]]&lt;0),"+-","")</f>
        <v/>
      </c>
      <c r="J201" s="9">
        <f ca="1">SUMIF(INDIRECT(Table2[[#Headers],[M23_28_2]]&amp;"[concat]"),Table2[concat],INDIRECT(Table2[[#Headers],[M23_28_2]]&amp;"[c]"))</f>
        <v>0</v>
      </c>
      <c r="K201" s="9"/>
      <c r="L201" s="9" t="str">
        <f ca="1">IF(OR(Table2[[#This Row],[M23_28_2]]&gt;0,Table2[[#This Row],[K23_28_2]]&lt;0),"+-","")</f>
        <v/>
      </c>
    </row>
    <row r="202" spans="1:12" x14ac:dyDescent="0.25">
      <c r="A202" s="6" t="str">
        <f>SUBSTITUTE(SUBSTITUTE(Table2[[#This Row],[NAMA BARANG]],"-","")," ","")</f>
        <v>AsahanThomastabung9938</v>
      </c>
      <c r="B202" s="8">
        <f ca="1">IF(Table2[[#This Row],[TT]]&lt;1,"",COUNT(B$2:B201)+1)</f>
        <v>200</v>
      </c>
      <c r="C202" s="6" t="s">
        <v>380</v>
      </c>
      <c r="D202" s="8">
        <v>2</v>
      </c>
      <c r="E202" s="8" t="s">
        <v>381</v>
      </c>
      <c r="F202" s="8">
        <f ca="1">SUM(Table2[[#This Row],[AWAL]],Table2[[#This Row],[M17_21_2]],Table2[[#This Row],[K17_21_2]],Table2[[#This Row],[M23_28_2]],Table2[[#This Row],[K23_28_2]])</f>
        <v>2</v>
      </c>
      <c r="G202" s="6">
        <f ca="1">SUMIF(INDIRECT(Table2[[#Headers],[M17_21_2]]&amp;"[concat]"),Table2[concat],INDIRECT(Table2[[#Headers],[M17_21_2]]&amp;"[c]"))</f>
        <v>0</v>
      </c>
      <c r="H202" s="6">
        <f ca="1">SUMIF(INDIRECT(Table2[[#Headers],[K17_21_2]]&amp;"[concat]"),Table2[concat],INDIRECT(Table2[[#Headers],[K17_21_2]]&amp;"[c]"))*-1</f>
        <v>0</v>
      </c>
      <c r="I202" s="6" t="str">
        <f ca="1">IF(OR(Table2[[#This Row],[M17_21_2]]&gt;0,Table2[[#This Row],[K17_21_2]]&lt;0),"+-","")</f>
        <v/>
      </c>
      <c r="J202" s="9">
        <f ca="1">SUMIF(INDIRECT(Table2[[#Headers],[M23_28_2]]&amp;"[concat]"),Table2[concat],INDIRECT(Table2[[#Headers],[M23_28_2]]&amp;"[c]"))</f>
        <v>0</v>
      </c>
      <c r="K202" s="9"/>
      <c r="L202" s="9" t="str">
        <f ca="1">IF(OR(Table2[[#This Row],[M23_28_2]]&gt;0,Table2[[#This Row],[K23_28_2]]&lt;0),"+-","")</f>
        <v/>
      </c>
    </row>
    <row r="203" spans="1:12" x14ac:dyDescent="0.25">
      <c r="A203" s="6" t="str">
        <f>SUBSTITUTE(SUBSTITUTE(Table2[[#This Row],[NAMA BARANG]],"-","")," ","")</f>
        <v>AsahanTiko327Camera(24)</v>
      </c>
      <c r="B203" s="8">
        <f ca="1">IF(Table2[[#This Row],[TT]]&lt;1,"",COUNT(B$2:B202)+1)</f>
        <v>201</v>
      </c>
      <c r="C203" s="6" t="s">
        <v>382</v>
      </c>
      <c r="D203" s="8">
        <v>2</v>
      </c>
      <c r="E203" s="8" t="s">
        <v>259</v>
      </c>
      <c r="F203" s="8">
        <f ca="1">SUM(Table2[[#This Row],[AWAL]],Table2[[#This Row],[M17_21_2]],Table2[[#This Row],[K17_21_2]],Table2[[#This Row],[M23_28_2]],Table2[[#This Row],[K23_28_2]])</f>
        <v>2</v>
      </c>
      <c r="G203" s="6">
        <f ca="1">SUMIF(INDIRECT(Table2[[#Headers],[M17_21_2]]&amp;"[concat]"),Table2[concat],INDIRECT(Table2[[#Headers],[M17_21_2]]&amp;"[c]"))</f>
        <v>0</v>
      </c>
      <c r="H203" s="6">
        <f ca="1">SUMIF(INDIRECT(Table2[[#Headers],[K17_21_2]]&amp;"[concat]"),Table2[concat],INDIRECT(Table2[[#Headers],[K17_21_2]]&amp;"[c]"))*-1</f>
        <v>0</v>
      </c>
      <c r="I203" s="6" t="str">
        <f ca="1">IF(OR(Table2[[#This Row],[M17_21_2]]&gt;0,Table2[[#This Row],[K17_21_2]]&lt;0),"+-","")</f>
        <v/>
      </c>
      <c r="J203" s="9">
        <f ca="1">SUMIF(INDIRECT(Table2[[#Headers],[M23_28_2]]&amp;"[concat]"),Table2[concat],INDIRECT(Table2[[#Headers],[M23_28_2]]&amp;"[c]"))</f>
        <v>0</v>
      </c>
      <c r="K203" s="9"/>
      <c r="L203" s="9" t="str">
        <f ca="1">IF(OR(Table2[[#This Row],[M23_28_2]]&gt;0,Table2[[#This Row],[K23_28_2]]&lt;0),"+-","")</f>
        <v/>
      </c>
    </row>
    <row r="204" spans="1:12" x14ac:dyDescent="0.25">
      <c r="A204" s="6" t="str">
        <f>SUBSTITUTE(SUBSTITUTE(Table2[[#This Row],[NAMA BARANG]],"-","")," ","")</f>
        <v>AsahanTiko531</v>
      </c>
      <c r="B204" s="8">
        <f ca="1">IF(Table2[[#This Row],[TT]]&lt;1,"",COUNT(B$2:B203)+1)</f>
        <v>202</v>
      </c>
      <c r="C204" s="6" t="s">
        <v>383</v>
      </c>
      <c r="D204" s="8">
        <v>3</v>
      </c>
      <c r="E204" s="8" t="s">
        <v>259</v>
      </c>
      <c r="F204" s="8">
        <f ca="1">SUM(Table2[[#This Row],[AWAL]],Table2[[#This Row],[M17_21_2]],Table2[[#This Row],[K17_21_2]],Table2[[#This Row],[M23_28_2]],Table2[[#This Row],[K23_28_2]])</f>
        <v>3</v>
      </c>
      <c r="G204" s="6">
        <f ca="1">SUMIF(INDIRECT(Table2[[#Headers],[M17_21_2]]&amp;"[concat]"),Table2[concat],INDIRECT(Table2[[#Headers],[M17_21_2]]&amp;"[c]"))</f>
        <v>0</v>
      </c>
      <c r="H204" s="6">
        <f ca="1">SUMIF(INDIRECT(Table2[[#Headers],[K17_21_2]]&amp;"[concat]"),Table2[concat],INDIRECT(Table2[[#Headers],[K17_21_2]]&amp;"[c]"))*-1</f>
        <v>0</v>
      </c>
      <c r="I204" s="6" t="str">
        <f ca="1">IF(OR(Table2[[#This Row],[M17_21_2]]&gt;0,Table2[[#This Row],[K17_21_2]]&lt;0),"+-","")</f>
        <v/>
      </c>
      <c r="J204" s="9">
        <f ca="1">SUMIF(INDIRECT(Table2[[#Headers],[M23_28_2]]&amp;"[concat]"),Table2[concat],INDIRECT(Table2[[#Headers],[M23_28_2]]&amp;"[c]"))</f>
        <v>0</v>
      </c>
      <c r="K204" s="9"/>
      <c r="L204" s="9" t="str">
        <f ca="1">IF(OR(Table2[[#This Row],[M23_28_2]]&gt;0,Table2[[#This Row],[K23_28_2]]&lt;0),"+-","")</f>
        <v/>
      </c>
    </row>
    <row r="205" spans="1:12" x14ac:dyDescent="0.25">
      <c r="A205" s="6" t="str">
        <f>SUBSTITUTE(SUBSTITUTE(Table2[[#This Row],[NAMA BARANG]],"-","")," ","")</f>
        <v>AsahanTiko544(24)</v>
      </c>
      <c r="B205" s="8">
        <f ca="1">IF(Table2[[#This Row],[TT]]&lt;1,"",COUNT(B$2:B204)+1)</f>
        <v>203</v>
      </c>
      <c r="C205" s="6" t="s">
        <v>384</v>
      </c>
      <c r="D205" s="8">
        <v>2</v>
      </c>
      <c r="E205" s="8" t="s">
        <v>55</v>
      </c>
      <c r="F205" s="8">
        <f ca="1">SUM(Table2[[#This Row],[AWAL]],Table2[[#This Row],[M17_21_2]],Table2[[#This Row],[K17_21_2]],Table2[[#This Row],[M23_28_2]],Table2[[#This Row],[K23_28_2]])</f>
        <v>2</v>
      </c>
      <c r="G205" s="6">
        <f ca="1">SUMIF(INDIRECT(Table2[[#Headers],[M17_21_2]]&amp;"[concat]"),Table2[concat],INDIRECT(Table2[[#Headers],[M17_21_2]]&amp;"[c]"))</f>
        <v>0</v>
      </c>
      <c r="H205" s="6">
        <f ca="1">SUMIF(INDIRECT(Table2[[#Headers],[K17_21_2]]&amp;"[concat]"),Table2[concat],INDIRECT(Table2[[#Headers],[K17_21_2]]&amp;"[c]"))*-1</f>
        <v>0</v>
      </c>
      <c r="I205" s="6" t="str">
        <f ca="1">IF(OR(Table2[[#This Row],[M17_21_2]]&gt;0,Table2[[#This Row],[K17_21_2]]&lt;0),"+-","")</f>
        <v/>
      </c>
      <c r="J205" s="9">
        <f ca="1">SUMIF(INDIRECT(Table2[[#Headers],[M23_28_2]]&amp;"[concat]"),Table2[concat],INDIRECT(Table2[[#Headers],[M23_28_2]]&amp;"[c]"))</f>
        <v>0</v>
      </c>
      <c r="K205" s="9"/>
      <c r="L205" s="9" t="str">
        <f ca="1">IF(OR(Table2[[#This Row],[M23_28_2]]&gt;0,Table2[[#This Row],[K23_28_2]]&lt;0),"+-","")</f>
        <v/>
      </c>
    </row>
    <row r="206" spans="1:12" x14ac:dyDescent="0.25">
      <c r="A206" s="6" t="str">
        <f>SUBSTITUTE(SUBSTITUTE(Table2[[#This Row],[NAMA BARANG]],"-","")," ","")</f>
        <v>AsahanTopiLY804(36)</v>
      </c>
      <c r="B206" s="8">
        <f ca="1">IF(Table2[[#This Row],[TT]]&lt;1,"",COUNT(B$2:B205)+1)</f>
        <v>204</v>
      </c>
      <c r="C206" s="6" t="s">
        <v>385</v>
      </c>
      <c r="D206" s="8">
        <v>8</v>
      </c>
      <c r="E206" s="8" t="s">
        <v>85</v>
      </c>
      <c r="F206" s="8">
        <f ca="1">SUM(Table2[[#This Row],[AWAL]],Table2[[#This Row],[M17_21_2]],Table2[[#This Row],[K17_21_2]],Table2[[#This Row],[M23_28_2]],Table2[[#This Row],[K23_28_2]])</f>
        <v>8</v>
      </c>
      <c r="G206" s="6">
        <f ca="1">SUMIF(INDIRECT(Table2[[#Headers],[M17_21_2]]&amp;"[concat]"),Table2[concat],INDIRECT(Table2[[#Headers],[M17_21_2]]&amp;"[c]"))</f>
        <v>0</v>
      </c>
      <c r="H206" s="6">
        <f ca="1">SUMIF(INDIRECT(Table2[[#Headers],[K17_21_2]]&amp;"[concat]"),Table2[concat],INDIRECT(Table2[[#Headers],[K17_21_2]]&amp;"[c]"))*-1</f>
        <v>0</v>
      </c>
      <c r="I206" s="6" t="str">
        <f ca="1">IF(OR(Table2[[#This Row],[M17_21_2]]&gt;0,Table2[[#This Row],[K17_21_2]]&lt;0),"+-","")</f>
        <v/>
      </c>
      <c r="J206" s="9">
        <f ca="1">SUMIF(INDIRECT(Table2[[#Headers],[M23_28_2]]&amp;"[concat]"),Table2[concat],INDIRECT(Table2[[#Headers],[M23_28_2]]&amp;"[c]"))</f>
        <v>0</v>
      </c>
      <c r="K206" s="9"/>
      <c r="L206" s="9" t="str">
        <f ca="1">IF(OR(Table2[[#This Row],[M23_28_2]]&gt;0,Table2[[#This Row],[K23_28_2]]&lt;0),"+-","")</f>
        <v/>
      </c>
    </row>
    <row r="207" spans="1:12" x14ac:dyDescent="0.25">
      <c r="A207" s="6" t="str">
        <f>SUBSTITUTE(SUBSTITUTE(Table2[[#This Row],[NAMA BARANG]],"-","")," ","")</f>
        <v>AsahanToples(50)</v>
      </c>
      <c r="B207" s="8">
        <f ca="1">IF(Table2[[#This Row],[TT]]&lt;1,"",COUNT(B$2:B206)+1)</f>
        <v>205</v>
      </c>
      <c r="C207" s="6" t="s">
        <v>386</v>
      </c>
      <c r="D207" s="8">
        <v>3</v>
      </c>
      <c r="E207" s="8" t="s">
        <v>387</v>
      </c>
      <c r="F207" s="8">
        <f ca="1">SUM(Table2[[#This Row],[AWAL]],Table2[[#This Row],[M17_21_2]],Table2[[#This Row],[K17_21_2]],Table2[[#This Row],[M23_28_2]],Table2[[#This Row],[K23_28_2]])</f>
        <v>3</v>
      </c>
      <c r="G207" s="6">
        <f ca="1">SUMIF(INDIRECT(Table2[[#Headers],[M17_21_2]]&amp;"[concat]"),Table2[concat],INDIRECT(Table2[[#Headers],[M17_21_2]]&amp;"[c]"))</f>
        <v>0</v>
      </c>
      <c r="H207" s="6">
        <f ca="1">SUMIF(INDIRECT(Table2[[#Headers],[K17_21_2]]&amp;"[concat]"),Table2[concat],INDIRECT(Table2[[#Headers],[K17_21_2]]&amp;"[c]"))*-1</f>
        <v>0</v>
      </c>
      <c r="I207" s="6" t="str">
        <f ca="1">IF(OR(Table2[[#This Row],[M17_21_2]]&gt;0,Table2[[#This Row],[K17_21_2]]&lt;0),"+-","")</f>
        <v/>
      </c>
      <c r="J207" s="9">
        <f ca="1">SUMIF(INDIRECT(Table2[[#Headers],[M23_28_2]]&amp;"[concat]"),Table2[concat],INDIRECT(Table2[[#Headers],[M23_28_2]]&amp;"[c]"))</f>
        <v>0</v>
      </c>
      <c r="K207" s="9"/>
      <c r="L207" s="9" t="str">
        <f ca="1">IF(OR(Table2[[#This Row],[M23_28_2]]&gt;0,Table2[[#This Row],[K23_28_2]]&lt;0),"+-","")</f>
        <v/>
      </c>
    </row>
    <row r="208" spans="1:12" x14ac:dyDescent="0.25">
      <c r="A208" s="6" t="str">
        <f>SUBSTITUTE(SUBSTITUTE(Table2[[#This Row],[NAMA BARANG]],"-","")," ","")</f>
        <v>AsahanToplesTPL527</v>
      </c>
      <c r="B208" s="8">
        <f ca="1">IF(Table2[[#This Row],[TT]]&lt;1,"",COUNT(B$2:B207)+1)</f>
        <v>206</v>
      </c>
      <c r="C208" s="6" t="s">
        <v>390</v>
      </c>
      <c r="D208" s="8">
        <v>22</v>
      </c>
      <c r="E208" s="8" t="s">
        <v>292</v>
      </c>
      <c r="F208" s="8">
        <f ca="1">SUM(Table2[[#This Row],[AWAL]],Table2[[#This Row],[M17_21_2]],Table2[[#This Row],[K17_21_2]],Table2[[#This Row],[M23_28_2]],Table2[[#This Row],[K23_28_2]])</f>
        <v>22</v>
      </c>
      <c r="G208" s="6">
        <f ca="1">SUMIF(INDIRECT(Table2[[#Headers],[M17_21_2]]&amp;"[concat]"),Table2[concat],INDIRECT(Table2[[#Headers],[M17_21_2]]&amp;"[c]"))</f>
        <v>0</v>
      </c>
      <c r="H208" s="6">
        <f ca="1">SUMIF(INDIRECT(Table2[[#Headers],[K17_21_2]]&amp;"[concat]"),Table2[concat],INDIRECT(Table2[[#Headers],[K17_21_2]]&amp;"[c]"))*-1</f>
        <v>0</v>
      </c>
      <c r="I208" s="6" t="str">
        <f ca="1">IF(OR(Table2[[#This Row],[M17_21_2]]&gt;0,Table2[[#This Row],[K17_21_2]]&lt;0),"+-","")</f>
        <v/>
      </c>
      <c r="J208" s="9">
        <f ca="1">SUMIF(INDIRECT(Table2[[#Headers],[M23_28_2]]&amp;"[concat]"),Table2[concat],INDIRECT(Table2[[#Headers],[M23_28_2]]&amp;"[c]"))</f>
        <v>0</v>
      </c>
      <c r="K208" s="9"/>
      <c r="L208" s="9" t="str">
        <f ca="1">IF(OR(Table2[[#This Row],[M23_28_2]]&gt;0,Table2[[#This Row],[K23_28_2]]&lt;0),"+-","")</f>
        <v/>
      </c>
    </row>
    <row r="209" spans="1:12" x14ac:dyDescent="0.25">
      <c r="A209" s="6" t="str">
        <f>SUBSTITUTE(SUBSTITUTE(Table2[[#This Row],[NAMA BARANG]],"-","")," ","")</f>
        <v>AsahanTR340/GS340(24)</v>
      </c>
      <c r="B209" s="8">
        <f ca="1">IF(Table2[[#This Row],[TT]]&lt;1,"",COUNT(B$2:B208)+1)</f>
        <v>207</v>
      </c>
      <c r="C209" s="6" t="s">
        <v>391</v>
      </c>
      <c r="D209" s="8">
        <v>12</v>
      </c>
      <c r="E209" s="8" t="s">
        <v>230</v>
      </c>
      <c r="F209" s="8">
        <f ca="1">SUM(Table2[[#This Row],[AWAL]],Table2[[#This Row],[M17_21_2]],Table2[[#This Row],[K17_21_2]],Table2[[#This Row],[M23_28_2]],Table2[[#This Row],[K23_28_2]])</f>
        <v>12</v>
      </c>
      <c r="G209" s="6">
        <f ca="1">SUMIF(INDIRECT(Table2[[#Headers],[M17_21_2]]&amp;"[concat]"),Table2[concat],INDIRECT(Table2[[#Headers],[M17_21_2]]&amp;"[c]"))</f>
        <v>0</v>
      </c>
      <c r="H209" s="6">
        <f ca="1">SUMIF(INDIRECT(Table2[[#Headers],[K17_21_2]]&amp;"[concat]"),Table2[concat],INDIRECT(Table2[[#Headers],[K17_21_2]]&amp;"[c]"))*-1</f>
        <v>0</v>
      </c>
      <c r="I209" s="6" t="str">
        <f ca="1">IF(OR(Table2[[#This Row],[M17_21_2]]&gt;0,Table2[[#This Row],[K17_21_2]]&lt;0),"+-","")</f>
        <v/>
      </c>
      <c r="J209" s="9">
        <f ca="1">SUMIF(INDIRECT(Table2[[#Headers],[M23_28_2]]&amp;"[concat]"),Table2[concat],INDIRECT(Table2[[#Headers],[M23_28_2]]&amp;"[c]"))</f>
        <v>0</v>
      </c>
      <c r="K209" s="9"/>
      <c r="L209" s="9" t="str">
        <f ca="1">IF(OR(Table2[[#This Row],[M23_28_2]]&gt;0,Table2[[#This Row],[K23_28_2]]&lt;0),"+-","")</f>
        <v/>
      </c>
    </row>
    <row r="210" spans="1:12" x14ac:dyDescent="0.25">
      <c r="A210" s="6" t="str">
        <f>SUBSTITUTE(SUBSTITUTE(Table2[[#This Row],[NAMA BARANG]],"-","")," ","")</f>
        <v>AsahanTR372(48)</v>
      </c>
      <c r="B210" s="8">
        <f ca="1">IF(Table2[[#This Row],[TT]]&lt;1,"",COUNT(B$2:B209)+1)</f>
        <v>208</v>
      </c>
      <c r="C210" s="6" t="s">
        <v>392</v>
      </c>
      <c r="D210" s="8">
        <v>1</v>
      </c>
      <c r="E210" s="8" t="s">
        <v>393</v>
      </c>
      <c r="F210" s="8">
        <f ca="1">SUM(Table2[[#This Row],[AWAL]],Table2[[#This Row],[M17_21_2]],Table2[[#This Row],[K17_21_2]],Table2[[#This Row],[M23_28_2]],Table2[[#This Row],[K23_28_2]])</f>
        <v>1</v>
      </c>
      <c r="G210" s="6">
        <f ca="1">SUMIF(INDIRECT(Table2[[#Headers],[M17_21_2]]&amp;"[concat]"),Table2[concat],INDIRECT(Table2[[#Headers],[M17_21_2]]&amp;"[c]"))</f>
        <v>0</v>
      </c>
      <c r="H210" s="6">
        <f ca="1">SUMIF(INDIRECT(Table2[[#Headers],[K17_21_2]]&amp;"[concat]"),Table2[concat],INDIRECT(Table2[[#Headers],[K17_21_2]]&amp;"[c]"))*-1</f>
        <v>0</v>
      </c>
      <c r="I210" s="6" t="str">
        <f ca="1">IF(OR(Table2[[#This Row],[M17_21_2]]&gt;0,Table2[[#This Row],[K17_21_2]]&lt;0),"+-","")</f>
        <v/>
      </c>
      <c r="J210" s="9">
        <f ca="1">SUMIF(INDIRECT(Table2[[#Headers],[M23_28_2]]&amp;"[concat]"),Table2[concat],INDIRECT(Table2[[#Headers],[M23_28_2]]&amp;"[c]"))</f>
        <v>0</v>
      </c>
      <c r="K210" s="9"/>
      <c r="L210" s="9" t="str">
        <f ca="1">IF(OR(Table2[[#This Row],[M23_28_2]]&gt;0,Table2[[#This Row],[K23_28_2]]&lt;0),"+-","")</f>
        <v/>
      </c>
    </row>
    <row r="211" spans="1:12" x14ac:dyDescent="0.25">
      <c r="A211" s="6" t="str">
        <f>SUBSTITUTE(SUBSTITUTE(Table2[[#This Row],[NAMA BARANG]],"-","")," ","")</f>
        <v>AsahanTT906(60)</v>
      </c>
      <c r="B211" s="8">
        <f ca="1">IF(Table2[[#This Row],[TT]]&lt;1,"",COUNT(B$2:B210)+1)</f>
        <v>209</v>
      </c>
      <c r="C211" s="6" t="s">
        <v>394</v>
      </c>
      <c r="D211" s="8">
        <v>4</v>
      </c>
      <c r="E211" s="8" t="s">
        <v>217</v>
      </c>
      <c r="F211" s="8">
        <f ca="1">SUM(Table2[[#This Row],[AWAL]],Table2[[#This Row],[M17_21_2]],Table2[[#This Row],[K17_21_2]],Table2[[#This Row],[M23_28_2]],Table2[[#This Row],[K23_28_2]])</f>
        <v>4</v>
      </c>
      <c r="G211" s="6">
        <f ca="1">SUMIF(INDIRECT(Table2[[#Headers],[M17_21_2]]&amp;"[concat]"),Table2[concat],INDIRECT(Table2[[#Headers],[M17_21_2]]&amp;"[c]"))</f>
        <v>0</v>
      </c>
      <c r="H211" s="6">
        <f ca="1">SUMIF(INDIRECT(Table2[[#Headers],[K17_21_2]]&amp;"[concat]"),Table2[concat],INDIRECT(Table2[[#Headers],[K17_21_2]]&amp;"[c]"))*-1</f>
        <v>0</v>
      </c>
      <c r="I211" s="6" t="str">
        <f ca="1">IF(OR(Table2[[#This Row],[M17_21_2]]&gt;0,Table2[[#This Row],[K17_21_2]]&lt;0),"+-","")</f>
        <v/>
      </c>
      <c r="J211" s="9">
        <f ca="1">SUMIF(INDIRECT(Table2[[#Headers],[M23_28_2]]&amp;"[concat]"),Table2[concat],INDIRECT(Table2[[#Headers],[M23_28_2]]&amp;"[c]"))</f>
        <v>0</v>
      </c>
      <c r="K211" s="9"/>
      <c r="L211" s="9" t="str">
        <f ca="1">IF(OR(Table2[[#This Row],[M23_28_2]]&gt;0,Table2[[#This Row],[K23_28_2]]&lt;0),"+-","")</f>
        <v/>
      </c>
    </row>
    <row r="212" spans="1:12" x14ac:dyDescent="0.25">
      <c r="A212" s="6" t="str">
        <f>SUBSTITUTE(SUBSTITUTE(Table2[[#This Row],[NAMA BARANG]],"-","")," ","")</f>
        <v>AsahanTT910(48)</v>
      </c>
      <c r="B212" s="8">
        <f ca="1">IF(Table2[[#This Row],[TT]]&lt;1,"",COUNT(B$2:B211)+1)</f>
        <v>210</v>
      </c>
      <c r="C212" s="6" t="s">
        <v>395</v>
      </c>
      <c r="D212" s="8">
        <v>11</v>
      </c>
      <c r="E212" s="8" t="s">
        <v>217</v>
      </c>
      <c r="F212" s="8">
        <f ca="1">SUM(Table2[[#This Row],[AWAL]],Table2[[#This Row],[M17_21_2]],Table2[[#This Row],[K17_21_2]],Table2[[#This Row],[M23_28_2]],Table2[[#This Row],[K23_28_2]])</f>
        <v>11</v>
      </c>
      <c r="G212" s="6">
        <f ca="1">SUMIF(INDIRECT(Table2[[#Headers],[M17_21_2]]&amp;"[concat]"),Table2[concat],INDIRECT(Table2[[#Headers],[M17_21_2]]&amp;"[c]"))</f>
        <v>0</v>
      </c>
      <c r="H212" s="6">
        <f ca="1">SUMIF(INDIRECT(Table2[[#Headers],[K17_21_2]]&amp;"[concat]"),Table2[concat],INDIRECT(Table2[[#Headers],[K17_21_2]]&amp;"[c]"))*-1</f>
        <v>0</v>
      </c>
      <c r="I212" s="6" t="str">
        <f ca="1">IF(OR(Table2[[#This Row],[M17_21_2]]&gt;0,Table2[[#This Row],[K17_21_2]]&lt;0),"+-","")</f>
        <v/>
      </c>
      <c r="J212" s="9">
        <f ca="1">SUMIF(INDIRECT(Table2[[#Headers],[M23_28_2]]&amp;"[concat]"),Table2[concat],INDIRECT(Table2[[#Headers],[M23_28_2]]&amp;"[c]"))</f>
        <v>0</v>
      </c>
      <c r="K212" s="9"/>
      <c r="L212" s="9" t="str">
        <f ca="1">IF(OR(Table2[[#This Row],[M23_28_2]]&gt;0,Table2[[#This Row],[K23_28_2]]&lt;0),"+-","")</f>
        <v/>
      </c>
    </row>
    <row r="213" spans="1:12" x14ac:dyDescent="0.25">
      <c r="A213" s="6" t="str">
        <f>SUBSTITUTE(SUBSTITUTE(Table2[[#This Row],[NAMA BARANG]],"-","")," ","")</f>
        <v>AsahanTTX815(12)</v>
      </c>
      <c r="B213" s="8">
        <f ca="1">IF(Table2[[#This Row],[TT]]&lt;1,"",COUNT(B$2:B212)+1)</f>
        <v>211</v>
      </c>
      <c r="C213" s="6" t="s">
        <v>396</v>
      </c>
      <c r="D213" s="8">
        <v>3</v>
      </c>
      <c r="E213" s="8" t="s">
        <v>89</v>
      </c>
      <c r="F213" s="8">
        <f ca="1">SUM(Table2[[#This Row],[AWAL]],Table2[[#This Row],[M17_21_2]],Table2[[#This Row],[K17_21_2]],Table2[[#This Row],[M23_28_2]],Table2[[#This Row],[K23_28_2]])</f>
        <v>3</v>
      </c>
      <c r="G213" s="6">
        <f ca="1">SUMIF(INDIRECT(Table2[[#Headers],[M17_21_2]]&amp;"[concat]"),Table2[concat],INDIRECT(Table2[[#Headers],[M17_21_2]]&amp;"[c]"))</f>
        <v>0</v>
      </c>
      <c r="H213" s="6">
        <f ca="1">SUMIF(INDIRECT(Table2[[#Headers],[K17_21_2]]&amp;"[concat]"),Table2[concat],INDIRECT(Table2[[#Headers],[K17_21_2]]&amp;"[c]"))*-1</f>
        <v>0</v>
      </c>
      <c r="I213" s="6" t="str">
        <f ca="1">IF(OR(Table2[[#This Row],[M17_21_2]]&gt;0,Table2[[#This Row],[K17_21_2]]&lt;0),"+-","")</f>
        <v/>
      </c>
      <c r="J213" s="9">
        <f ca="1">SUMIF(INDIRECT(Table2[[#Headers],[M23_28_2]]&amp;"[concat]"),Table2[concat],INDIRECT(Table2[[#Headers],[M23_28_2]]&amp;"[c]"))</f>
        <v>0</v>
      </c>
      <c r="K213" s="9"/>
      <c r="L213" s="9" t="str">
        <f ca="1">IF(OR(Table2[[#This Row],[M23_28_2]]&gt;0,Table2[[#This Row],[K23_28_2]]&lt;0),"+-","")</f>
        <v/>
      </c>
    </row>
    <row r="214" spans="1:12" x14ac:dyDescent="0.25">
      <c r="A214" s="6" t="str">
        <f>SUBSTITUTE(SUBSTITUTE(Table2[[#This Row],[NAMA BARANG]],"-","")," ","")</f>
        <v>AsahanTX819tikus(24)</v>
      </c>
      <c r="B214" s="8">
        <f ca="1">IF(Table2[[#This Row],[TT]]&lt;1,"",COUNT(B$2:B213)+1)</f>
        <v>212</v>
      </c>
      <c r="C214" s="6" t="s">
        <v>397</v>
      </c>
      <c r="D214" s="8">
        <v>2</v>
      </c>
      <c r="E214" s="8" t="s">
        <v>151</v>
      </c>
      <c r="F214" s="8">
        <f ca="1">SUM(Table2[[#This Row],[AWAL]],Table2[[#This Row],[M17_21_2]],Table2[[#This Row],[K17_21_2]],Table2[[#This Row],[M23_28_2]],Table2[[#This Row],[K23_28_2]])</f>
        <v>2</v>
      </c>
      <c r="G214" s="6">
        <f ca="1">SUMIF(INDIRECT(Table2[[#Headers],[M17_21_2]]&amp;"[concat]"),Table2[concat],INDIRECT(Table2[[#Headers],[M17_21_2]]&amp;"[c]"))</f>
        <v>0</v>
      </c>
      <c r="H214" s="6">
        <f ca="1">SUMIF(INDIRECT(Table2[[#Headers],[K17_21_2]]&amp;"[concat]"),Table2[concat],INDIRECT(Table2[[#Headers],[K17_21_2]]&amp;"[c]"))*-1</f>
        <v>0</v>
      </c>
      <c r="I214" s="6" t="str">
        <f ca="1">IF(OR(Table2[[#This Row],[M17_21_2]]&gt;0,Table2[[#This Row],[K17_21_2]]&lt;0),"+-","")</f>
        <v/>
      </c>
      <c r="J214" s="9">
        <f ca="1">SUMIF(INDIRECT(Table2[[#Headers],[M23_28_2]]&amp;"[concat]"),Table2[concat],INDIRECT(Table2[[#Headers],[M23_28_2]]&amp;"[c]"))</f>
        <v>0</v>
      </c>
      <c r="K214" s="9"/>
      <c r="L214" s="9" t="str">
        <f ca="1">IF(OR(Table2[[#This Row],[M23_28_2]]&gt;0,Table2[[#This Row],[K23_28_2]]&lt;0),"+-","")</f>
        <v/>
      </c>
    </row>
    <row r="215" spans="1:12" x14ac:dyDescent="0.25">
      <c r="A215" s="6" t="str">
        <f>SUBSTITUTE(SUBSTITUTE(Table2[[#This Row],[NAMA BARANG]],"-","")," ","")</f>
        <v>AsahanXL376aircraft(36)</v>
      </c>
      <c r="B215" s="8">
        <f ca="1">IF(Table2[[#This Row],[TT]]&lt;1,"",COUNT(B$2:B214)+1)</f>
        <v>213</v>
      </c>
      <c r="C215" s="6" t="s">
        <v>398</v>
      </c>
      <c r="D215" s="8">
        <v>3</v>
      </c>
      <c r="E215" s="8" t="s">
        <v>373</v>
      </c>
      <c r="F215" s="8">
        <f ca="1">SUM(Table2[[#This Row],[AWAL]],Table2[[#This Row],[M17_21_2]],Table2[[#This Row],[K17_21_2]],Table2[[#This Row],[M23_28_2]],Table2[[#This Row],[K23_28_2]])</f>
        <v>3</v>
      </c>
      <c r="G215" s="6">
        <f ca="1">SUMIF(INDIRECT(Table2[[#Headers],[M17_21_2]]&amp;"[concat]"),Table2[concat],INDIRECT(Table2[[#Headers],[M17_21_2]]&amp;"[c]"))</f>
        <v>0</v>
      </c>
      <c r="H215" s="6">
        <f ca="1">SUMIF(INDIRECT(Table2[[#Headers],[K17_21_2]]&amp;"[concat]"),Table2[concat],INDIRECT(Table2[[#Headers],[K17_21_2]]&amp;"[c]"))*-1</f>
        <v>0</v>
      </c>
      <c r="I215" s="6" t="str">
        <f ca="1">IF(OR(Table2[[#This Row],[M17_21_2]]&gt;0,Table2[[#This Row],[K17_21_2]]&lt;0),"+-","")</f>
        <v/>
      </c>
      <c r="J215" s="9">
        <f ca="1">SUMIF(INDIRECT(Table2[[#Headers],[M23_28_2]]&amp;"[concat]"),Table2[concat],INDIRECT(Table2[[#Headers],[M23_28_2]]&amp;"[c]"))</f>
        <v>0</v>
      </c>
      <c r="K215" s="9"/>
      <c r="L215" s="9" t="str">
        <f ca="1">IF(OR(Table2[[#This Row],[M23_28_2]]&gt;0,Table2[[#This Row],[K23_28_2]]&lt;0),"+-","")</f>
        <v/>
      </c>
    </row>
    <row r="216" spans="1:12" x14ac:dyDescent="0.25">
      <c r="A216" s="6" t="str">
        <f>SUBSTITUTE(SUBSTITUTE(Table2[[#This Row],[NAMA BARANG]],"-","")," ","")</f>
        <v>AsahanY8189</v>
      </c>
      <c r="B216" s="8">
        <f ca="1">IF(Table2[[#This Row],[TT]]&lt;1,"",COUNT(B$2:B215)+1)</f>
        <v>214</v>
      </c>
      <c r="C216" s="6" t="s">
        <v>400</v>
      </c>
      <c r="D216" s="8">
        <v>1</v>
      </c>
      <c r="E216" s="8" t="s">
        <v>72</v>
      </c>
      <c r="F216" s="8">
        <f ca="1">SUM(Table2[[#This Row],[AWAL]],Table2[[#This Row],[M17_21_2]],Table2[[#This Row],[K17_21_2]],Table2[[#This Row],[M23_28_2]],Table2[[#This Row],[K23_28_2]])</f>
        <v>1</v>
      </c>
      <c r="G216" s="6">
        <f ca="1">SUMIF(INDIRECT(Table2[[#Headers],[M17_21_2]]&amp;"[concat]"),Table2[concat],INDIRECT(Table2[[#Headers],[M17_21_2]]&amp;"[c]"))</f>
        <v>0</v>
      </c>
      <c r="H216" s="6">
        <f ca="1">SUMIF(INDIRECT(Table2[[#Headers],[K17_21_2]]&amp;"[concat]"),Table2[concat],INDIRECT(Table2[[#Headers],[K17_21_2]]&amp;"[c]"))*-1</f>
        <v>0</v>
      </c>
      <c r="I216" s="6" t="str">
        <f ca="1">IF(OR(Table2[[#This Row],[M17_21_2]]&gt;0,Table2[[#This Row],[K17_21_2]]&lt;0),"+-","")</f>
        <v/>
      </c>
      <c r="J216" s="9">
        <f ca="1">SUMIF(INDIRECT(Table2[[#Headers],[M23_28_2]]&amp;"[concat]"),Table2[concat],INDIRECT(Table2[[#Headers],[M23_28_2]]&amp;"[c]"))</f>
        <v>0</v>
      </c>
      <c r="K216" s="9"/>
      <c r="L216" s="9" t="str">
        <f ca="1">IF(OR(Table2[[#This Row],[M23_28_2]]&gt;0,Table2[[#This Row],[K23_28_2]]&lt;0),"+-","")</f>
        <v/>
      </c>
    </row>
    <row r="217" spans="1:12" x14ac:dyDescent="0.25">
      <c r="A217" s="6" t="str">
        <f>SUBSTITUTE(SUBSTITUTE(Table2[[#This Row],[NAMA BARANG]],"-","")," ","")</f>
        <v>BClip111Flower(48)</v>
      </c>
      <c r="B217" s="8">
        <f ca="1">IF(Table2[[#This Row],[TT]]&lt;1,"",COUNT(B$2:B216)+1)</f>
        <v>215</v>
      </c>
      <c r="C217" s="6" t="s">
        <v>401</v>
      </c>
      <c r="D217" s="8">
        <v>2</v>
      </c>
      <c r="E217" s="8" t="s">
        <v>402</v>
      </c>
      <c r="F217" s="8">
        <f ca="1">SUM(Table2[[#This Row],[AWAL]],Table2[[#This Row],[M17_21_2]],Table2[[#This Row],[K17_21_2]],Table2[[#This Row],[M23_28_2]],Table2[[#This Row],[K23_28_2]])</f>
        <v>2</v>
      </c>
      <c r="G217" s="6">
        <f ca="1">SUMIF(INDIRECT(Table2[[#Headers],[M17_21_2]]&amp;"[concat]"),Table2[concat],INDIRECT(Table2[[#Headers],[M17_21_2]]&amp;"[c]"))</f>
        <v>0</v>
      </c>
      <c r="H217" s="6">
        <f ca="1">SUMIF(INDIRECT(Table2[[#Headers],[K17_21_2]]&amp;"[concat]"),Table2[concat],INDIRECT(Table2[[#Headers],[K17_21_2]]&amp;"[c]"))*-1</f>
        <v>0</v>
      </c>
      <c r="I217" s="6" t="str">
        <f ca="1">IF(OR(Table2[[#This Row],[M17_21_2]]&gt;0,Table2[[#This Row],[K17_21_2]]&lt;0),"+-","")</f>
        <v/>
      </c>
      <c r="J217" s="9">
        <f ca="1">SUMIF(INDIRECT(Table2[[#Headers],[M23_28_2]]&amp;"[concat]"),Table2[concat],INDIRECT(Table2[[#Headers],[M23_28_2]]&amp;"[c]"))</f>
        <v>0</v>
      </c>
      <c r="K217" s="9"/>
      <c r="L217" s="9" t="str">
        <f ca="1">IF(OR(Table2[[#This Row],[M23_28_2]]&gt;0,Table2[[#This Row],[K23_28_2]]&lt;0),"+-","")</f>
        <v/>
      </c>
    </row>
    <row r="218" spans="1:12" x14ac:dyDescent="0.25">
      <c r="A218" s="6" t="str">
        <f>SUBSTITUTE(SUBSTITUTE(Table2[[#This Row],[NAMA BARANG]],"-","")," ","")</f>
        <v>BClip155Flower(24)</v>
      </c>
      <c r="B218" s="8">
        <f ca="1">IF(Table2[[#This Row],[TT]]&lt;1,"",COUNT(B$2:B217)+1)</f>
        <v>216</v>
      </c>
      <c r="C218" s="6" t="s">
        <v>403</v>
      </c>
      <c r="D218" s="8">
        <v>3</v>
      </c>
      <c r="E218" s="8" t="s">
        <v>402</v>
      </c>
      <c r="F218" s="8">
        <f ca="1">SUM(Table2[[#This Row],[AWAL]],Table2[[#This Row],[M17_21_2]],Table2[[#This Row],[K17_21_2]],Table2[[#This Row],[M23_28_2]],Table2[[#This Row],[K23_28_2]])</f>
        <v>3</v>
      </c>
      <c r="G218" s="6">
        <f ca="1">SUMIF(INDIRECT(Table2[[#Headers],[M17_21_2]]&amp;"[concat]"),Table2[concat],INDIRECT(Table2[[#Headers],[M17_21_2]]&amp;"[c]"))</f>
        <v>0</v>
      </c>
      <c r="H218" s="6">
        <f ca="1">SUMIF(INDIRECT(Table2[[#Headers],[K17_21_2]]&amp;"[concat]"),Table2[concat],INDIRECT(Table2[[#Headers],[K17_21_2]]&amp;"[c]"))*-1</f>
        <v>0</v>
      </c>
      <c r="I218" s="6" t="str">
        <f ca="1">IF(OR(Table2[[#This Row],[M17_21_2]]&gt;0,Table2[[#This Row],[K17_21_2]]&lt;0),"+-","")</f>
        <v/>
      </c>
      <c r="J218" s="9">
        <f ca="1">SUMIF(INDIRECT(Table2[[#Headers],[M23_28_2]]&amp;"[concat]"),Table2[concat],INDIRECT(Table2[[#Headers],[M23_28_2]]&amp;"[c]"))</f>
        <v>0</v>
      </c>
      <c r="K218" s="9"/>
      <c r="L218" s="9" t="str">
        <f ca="1">IF(OR(Table2[[#This Row],[M23_28_2]]&gt;0,Table2[[#This Row],[K23_28_2]]&lt;0),"+-","")</f>
        <v/>
      </c>
    </row>
    <row r="219" spans="1:12" x14ac:dyDescent="0.25">
      <c r="A219" s="6" t="str">
        <f>SUBSTITUTE(SUBSTITUTE(Table2[[#This Row],[NAMA BARANG]],"-","")," ","")</f>
        <v>BNoteA5besiFancy4D</v>
      </c>
      <c r="B219" s="8">
        <f ca="1">IF(Table2[[#This Row],[TT]]&lt;1,"",COUNT(B$2:B218)+1)</f>
        <v>217</v>
      </c>
      <c r="C219" s="6" t="s">
        <v>404</v>
      </c>
      <c r="D219" s="8">
        <v>3</v>
      </c>
      <c r="E219" s="8" t="s">
        <v>63</v>
      </c>
      <c r="F219" s="8">
        <f ca="1">SUM(Table2[[#This Row],[AWAL]],Table2[[#This Row],[M17_21_2]],Table2[[#This Row],[K17_21_2]],Table2[[#This Row],[M23_28_2]],Table2[[#This Row],[K23_28_2]])</f>
        <v>3</v>
      </c>
      <c r="G219" s="6">
        <f ca="1">SUMIF(INDIRECT(Table2[[#Headers],[M17_21_2]]&amp;"[concat]"),Table2[concat],INDIRECT(Table2[[#Headers],[M17_21_2]]&amp;"[c]"))</f>
        <v>0</v>
      </c>
      <c r="H219" s="6">
        <f ca="1">SUMIF(INDIRECT(Table2[[#Headers],[K17_21_2]]&amp;"[concat]"),Table2[concat],INDIRECT(Table2[[#Headers],[K17_21_2]]&amp;"[c]"))*-1</f>
        <v>0</v>
      </c>
      <c r="I219" s="6" t="str">
        <f ca="1">IF(OR(Table2[[#This Row],[M17_21_2]]&gt;0,Table2[[#This Row],[K17_21_2]]&lt;0),"+-","")</f>
        <v/>
      </c>
      <c r="J219" s="9">
        <f ca="1">SUMIF(INDIRECT(Table2[[#Headers],[M23_28_2]]&amp;"[concat]"),Table2[concat],INDIRECT(Table2[[#Headers],[M23_28_2]]&amp;"[c]"))</f>
        <v>0</v>
      </c>
      <c r="K219" s="9"/>
      <c r="L219" s="9" t="str">
        <f ca="1">IF(OR(Table2[[#This Row],[M23_28_2]]&gt;0,Table2[[#This Row],[K23_28_2]]&lt;0),"+-","")</f>
        <v/>
      </c>
    </row>
    <row r="220" spans="1:12" x14ac:dyDescent="0.25">
      <c r="A220" s="6" t="str">
        <f>SUBSTITUTE(SUBSTITUTE(Table2[[#This Row],[NAMA BARANG]],"-","")," ","")</f>
        <v>BNoteA5PonGZ015Sheepo</v>
      </c>
      <c r="B220" s="8">
        <f ca="1">IF(Table2[[#This Row],[TT]]&lt;1,"",COUNT(B$2:B219)+1)</f>
        <v>218</v>
      </c>
      <c r="C220" s="6" t="s">
        <v>405</v>
      </c>
      <c r="D220" s="8">
        <v>5</v>
      </c>
      <c r="E220" s="8" t="s">
        <v>43</v>
      </c>
      <c r="F220" s="8">
        <f ca="1">SUM(Table2[[#This Row],[AWAL]],Table2[[#This Row],[M17_21_2]],Table2[[#This Row],[K17_21_2]],Table2[[#This Row],[M23_28_2]],Table2[[#This Row],[K23_28_2]])</f>
        <v>5</v>
      </c>
      <c r="G220" s="6">
        <f ca="1">SUMIF(INDIRECT(Table2[[#Headers],[M17_21_2]]&amp;"[concat]"),Table2[concat],INDIRECT(Table2[[#Headers],[M17_21_2]]&amp;"[c]"))</f>
        <v>0</v>
      </c>
      <c r="H220" s="6">
        <f ca="1">SUMIF(INDIRECT(Table2[[#Headers],[K17_21_2]]&amp;"[concat]"),Table2[concat],INDIRECT(Table2[[#Headers],[K17_21_2]]&amp;"[c]"))*-1</f>
        <v>0</v>
      </c>
      <c r="I220" s="6" t="str">
        <f ca="1">IF(OR(Table2[[#This Row],[M17_21_2]]&gt;0,Table2[[#This Row],[K17_21_2]]&lt;0),"+-","")</f>
        <v/>
      </c>
      <c r="J220" s="9">
        <f ca="1">SUMIF(INDIRECT(Table2[[#Headers],[M23_28_2]]&amp;"[concat]"),Table2[concat],INDIRECT(Table2[[#Headers],[M23_28_2]]&amp;"[c]"))</f>
        <v>0</v>
      </c>
      <c r="K220" s="9"/>
      <c r="L220" s="9" t="str">
        <f ca="1">IF(OR(Table2[[#This Row],[M23_28_2]]&gt;0,Table2[[#This Row],[K23_28_2]]&lt;0),"+-","")</f>
        <v/>
      </c>
    </row>
    <row r="221" spans="1:12" x14ac:dyDescent="0.25">
      <c r="A221" s="6" t="str">
        <f>SUBSTITUTE(SUBSTITUTE(Table2[[#This Row],[NAMA BARANG]],"-","")," ","")</f>
        <v>BNoteA5PonsPlstDragon(5)/MM(4)</v>
      </c>
      <c r="B221" s="8">
        <f ca="1">IF(Table2[[#This Row],[TT]]&lt;1,"",COUNT(B$2:B220)+1)</f>
        <v>219</v>
      </c>
      <c r="C221" s="6" t="s">
        <v>406</v>
      </c>
      <c r="D221" s="8">
        <v>9</v>
      </c>
      <c r="E221" s="8" t="s">
        <v>43</v>
      </c>
      <c r="F221" s="8">
        <f ca="1">SUM(Table2[[#This Row],[AWAL]],Table2[[#This Row],[M17_21_2]],Table2[[#This Row],[K17_21_2]],Table2[[#This Row],[M23_28_2]],Table2[[#This Row],[K23_28_2]])</f>
        <v>9</v>
      </c>
      <c r="G221" s="6">
        <f ca="1">SUMIF(INDIRECT(Table2[[#Headers],[M17_21_2]]&amp;"[concat]"),Table2[concat],INDIRECT(Table2[[#Headers],[M17_21_2]]&amp;"[c]"))</f>
        <v>0</v>
      </c>
      <c r="H221" s="6">
        <f ca="1">SUMIF(INDIRECT(Table2[[#Headers],[K17_21_2]]&amp;"[concat]"),Table2[concat],INDIRECT(Table2[[#Headers],[K17_21_2]]&amp;"[c]"))*-1</f>
        <v>0</v>
      </c>
      <c r="I221" s="6" t="str">
        <f ca="1">IF(OR(Table2[[#This Row],[M17_21_2]]&gt;0,Table2[[#This Row],[K17_21_2]]&lt;0),"+-","")</f>
        <v/>
      </c>
      <c r="J221" s="9">
        <f ca="1">SUMIF(INDIRECT(Table2[[#Headers],[M23_28_2]]&amp;"[concat]"),Table2[concat],INDIRECT(Table2[[#Headers],[M23_28_2]]&amp;"[c]"))</f>
        <v>0</v>
      </c>
      <c r="K221" s="9"/>
      <c r="L221" s="9" t="str">
        <f ca="1">IF(OR(Table2[[#This Row],[M23_28_2]]&gt;0,Table2[[#This Row],[K23_28_2]]&lt;0),"+-","")</f>
        <v/>
      </c>
    </row>
    <row r="222" spans="1:12" x14ac:dyDescent="0.25">
      <c r="A222" s="9" t="str">
        <f>SUBSTITUTE(SUBSTITUTE(Table2[[#This Row],[NAMA BARANG]],"-","")," ","")</f>
        <v>BnoteA520H1</v>
      </c>
      <c r="B222" s="10">
        <f ca="1">IF(Table2[[#This Row],[TT]]&lt;1,"",COUNT(B$2:B221)+1)</f>
        <v>220</v>
      </c>
      <c r="C222" s="32" t="s">
        <v>3066</v>
      </c>
      <c r="E222" s="8" t="s">
        <v>2941</v>
      </c>
      <c r="F222" s="10">
        <f ca="1">SUM(Table2[[#This Row],[AWAL]],Table2[[#This Row],[M17_21_2]],Table2[[#This Row],[K17_21_2]],Table2[[#This Row],[M23_28_2]],Table2[[#This Row],[K23_28_2]])</f>
        <v>2</v>
      </c>
      <c r="G222" s="9">
        <f ca="1">SUMIF(INDIRECT(Table2[[#Headers],[M17_21_2]]&amp;"[concat]"),Table2[concat],INDIRECT(Table2[[#Headers],[M17_21_2]]&amp;"[c]"))</f>
        <v>0</v>
      </c>
      <c r="H222" s="9">
        <f ca="1">SUMIF(INDIRECT(Table2[[#Headers],[K17_21_2]]&amp;"[concat]"),Table2[concat],INDIRECT(Table2[[#Headers],[K17_21_2]]&amp;"[c]"))*-1</f>
        <v>0</v>
      </c>
      <c r="I222" s="9" t="str">
        <f ca="1">IF(OR(Table2[[#This Row],[M17_21_2]]&gt;0,Table2[[#This Row],[K17_21_2]]&lt;0),"+-","")</f>
        <v/>
      </c>
      <c r="J222" s="9">
        <f ca="1">SUMIF(INDIRECT(Table2[[#Headers],[M23_28_2]]&amp;"[concat]"),Table2[concat],INDIRECT(Table2[[#Headers],[M23_28_2]]&amp;"[c]"))</f>
        <v>2</v>
      </c>
      <c r="K222" s="9"/>
      <c r="L222" s="9" t="str">
        <f ca="1">IF(OR(Table2[[#This Row],[M23_28_2]]&gt;0,Table2[[#This Row],[K23_28_2]]&lt;0),"+-","")</f>
        <v>+-</v>
      </c>
    </row>
    <row r="223" spans="1:12" x14ac:dyDescent="0.25">
      <c r="A223" s="9" t="str">
        <f>SUBSTITUTE(SUBSTITUTE(Table2[[#This Row],[NAMA BARANG]],"-","")," ","")</f>
        <v>BnoteFPHY001B560</v>
      </c>
      <c r="B223" s="10">
        <f ca="1">IF(Table2[[#This Row],[TT]]&lt;1,"",COUNT(B$2:B222)+1)</f>
        <v>221</v>
      </c>
      <c r="C223" s="32" t="s">
        <v>3063</v>
      </c>
      <c r="E223" s="8" t="s">
        <v>3082</v>
      </c>
      <c r="F223" s="10">
        <f ca="1">SUM(Table2[[#This Row],[AWAL]],Table2[[#This Row],[M17_21_2]],Table2[[#This Row],[K17_21_2]],Table2[[#This Row],[M23_28_2]],Table2[[#This Row],[K23_28_2]])</f>
        <v>3</v>
      </c>
      <c r="G223" s="9">
        <f ca="1">SUMIF(INDIRECT(Table2[[#Headers],[M17_21_2]]&amp;"[concat]"),Table2[concat],INDIRECT(Table2[[#Headers],[M17_21_2]]&amp;"[c]"))</f>
        <v>0</v>
      </c>
      <c r="H223" s="9">
        <f ca="1">SUMIF(INDIRECT(Table2[[#Headers],[K17_21_2]]&amp;"[concat]"),Table2[concat],INDIRECT(Table2[[#Headers],[K17_21_2]]&amp;"[c]"))*-1</f>
        <v>0</v>
      </c>
      <c r="I223" s="9" t="str">
        <f ca="1">IF(OR(Table2[[#This Row],[M17_21_2]]&gt;0,Table2[[#This Row],[K17_21_2]]&lt;0),"+-","")</f>
        <v/>
      </c>
      <c r="J223" s="9">
        <f ca="1">SUMIF(INDIRECT(Table2[[#Headers],[M23_28_2]]&amp;"[concat]"),Table2[concat],INDIRECT(Table2[[#Headers],[M23_28_2]]&amp;"[c]"))</f>
        <v>3</v>
      </c>
      <c r="K223" s="9"/>
      <c r="L223" s="9" t="str">
        <f ca="1">IF(OR(Table2[[#This Row],[M23_28_2]]&gt;0,Table2[[#This Row],[K23_28_2]]&lt;0),"+-","")</f>
        <v>+-</v>
      </c>
    </row>
    <row r="224" spans="1:12" x14ac:dyDescent="0.25">
      <c r="A224" s="9" t="str">
        <f>SUBSTITUTE(SUBSTITUTE(Table2[[#This Row],[NAMA BARANG]],"-","")," ","")</f>
        <v>BnoteFPHY002A560</v>
      </c>
      <c r="B224" s="10">
        <f ca="1">IF(Table2[[#This Row],[TT]]&lt;1,"",COUNT(B$2:B223)+1)</f>
        <v>222</v>
      </c>
      <c r="C224" s="32" t="s">
        <v>3058</v>
      </c>
      <c r="E224" s="8" t="s">
        <v>2941</v>
      </c>
      <c r="F224" s="10">
        <f ca="1">SUM(Table2[[#This Row],[AWAL]],Table2[[#This Row],[M17_21_2]],Table2[[#This Row],[K17_21_2]],Table2[[#This Row],[M23_28_2]],Table2[[#This Row],[K23_28_2]])</f>
        <v>5</v>
      </c>
      <c r="G224" s="9">
        <f ca="1">SUMIF(INDIRECT(Table2[[#Headers],[M17_21_2]]&amp;"[concat]"),Table2[concat],INDIRECT(Table2[[#Headers],[M17_21_2]]&amp;"[c]"))</f>
        <v>0</v>
      </c>
      <c r="H224" s="9">
        <f ca="1">SUMIF(INDIRECT(Table2[[#Headers],[K17_21_2]]&amp;"[concat]"),Table2[concat],INDIRECT(Table2[[#Headers],[K17_21_2]]&amp;"[c]"))*-1</f>
        <v>0</v>
      </c>
      <c r="I224" s="9" t="str">
        <f ca="1">IF(OR(Table2[[#This Row],[M17_21_2]]&gt;0,Table2[[#This Row],[K17_21_2]]&lt;0),"+-","")</f>
        <v/>
      </c>
      <c r="J224" s="9">
        <f ca="1">SUMIF(INDIRECT(Table2[[#Headers],[M23_28_2]]&amp;"[concat]"),Table2[concat],INDIRECT(Table2[[#Headers],[M23_28_2]]&amp;"[c]"))</f>
        <v>5</v>
      </c>
      <c r="K224" s="9"/>
      <c r="L224" s="9" t="str">
        <f ca="1">IF(OR(Table2[[#This Row],[M23_28_2]]&gt;0,Table2[[#This Row],[K23_28_2]]&lt;0),"+-","")</f>
        <v>+-</v>
      </c>
    </row>
    <row r="225" spans="1:12" x14ac:dyDescent="0.25">
      <c r="A225" s="9" t="str">
        <f>SUBSTITUTE(SUBSTITUTE(Table2[[#This Row],[NAMA BARANG]],"-","")," ","")</f>
        <v>BnoteFPHY002B560</v>
      </c>
      <c r="B225" s="10">
        <f ca="1">IF(Table2[[#This Row],[TT]]&lt;1,"",COUNT(B$2:B224)+1)</f>
        <v>223</v>
      </c>
      <c r="C225" s="32" t="s">
        <v>3067</v>
      </c>
      <c r="E225" s="8" t="s">
        <v>3082</v>
      </c>
      <c r="F225" s="10">
        <f ca="1">SUM(Table2[[#This Row],[AWAL]],Table2[[#This Row],[M17_21_2]],Table2[[#This Row],[K17_21_2]],Table2[[#This Row],[M23_28_2]],Table2[[#This Row],[K23_28_2]])</f>
        <v>2</v>
      </c>
      <c r="G225" s="9">
        <f ca="1">SUMIF(INDIRECT(Table2[[#Headers],[M17_21_2]]&amp;"[concat]"),Table2[concat],INDIRECT(Table2[[#Headers],[M17_21_2]]&amp;"[c]"))</f>
        <v>0</v>
      </c>
      <c r="H225" s="9">
        <f ca="1">SUMIF(INDIRECT(Table2[[#Headers],[K17_21_2]]&amp;"[concat]"),Table2[concat],INDIRECT(Table2[[#Headers],[K17_21_2]]&amp;"[c]"))*-1</f>
        <v>0</v>
      </c>
      <c r="I225" s="9" t="str">
        <f ca="1">IF(OR(Table2[[#This Row],[M17_21_2]]&gt;0,Table2[[#This Row],[K17_21_2]]&lt;0),"+-","")</f>
        <v/>
      </c>
      <c r="J225" s="9">
        <f ca="1">SUMIF(INDIRECT(Table2[[#Headers],[M23_28_2]]&amp;"[concat]"),Table2[concat],INDIRECT(Table2[[#Headers],[M23_28_2]]&amp;"[c]"))</f>
        <v>2</v>
      </c>
      <c r="K225" s="9"/>
      <c r="L225" s="9" t="str">
        <f ca="1">IF(OR(Table2[[#This Row],[M23_28_2]]&gt;0,Table2[[#This Row],[K23_28_2]]&lt;0),"+-","")</f>
        <v>+-</v>
      </c>
    </row>
    <row r="226" spans="1:12" x14ac:dyDescent="0.25">
      <c r="A226" s="6" t="str">
        <f>SUBSTITUTE(SUBSTITUTE(Table2[[#This Row],[NAMA BARANG]],"-","")," ","")</f>
        <v>BalonangkaLka3200</v>
      </c>
      <c r="B226" s="8">
        <f ca="1">IF(Table2[[#This Row],[TT]]&lt;1,"",COUNT(B$2:B225)+1)</f>
        <v>224</v>
      </c>
      <c r="C226" s="6" t="s">
        <v>407</v>
      </c>
      <c r="D226" s="8">
        <v>1</v>
      </c>
      <c r="E226" s="8" t="s">
        <v>101</v>
      </c>
      <c r="F226" s="8">
        <f ca="1">SUM(Table2[[#This Row],[AWAL]],Table2[[#This Row],[M17_21_2]],Table2[[#This Row],[K17_21_2]],Table2[[#This Row],[M23_28_2]],Table2[[#This Row],[K23_28_2]])</f>
        <v>1</v>
      </c>
      <c r="G226" s="6">
        <f ca="1">SUMIF(INDIRECT(Table2[[#Headers],[M17_21_2]]&amp;"[concat]"),Table2[concat],INDIRECT(Table2[[#Headers],[M17_21_2]]&amp;"[c]"))</f>
        <v>0</v>
      </c>
      <c r="H226" s="6">
        <f ca="1">SUMIF(INDIRECT(Table2[[#Headers],[K17_21_2]]&amp;"[concat]"),Table2[concat],INDIRECT(Table2[[#Headers],[K17_21_2]]&amp;"[c]"))*-1</f>
        <v>0</v>
      </c>
      <c r="I226" s="6" t="str">
        <f ca="1">IF(OR(Table2[[#This Row],[M17_21_2]]&gt;0,Table2[[#This Row],[K17_21_2]]&lt;0),"+-","")</f>
        <v/>
      </c>
      <c r="J226" s="9">
        <f ca="1">SUMIF(INDIRECT(Table2[[#Headers],[M23_28_2]]&amp;"[concat]"),Table2[concat],INDIRECT(Table2[[#Headers],[M23_28_2]]&amp;"[c]"))</f>
        <v>0</v>
      </c>
      <c r="K226" s="9"/>
      <c r="L226" s="9" t="str">
        <f ca="1">IF(OR(Table2[[#This Row],[M23_28_2]]&gt;0,Table2[[#This Row],[K23_28_2]]&lt;0),"+-","")</f>
        <v/>
      </c>
    </row>
    <row r="227" spans="1:12" x14ac:dyDescent="0.25">
      <c r="A227" s="6" t="str">
        <f>SUBSTITUTE(SUBSTITUTE(Table2[[#This Row],[NAMA BARANG]],"-","")," ","")</f>
        <v>BalonBL10010</v>
      </c>
      <c r="B227" s="8">
        <f ca="1">IF(Table2[[#This Row],[TT]]&lt;1,"",COUNT(B$2:B226)+1)</f>
        <v>225</v>
      </c>
      <c r="C227" s="6" t="s">
        <v>408</v>
      </c>
      <c r="D227" s="8">
        <v>9</v>
      </c>
      <c r="E227" s="8">
        <v>100</v>
      </c>
      <c r="F227" s="8">
        <f ca="1">SUM(Table2[[#This Row],[AWAL]],Table2[[#This Row],[M17_21_2]],Table2[[#This Row],[K17_21_2]],Table2[[#This Row],[M23_28_2]],Table2[[#This Row],[K23_28_2]])</f>
        <v>9</v>
      </c>
      <c r="G227" s="6">
        <f ca="1">SUMIF(INDIRECT(Table2[[#Headers],[M17_21_2]]&amp;"[concat]"),Table2[concat],INDIRECT(Table2[[#Headers],[M17_21_2]]&amp;"[c]"))</f>
        <v>0</v>
      </c>
      <c r="H227" s="6">
        <f ca="1">SUMIF(INDIRECT(Table2[[#Headers],[K17_21_2]]&amp;"[concat]"),Table2[concat],INDIRECT(Table2[[#Headers],[K17_21_2]]&amp;"[c]"))*-1</f>
        <v>0</v>
      </c>
      <c r="I227" s="6" t="str">
        <f ca="1">IF(OR(Table2[[#This Row],[M17_21_2]]&gt;0,Table2[[#This Row],[K17_21_2]]&lt;0),"+-","")</f>
        <v/>
      </c>
      <c r="J227" s="9">
        <f ca="1">SUMIF(INDIRECT(Table2[[#Headers],[M23_28_2]]&amp;"[concat]"),Table2[concat],INDIRECT(Table2[[#Headers],[M23_28_2]]&amp;"[c]"))</f>
        <v>0</v>
      </c>
      <c r="K227" s="9"/>
      <c r="L227" s="9" t="str">
        <f ca="1">IF(OR(Table2[[#This Row],[M23_28_2]]&gt;0,Table2[[#This Row],[K23_28_2]]&lt;0),"+-","")</f>
        <v/>
      </c>
    </row>
    <row r="228" spans="1:12" x14ac:dyDescent="0.25">
      <c r="A228" s="6" t="str">
        <f>SUBSTITUTE(SUBSTITUTE(Table2[[#This Row],[NAMA BARANG]],"-","")," ","")</f>
        <v>BalonBL100178M/P</v>
      </c>
      <c r="B228" s="8">
        <f ca="1">IF(Table2[[#This Row],[TT]]&lt;1,"",COUNT(B$2:B227)+1)</f>
        <v>226</v>
      </c>
      <c r="C228" s="6" t="s">
        <v>409</v>
      </c>
      <c r="D228" s="8">
        <v>39</v>
      </c>
      <c r="E228" s="8">
        <v>100</v>
      </c>
      <c r="F228" s="8">
        <f ca="1">SUM(Table2[[#This Row],[AWAL]],Table2[[#This Row],[M17_21_2]],Table2[[#This Row],[K17_21_2]],Table2[[#This Row],[M23_28_2]],Table2[[#This Row],[K23_28_2]])</f>
        <v>39</v>
      </c>
      <c r="G228" s="6">
        <f ca="1">SUMIF(INDIRECT(Table2[[#Headers],[M17_21_2]]&amp;"[concat]"),Table2[concat],INDIRECT(Table2[[#Headers],[M17_21_2]]&amp;"[c]"))</f>
        <v>0</v>
      </c>
      <c r="H228" s="6">
        <f ca="1">SUMIF(INDIRECT(Table2[[#Headers],[K17_21_2]]&amp;"[concat]"),Table2[concat],INDIRECT(Table2[[#Headers],[K17_21_2]]&amp;"[c]"))*-1</f>
        <v>0</v>
      </c>
      <c r="I228" s="6" t="str">
        <f ca="1">IF(OR(Table2[[#This Row],[M17_21_2]]&gt;0,Table2[[#This Row],[K17_21_2]]&lt;0),"+-","")</f>
        <v/>
      </c>
      <c r="J228" s="9">
        <f ca="1">SUMIF(INDIRECT(Table2[[#Headers],[M23_28_2]]&amp;"[concat]"),Table2[concat],INDIRECT(Table2[[#Headers],[M23_28_2]]&amp;"[c]"))</f>
        <v>0</v>
      </c>
      <c r="K228" s="9"/>
      <c r="L228" s="9" t="str">
        <f ca="1">IF(OR(Table2[[#This Row],[M23_28_2]]&gt;0,Table2[[#This Row],[K23_28_2]]&lt;0),"+-","")</f>
        <v/>
      </c>
    </row>
    <row r="229" spans="1:12" x14ac:dyDescent="0.25">
      <c r="A229" s="6" t="str">
        <f>SUBSTITUTE(SUBSTITUTE(Table2[[#This Row],[NAMA BARANG]],"-","")," ","")</f>
        <v>BalonBL100192</v>
      </c>
      <c r="B229" s="8">
        <f ca="1">IF(Table2[[#This Row],[TT]]&lt;1,"",COUNT(B$2:B228)+1)</f>
        <v>227</v>
      </c>
      <c r="C229" s="6" t="s">
        <v>410</v>
      </c>
      <c r="D229" s="8">
        <v>1</v>
      </c>
      <c r="E229" s="8">
        <v>100</v>
      </c>
      <c r="F229" s="8">
        <f ca="1">SUM(Table2[[#This Row],[AWAL]],Table2[[#This Row],[M17_21_2]],Table2[[#This Row],[K17_21_2]],Table2[[#This Row],[M23_28_2]],Table2[[#This Row],[K23_28_2]])</f>
        <v>1</v>
      </c>
      <c r="G229" s="6">
        <f ca="1">SUMIF(INDIRECT(Table2[[#Headers],[M17_21_2]]&amp;"[concat]"),Table2[concat],INDIRECT(Table2[[#Headers],[M17_21_2]]&amp;"[c]"))</f>
        <v>0</v>
      </c>
      <c r="H229" s="6">
        <f ca="1">SUMIF(INDIRECT(Table2[[#Headers],[K17_21_2]]&amp;"[concat]"),Table2[concat],INDIRECT(Table2[[#Headers],[K17_21_2]]&amp;"[c]"))*-1</f>
        <v>0</v>
      </c>
      <c r="I229" s="6" t="str">
        <f ca="1">IF(OR(Table2[[#This Row],[M17_21_2]]&gt;0,Table2[[#This Row],[K17_21_2]]&lt;0),"+-","")</f>
        <v/>
      </c>
      <c r="J229" s="9">
        <f ca="1">SUMIF(INDIRECT(Table2[[#Headers],[M23_28_2]]&amp;"[concat]"),Table2[concat],INDIRECT(Table2[[#Headers],[M23_28_2]]&amp;"[c]"))</f>
        <v>0</v>
      </c>
      <c r="K229" s="9"/>
      <c r="L229" s="9" t="str">
        <f ca="1">IF(OR(Table2[[#This Row],[M23_28_2]]&gt;0,Table2[[#This Row],[K23_28_2]]&lt;0),"+-","")</f>
        <v/>
      </c>
    </row>
    <row r="230" spans="1:12" x14ac:dyDescent="0.25">
      <c r="A230" s="6" t="str">
        <f>SUBSTITUTE(SUBSTITUTE(Table2[[#This Row],[NAMA BARANG]],"-","")," ","")</f>
        <v>BalonBL1002</v>
      </c>
      <c r="B230" s="8">
        <f ca="1">IF(Table2[[#This Row],[TT]]&lt;1,"",COUNT(B$2:B229)+1)</f>
        <v>228</v>
      </c>
      <c r="C230" s="6" t="s">
        <v>411</v>
      </c>
      <c r="D230" s="8">
        <v>13</v>
      </c>
      <c r="E230" s="8">
        <v>100</v>
      </c>
      <c r="F230" s="8">
        <f ca="1">SUM(Table2[[#This Row],[AWAL]],Table2[[#This Row],[M17_21_2]],Table2[[#This Row],[K17_21_2]],Table2[[#This Row],[M23_28_2]],Table2[[#This Row],[K23_28_2]])</f>
        <v>13</v>
      </c>
      <c r="G230" s="6">
        <f ca="1">SUMIF(INDIRECT(Table2[[#Headers],[M17_21_2]]&amp;"[concat]"),Table2[concat],INDIRECT(Table2[[#Headers],[M17_21_2]]&amp;"[c]"))</f>
        <v>0</v>
      </c>
      <c r="H230" s="6">
        <f ca="1">SUMIF(INDIRECT(Table2[[#Headers],[K17_21_2]]&amp;"[concat]"),Table2[concat],INDIRECT(Table2[[#Headers],[K17_21_2]]&amp;"[c]"))*-1</f>
        <v>0</v>
      </c>
      <c r="I230" s="6" t="str">
        <f ca="1">IF(OR(Table2[[#This Row],[M17_21_2]]&gt;0,Table2[[#This Row],[K17_21_2]]&lt;0),"+-","")</f>
        <v/>
      </c>
      <c r="J230" s="9">
        <f ca="1">SUMIF(INDIRECT(Table2[[#Headers],[M23_28_2]]&amp;"[concat]"),Table2[concat],INDIRECT(Table2[[#Headers],[M23_28_2]]&amp;"[c]"))</f>
        <v>0</v>
      </c>
      <c r="K230" s="9"/>
      <c r="L230" s="9" t="str">
        <f ca="1">IF(OR(Table2[[#This Row],[M23_28_2]]&gt;0,Table2[[#This Row],[K23_28_2]]&lt;0),"+-","")</f>
        <v/>
      </c>
    </row>
    <row r="231" spans="1:12" x14ac:dyDescent="0.25">
      <c r="A231" s="6" t="str">
        <f>SUBSTITUTE(SUBSTITUTE(Table2[[#This Row],[NAMA BARANG]],"-","")," ","")</f>
        <v>BalonBL10022</v>
      </c>
      <c r="B231" s="8">
        <f ca="1">IF(Table2[[#This Row],[TT]]&lt;1,"",COUNT(B$2:B230)+1)</f>
        <v>229</v>
      </c>
      <c r="C231" s="6" t="s">
        <v>412</v>
      </c>
      <c r="D231" s="8">
        <v>10</v>
      </c>
      <c r="E231" s="8">
        <v>100</v>
      </c>
      <c r="F231" s="8">
        <f ca="1">SUM(Table2[[#This Row],[AWAL]],Table2[[#This Row],[M17_21_2]],Table2[[#This Row],[K17_21_2]],Table2[[#This Row],[M23_28_2]],Table2[[#This Row],[K23_28_2]])</f>
        <v>10</v>
      </c>
      <c r="G231" s="6">
        <f ca="1">SUMIF(INDIRECT(Table2[[#Headers],[M17_21_2]]&amp;"[concat]"),Table2[concat],INDIRECT(Table2[[#Headers],[M17_21_2]]&amp;"[c]"))</f>
        <v>0</v>
      </c>
      <c r="H231" s="6">
        <f ca="1">SUMIF(INDIRECT(Table2[[#Headers],[K17_21_2]]&amp;"[concat]"),Table2[concat],INDIRECT(Table2[[#Headers],[K17_21_2]]&amp;"[c]"))*-1</f>
        <v>0</v>
      </c>
      <c r="I231" s="6" t="str">
        <f ca="1">IF(OR(Table2[[#This Row],[M17_21_2]]&gt;0,Table2[[#This Row],[K17_21_2]]&lt;0),"+-","")</f>
        <v/>
      </c>
      <c r="J231" s="9">
        <f ca="1">SUMIF(INDIRECT(Table2[[#Headers],[M23_28_2]]&amp;"[concat]"),Table2[concat],INDIRECT(Table2[[#Headers],[M23_28_2]]&amp;"[c]"))</f>
        <v>0</v>
      </c>
      <c r="K231" s="9"/>
      <c r="L231" s="9" t="str">
        <f ca="1">IF(OR(Table2[[#This Row],[M23_28_2]]&gt;0,Table2[[#This Row],[K23_28_2]]&lt;0),"+-","")</f>
        <v/>
      </c>
    </row>
    <row r="232" spans="1:12" x14ac:dyDescent="0.25">
      <c r="A232" s="6" t="str">
        <f>SUBSTITUTE(SUBSTITUTE(Table2[[#This Row],[NAMA BARANG]],"-","")," ","")</f>
        <v>BalonBL10023</v>
      </c>
      <c r="B232" s="8">
        <f ca="1">IF(Table2[[#This Row],[TT]]&lt;1,"",COUNT(B$2:B231)+1)</f>
        <v>230</v>
      </c>
      <c r="C232" s="6" t="s">
        <v>413</v>
      </c>
      <c r="D232" s="8">
        <v>16</v>
      </c>
      <c r="E232" s="8">
        <v>100</v>
      </c>
      <c r="F232" s="8">
        <f ca="1">SUM(Table2[[#This Row],[AWAL]],Table2[[#This Row],[M17_21_2]],Table2[[#This Row],[K17_21_2]],Table2[[#This Row],[M23_28_2]],Table2[[#This Row],[K23_28_2]])</f>
        <v>16</v>
      </c>
      <c r="G232" s="6">
        <f ca="1">SUMIF(INDIRECT(Table2[[#Headers],[M17_21_2]]&amp;"[concat]"),Table2[concat],INDIRECT(Table2[[#Headers],[M17_21_2]]&amp;"[c]"))</f>
        <v>0</v>
      </c>
      <c r="H232" s="6">
        <f ca="1">SUMIF(INDIRECT(Table2[[#Headers],[K17_21_2]]&amp;"[concat]"),Table2[concat],INDIRECT(Table2[[#Headers],[K17_21_2]]&amp;"[c]"))*-1</f>
        <v>0</v>
      </c>
      <c r="I232" s="6" t="str">
        <f ca="1">IF(OR(Table2[[#This Row],[M17_21_2]]&gt;0,Table2[[#This Row],[K17_21_2]]&lt;0),"+-","")</f>
        <v/>
      </c>
      <c r="J232" s="9">
        <f ca="1">SUMIF(INDIRECT(Table2[[#Headers],[M23_28_2]]&amp;"[concat]"),Table2[concat],INDIRECT(Table2[[#Headers],[M23_28_2]]&amp;"[c]"))</f>
        <v>0</v>
      </c>
      <c r="K232" s="9"/>
      <c r="L232" s="9" t="str">
        <f ca="1">IF(OR(Table2[[#This Row],[M23_28_2]]&gt;0,Table2[[#This Row],[K23_28_2]]&lt;0),"+-","")</f>
        <v/>
      </c>
    </row>
    <row r="233" spans="1:12" x14ac:dyDescent="0.25">
      <c r="A233" s="6" t="str">
        <f>SUBSTITUTE(SUBSTITUTE(Table2[[#This Row],[NAMA BARANG]],"-","")," ","")</f>
        <v>BalonBL10025</v>
      </c>
      <c r="B233" s="8">
        <f ca="1">IF(Table2[[#This Row],[TT]]&lt;1,"",COUNT(B$2:B232)+1)</f>
        <v>231</v>
      </c>
      <c r="C233" s="6" t="s">
        <v>414</v>
      </c>
      <c r="D233" s="8">
        <v>11</v>
      </c>
      <c r="E233" s="8">
        <v>100</v>
      </c>
      <c r="F233" s="8">
        <f ca="1">SUM(Table2[[#This Row],[AWAL]],Table2[[#This Row],[M17_21_2]],Table2[[#This Row],[K17_21_2]],Table2[[#This Row],[M23_28_2]],Table2[[#This Row],[K23_28_2]])</f>
        <v>11</v>
      </c>
      <c r="G233" s="6">
        <f ca="1">SUMIF(INDIRECT(Table2[[#Headers],[M17_21_2]]&amp;"[concat]"),Table2[concat],INDIRECT(Table2[[#Headers],[M17_21_2]]&amp;"[c]"))</f>
        <v>0</v>
      </c>
      <c r="H233" s="6">
        <f ca="1">SUMIF(INDIRECT(Table2[[#Headers],[K17_21_2]]&amp;"[concat]"),Table2[concat],INDIRECT(Table2[[#Headers],[K17_21_2]]&amp;"[c]"))*-1</f>
        <v>0</v>
      </c>
      <c r="I233" s="6" t="str">
        <f ca="1">IF(OR(Table2[[#This Row],[M17_21_2]]&gt;0,Table2[[#This Row],[K17_21_2]]&lt;0),"+-","")</f>
        <v/>
      </c>
      <c r="J233" s="9">
        <f ca="1">SUMIF(INDIRECT(Table2[[#Headers],[M23_28_2]]&amp;"[concat]"),Table2[concat],INDIRECT(Table2[[#Headers],[M23_28_2]]&amp;"[c]"))</f>
        <v>0</v>
      </c>
      <c r="K233" s="9"/>
      <c r="L233" s="9" t="str">
        <f ca="1">IF(OR(Table2[[#This Row],[M23_28_2]]&gt;0,Table2[[#This Row],[K23_28_2]]&lt;0),"+-","")</f>
        <v/>
      </c>
    </row>
    <row r="234" spans="1:12" x14ac:dyDescent="0.25">
      <c r="A234" s="6" t="str">
        <f>SUBSTITUTE(SUBSTITUTE(Table2[[#This Row],[NAMA BARANG]],"-","")," ","")</f>
        <v>BalonBL1003</v>
      </c>
      <c r="B234" s="8">
        <f ca="1">IF(Table2[[#This Row],[TT]]&lt;1,"",COUNT(B$2:B233)+1)</f>
        <v>232</v>
      </c>
      <c r="C234" s="6" t="s">
        <v>415</v>
      </c>
      <c r="D234" s="8">
        <v>11</v>
      </c>
      <c r="E234" s="8">
        <v>100</v>
      </c>
      <c r="F234" s="8">
        <f ca="1">SUM(Table2[[#This Row],[AWAL]],Table2[[#This Row],[M17_21_2]],Table2[[#This Row],[K17_21_2]],Table2[[#This Row],[M23_28_2]],Table2[[#This Row],[K23_28_2]])</f>
        <v>11</v>
      </c>
      <c r="G234" s="6">
        <f ca="1">SUMIF(INDIRECT(Table2[[#Headers],[M17_21_2]]&amp;"[concat]"),Table2[concat],INDIRECT(Table2[[#Headers],[M17_21_2]]&amp;"[c]"))</f>
        <v>0</v>
      </c>
      <c r="H234" s="6">
        <f ca="1">SUMIF(INDIRECT(Table2[[#Headers],[K17_21_2]]&amp;"[concat]"),Table2[concat],INDIRECT(Table2[[#Headers],[K17_21_2]]&amp;"[c]"))*-1</f>
        <v>0</v>
      </c>
      <c r="I234" s="6" t="str">
        <f ca="1">IF(OR(Table2[[#This Row],[M17_21_2]]&gt;0,Table2[[#This Row],[K17_21_2]]&lt;0),"+-","")</f>
        <v/>
      </c>
      <c r="J234" s="9">
        <f ca="1">SUMIF(INDIRECT(Table2[[#Headers],[M23_28_2]]&amp;"[concat]"),Table2[concat],INDIRECT(Table2[[#Headers],[M23_28_2]]&amp;"[c]"))</f>
        <v>0</v>
      </c>
      <c r="K234" s="9"/>
      <c r="L234" s="9" t="str">
        <f ca="1">IF(OR(Table2[[#This Row],[M23_28_2]]&gt;0,Table2[[#This Row],[K23_28_2]]&lt;0),"+-","")</f>
        <v/>
      </c>
    </row>
    <row r="235" spans="1:12" x14ac:dyDescent="0.25">
      <c r="A235" s="6" t="str">
        <f>SUBSTITUTE(SUBSTITUTE(Table2[[#This Row],[NAMA BARANG]],"-","")," ","")</f>
        <v>BalonBL1005</v>
      </c>
      <c r="B235" s="8">
        <f ca="1">IF(Table2[[#This Row],[TT]]&lt;1,"",COUNT(B$2:B234)+1)</f>
        <v>233</v>
      </c>
      <c r="C235" s="6" t="s">
        <v>416</v>
      </c>
      <c r="D235" s="8">
        <v>10</v>
      </c>
      <c r="E235" s="8">
        <v>100</v>
      </c>
      <c r="F235" s="8">
        <f ca="1">SUM(Table2[[#This Row],[AWAL]],Table2[[#This Row],[M17_21_2]],Table2[[#This Row],[K17_21_2]],Table2[[#This Row],[M23_28_2]],Table2[[#This Row],[K23_28_2]])</f>
        <v>10</v>
      </c>
      <c r="G235" s="6">
        <f ca="1">SUMIF(INDIRECT(Table2[[#Headers],[M17_21_2]]&amp;"[concat]"),Table2[concat],INDIRECT(Table2[[#Headers],[M17_21_2]]&amp;"[c]"))</f>
        <v>0</v>
      </c>
      <c r="H235" s="6">
        <f ca="1">SUMIF(INDIRECT(Table2[[#Headers],[K17_21_2]]&amp;"[concat]"),Table2[concat],INDIRECT(Table2[[#Headers],[K17_21_2]]&amp;"[c]"))*-1</f>
        <v>0</v>
      </c>
      <c r="I235" s="6" t="str">
        <f ca="1">IF(OR(Table2[[#This Row],[M17_21_2]]&gt;0,Table2[[#This Row],[K17_21_2]]&lt;0),"+-","")</f>
        <v/>
      </c>
      <c r="J235" s="9">
        <f ca="1">SUMIF(INDIRECT(Table2[[#Headers],[M23_28_2]]&amp;"[concat]"),Table2[concat],INDIRECT(Table2[[#Headers],[M23_28_2]]&amp;"[c]"))</f>
        <v>0</v>
      </c>
      <c r="K235" s="9"/>
      <c r="L235" s="9" t="str">
        <f ca="1">IF(OR(Table2[[#This Row],[M23_28_2]]&gt;0,Table2[[#This Row],[K23_28_2]]&lt;0),"+-","")</f>
        <v/>
      </c>
    </row>
    <row r="236" spans="1:12" x14ac:dyDescent="0.25">
      <c r="A236" s="6" t="str">
        <f>SUBSTITUTE(SUBSTITUTE(Table2[[#This Row],[NAMA BARANG]],"-","")," ","")</f>
        <v>BalonBL1006</v>
      </c>
      <c r="B236" s="8">
        <f ca="1">IF(Table2[[#This Row],[TT]]&lt;1,"",COUNT(B$2:B235)+1)</f>
        <v>234</v>
      </c>
      <c r="C236" s="6" t="s">
        <v>417</v>
      </c>
      <c r="D236" s="8">
        <v>9</v>
      </c>
      <c r="E236" s="8">
        <v>100</v>
      </c>
      <c r="F236" s="8">
        <f ca="1">SUM(Table2[[#This Row],[AWAL]],Table2[[#This Row],[M17_21_2]],Table2[[#This Row],[K17_21_2]],Table2[[#This Row],[M23_28_2]],Table2[[#This Row],[K23_28_2]])</f>
        <v>9</v>
      </c>
      <c r="G236" s="6">
        <f ca="1">SUMIF(INDIRECT(Table2[[#Headers],[M17_21_2]]&amp;"[concat]"),Table2[concat],INDIRECT(Table2[[#Headers],[M17_21_2]]&amp;"[c]"))</f>
        <v>0</v>
      </c>
      <c r="H236" s="6">
        <f ca="1">SUMIF(INDIRECT(Table2[[#Headers],[K17_21_2]]&amp;"[concat]"),Table2[concat],INDIRECT(Table2[[#Headers],[K17_21_2]]&amp;"[c]"))*-1</f>
        <v>0</v>
      </c>
      <c r="I236" s="6" t="str">
        <f ca="1">IF(OR(Table2[[#This Row],[M17_21_2]]&gt;0,Table2[[#This Row],[K17_21_2]]&lt;0),"+-","")</f>
        <v/>
      </c>
      <c r="J236" s="9">
        <f ca="1">SUMIF(INDIRECT(Table2[[#Headers],[M23_28_2]]&amp;"[concat]"),Table2[concat],INDIRECT(Table2[[#Headers],[M23_28_2]]&amp;"[c]"))</f>
        <v>0</v>
      </c>
      <c r="K236" s="9"/>
      <c r="L236" s="9" t="str">
        <f ca="1">IF(OR(Table2[[#This Row],[M23_28_2]]&gt;0,Table2[[#This Row],[K23_28_2]]&lt;0),"+-","")</f>
        <v/>
      </c>
    </row>
    <row r="237" spans="1:12" x14ac:dyDescent="0.25">
      <c r="A237" s="6" t="str">
        <f>SUBSTITUTE(SUBSTITUTE(Table2[[#This Row],[NAMA BARANG]],"-","")," ","")</f>
        <v>BalonBL1007</v>
      </c>
      <c r="B237" s="8">
        <f ca="1">IF(Table2[[#This Row],[TT]]&lt;1,"",COUNT(B$2:B236)+1)</f>
        <v>235</v>
      </c>
      <c r="C237" s="6" t="s">
        <v>418</v>
      </c>
      <c r="D237" s="8">
        <v>12</v>
      </c>
      <c r="E237" s="8">
        <v>100</v>
      </c>
      <c r="F237" s="8">
        <f ca="1">SUM(Table2[[#This Row],[AWAL]],Table2[[#This Row],[M17_21_2]],Table2[[#This Row],[K17_21_2]],Table2[[#This Row],[M23_28_2]],Table2[[#This Row],[K23_28_2]])</f>
        <v>12</v>
      </c>
      <c r="G237" s="6">
        <f ca="1">SUMIF(INDIRECT(Table2[[#Headers],[M17_21_2]]&amp;"[concat]"),Table2[concat],INDIRECT(Table2[[#Headers],[M17_21_2]]&amp;"[c]"))</f>
        <v>0</v>
      </c>
      <c r="H237" s="6">
        <f ca="1">SUMIF(INDIRECT(Table2[[#Headers],[K17_21_2]]&amp;"[concat]"),Table2[concat],INDIRECT(Table2[[#Headers],[K17_21_2]]&amp;"[c]"))*-1</f>
        <v>0</v>
      </c>
      <c r="I237" s="6" t="str">
        <f ca="1">IF(OR(Table2[[#This Row],[M17_21_2]]&gt;0,Table2[[#This Row],[K17_21_2]]&lt;0),"+-","")</f>
        <v/>
      </c>
      <c r="J237" s="9">
        <f ca="1">SUMIF(INDIRECT(Table2[[#Headers],[M23_28_2]]&amp;"[concat]"),Table2[concat],INDIRECT(Table2[[#Headers],[M23_28_2]]&amp;"[c]"))</f>
        <v>0</v>
      </c>
      <c r="K237" s="9"/>
      <c r="L237" s="9" t="str">
        <f ca="1">IF(OR(Table2[[#This Row],[M23_28_2]]&gt;0,Table2[[#This Row],[K23_28_2]]&lt;0),"+-","")</f>
        <v/>
      </c>
    </row>
    <row r="238" spans="1:12" x14ac:dyDescent="0.25">
      <c r="A238" s="6" t="str">
        <f>SUBSTITUTE(SUBSTITUTE(Table2[[#This Row],[NAMA BARANG]],"-","")," ","")</f>
        <v>BalonBL1008</v>
      </c>
      <c r="B238" s="8">
        <f ca="1">IF(Table2[[#This Row],[TT]]&lt;1,"",COUNT(B$2:B237)+1)</f>
        <v>236</v>
      </c>
      <c r="C238" s="6" t="s">
        <v>419</v>
      </c>
      <c r="D238" s="8">
        <v>7</v>
      </c>
      <c r="E238" s="8">
        <v>100</v>
      </c>
      <c r="F238" s="8">
        <f ca="1">SUM(Table2[[#This Row],[AWAL]],Table2[[#This Row],[M17_21_2]],Table2[[#This Row],[K17_21_2]],Table2[[#This Row],[M23_28_2]],Table2[[#This Row],[K23_28_2]])</f>
        <v>7</v>
      </c>
      <c r="G238" s="6">
        <f ca="1">SUMIF(INDIRECT(Table2[[#Headers],[M17_21_2]]&amp;"[concat]"),Table2[concat],INDIRECT(Table2[[#Headers],[M17_21_2]]&amp;"[c]"))</f>
        <v>0</v>
      </c>
      <c r="H238" s="6">
        <f ca="1">SUMIF(INDIRECT(Table2[[#Headers],[K17_21_2]]&amp;"[concat]"),Table2[concat],INDIRECT(Table2[[#Headers],[K17_21_2]]&amp;"[c]"))*-1</f>
        <v>0</v>
      </c>
      <c r="I238" s="6" t="str">
        <f ca="1">IF(OR(Table2[[#This Row],[M17_21_2]]&gt;0,Table2[[#This Row],[K17_21_2]]&lt;0),"+-","")</f>
        <v/>
      </c>
      <c r="J238" s="9">
        <f ca="1">SUMIF(INDIRECT(Table2[[#Headers],[M23_28_2]]&amp;"[concat]"),Table2[concat],INDIRECT(Table2[[#Headers],[M23_28_2]]&amp;"[c]"))</f>
        <v>0</v>
      </c>
      <c r="K238" s="9"/>
      <c r="L238" s="9" t="str">
        <f ca="1">IF(OR(Table2[[#This Row],[M23_28_2]]&gt;0,Table2[[#This Row],[K23_28_2]]&lt;0),"+-","")</f>
        <v/>
      </c>
    </row>
    <row r="239" spans="1:12" x14ac:dyDescent="0.25">
      <c r="A239" s="6" t="str">
        <f>SUBSTITUTE(SUBSTITUTE(Table2[[#This Row],[NAMA BARANG]],"-","")," ","")</f>
        <v>BalonBL10082</v>
      </c>
      <c r="B239" s="8">
        <f ca="1">IF(Table2[[#This Row],[TT]]&lt;1,"",COUNT(B$2:B238)+1)</f>
        <v>237</v>
      </c>
      <c r="C239" s="6" t="s">
        <v>420</v>
      </c>
      <c r="D239" s="8">
        <v>11</v>
      </c>
      <c r="E239" s="8">
        <v>100</v>
      </c>
      <c r="F239" s="8">
        <f ca="1">SUM(Table2[[#This Row],[AWAL]],Table2[[#This Row],[M17_21_2]],Table2[[#This Row],[K17_21_2]],Table2[[#This Row],[M23_28_2]],Table2[[#This Row],[K23_28_2]])</f>
        <v>11</v>
      </c>
      <c r="G239" s="6">
        <f ca="1">SUMIF(INDIRECT(Table2[[#Headers],[M17_21_2]]&amp;"[concat]"),Table2[concat],INDIRECT(Table2[[#Headers],[M17_21_2]]&amp;"[c]"))</f>
        <v>0</v>
      </c>
      <c r="H239" s="6">
        <f ca="1">SUMIF(INDIRECT(Table2[[#Headers],[K17_21_2]]&amp;"[concat]"),Table2[concat],INDIRECT(Table2[[#Headers],[K17_21_2]]&amp;"[c]"))*-1</f>
        <v>0</v>
      </c>
      <c r="I239" s="6" t="str">
        <f ca="1">IF(OR(Table2[[#This Row],[M17_21_2]]&gt;0,Table2[[#This Row],[K17_21_2]]&lt;0),"+-","")</f>
        <v/>
      </c>
      <c r="J239" s="9">
        <f ca="1">SUMIF(INDIRECT(Table2[[#Headers],[M23_28_2]]&amp;"[concat]"),Table2[concat],INDIRECT(Table2[[#Headers],[M23_28_2]]&amp;"[c]"))</f>
        <v>0</v>
      </c>
      <c r="K239" s="9"/>
      <c r="L239" s="9" t="str">
        <f ca="1">IF(OR(Table2[[#This Row],[M23_28_2]]&gt;0,Table2[[#This Row],[K23_28_2]]&lt;0),"+-","")</f>
        <v/>
      </c>
    </row>
    <row r="240" spans="1:12" x14ac:dyDescent="0.25">
      <c r="A240" s="6" t="str">
        <f>SUBSTITUTE(SUBSTITUTE(Table2[[#This Row],[NAMA BARANG]],"-","")," ","")</f>
        <v>BalonBL1009</v>
      </c>
      <c r="B240" s="8">
        <f ca="1">IF(Table2[[#This Row],[TT]]&lt;1,"",COUNT(B$2:B239)+1)</f>
        <v>238</v>
      </c>
      <c r="C240" s="6" t="s">
        <v>421</v>
      </c>
      <c r="D240" s="8">
        <v>9</v>
      </c>
      <c r="E240" s="8">
        <v>100</v>
      </c>
      <c r="F240" s="8">
        <f ca="1">SUM(Table2[[#This Row],[AWAL]],Table2[[#This Row],[M17_21_2]],Table2[[#This Row],[K17_21_2]],Table2[[#This Row],[M23_28_2]],Table2[[#This Row],[K23_28_2]])</f>
        <v>9</v>
      </c>
      <c r="G240" s="6">
        <f ca="1">SUMIF(INDIRECT(Table2[[#Headers],[M17_21_2]]&amp;"[concat]"),Table2[concat],INDIRECT(Table2[[#Headers],[M17_21_2]]&amp;"[c]"))</f>
        <v>0</v>
      </c>
      <c r="H240" s="6">
        <f ca="1">SUMIF(INDIRECT(Table2[[#Headers],[K17_21_2]]&amp;"[concat]"),Table2[concat],INDIRECT(Table2[[#Headers],[K17_21_2]]&amp;"[c]"))*-1</f>
        <v>0</v>
      </c>
      <c r="I240" s="6" t="str">
        <f ca="1">IF(OR(Table2[[#This Row],[M17_21_2]]&gt;0,Table2[[#This Row],[K17_21_2]]&lt;0),"+-","")</f>
        <v/>
      </c>
      <c r="J240" s="9">
        <f ca="1">SUMIF(INDIRECT(Table2[[#Headers],[M23_28_2]]&amp;"[concat]"),Table2[concat],INDIRECT(Table2[[#Headers],[M23_28_2]]&amp;"[c]"))</f>
        <v>0</v>
      </c>
      <c r="K240" s="9"/>
      <c r="L240" s="9" t="str">
        <f ca="1">IF(OR(Table2[[#This Row],[M23_28_2]]&gt;0,Table2[[#This Row],[K23_28_2]]&lt;0),"+-","")</f>
        <v/>
      </c>
    </row>
    <row r="241" spans="1:12" x14ac:dyDescent="0.25">
      <c r="A241" s="6" t="str">
        <f>SUBSTITUTE(SUBSTITUTE(Table2[[#This Row],[NAMA BARANG]],"-","")," ","")</f>
        <v>BalonBL10092</v>
      </c>
      <c r="B241" s="8">
        <f ca="1">IF(Table2[[#This Row],[TT]]&lt;1,"",COUNT(B$2:B240)+1)</f>
        <v>239</v>
      </c>
      <c r="C241" s="6" t="s">
        <v>422</v>
      </c>
      <c r="D241" s="8">
        <v>6</v>
      </c>
      <c r="E241" s="8">
        <v>100</v>
      </c>
      <c r="F241" s="8">
        <f ca="1">SUM(Table2[[#This Row],[AWAL]],Table2[[#This Row],[M17_21_2]],Table2[[#This Row],[K17_21_2]],Table2[[#This Row],[M23_28_2]],Table2[[#This Row],[K23_28_2]])</f>
        <v>6</v>
      </c>
      <c r="G241" s="6">
        <f ca="1">SUMIF(INDIRECT(Table2[[#Headers],[M17_21_2]]&amp;"[concat]"),Table2[concat],INDIRECT(Table2[[#Headers],[M17_21_2]]&amp;"[c]"))</f>
        <v>0</v>
      </c>
      <c r="H241" s="6">
        <f ca="1">SUMIF(INDIRECT(Table2[[#Headers],[K17_21_2]]&amp;"[concat]"),Table2[concat],INDIRECT(Table2[[#Headers],[K17_21_2]]&amp;"[c]"))*-1</f>
        <v>0</v>
      </c>
      <c r="I241" s="6" t="str">
        <f ca="1">IF(OR(Table2[[#This Row],[M17_21_2]]&gt;0,Table2[[#This Row],[K17_21_2]]&lt;0),"+-","")</f>
        <v/>
      </c>
      <c r="J241" s="9">
        <f ca="1">SUMIF(INDIRECT(Table2[[#Headers],[M23_28_2]]&amp;"[concat]"),Table2[concat],INDIRECT(Table2[[#Headers],[M23_28_2]]&amp;"[c]"))</f>
        <v>0</v>
      </c>
      <c r="K241" s="9"/>
      <c r="L241" s="9" t="str">
        <f ca="1">IF(OR(Table2[[#This Row],[M23_28_2]]&gt;0,Table2[[#This Row],[K23_28_2]]&lt;0),"+-","")</f>
        <v/>
      </c>
    </row>
    <row r="242" spans="1:12" x14ac:dyDescent="0.25">
      <c r="A242" s="6" t="str">
        <f>SUBSTITUTE(SUBSTITUTE(Table2[[#This Row],[NAMA BARANG]],"-","")," ","")</f>
        <v>BalonBulanbintangBL1808</v>
      </c>
      <c r="B242" s="8">
        <f ca="1">IF(Table2[[#This Row],[TT]]&lt;1,"",COUNT(B$2:B241)+1)</f>
        <v>240</v>
      </c>
      <c r="C242" s="6" t="s">
        <v>423</v>
      </c>
      <c r="D242" s="8">
        <v>3</v>
      </c>
      <c r="E242" s="8">
        <v>100</v>
      </c>
      <c r="F242" s="8">
        <f ca="1">SUM(Table2[[#This Row],[AWAL]],Table2[[#This Row],[M17_21_2]],Table2[[#This Row],[K17_21_2]],Table2[[#This Row],[M23_28_2]],Table2[[#This Row],[K23_28_2]])</f>
        <v>3</v>
      </c>
      <c r="G242" s="6">
        <f ca="1">SUMIF(INDIRECT(Table2[[#Headers],[M17_21_2]]&amp;"[concat]"),Table2[concat],INDIRECT(Table2[[#Headers],[M17_21_2]]&amp;"[c]"))</f>
        <v>0</v>
      </c>
      <c r="H242" s="6">
        <f ca="1">SUMIF(INDIRECT(Table2[[#Headers],[K17_21_2]]&amp;"[concat]"),Table2[concat],INDIRECT(Table2[[#Headers],[K17_21_2]]&amp;"[c]"))*-1</f>
        <v>0</v>
      </c>
      <c r="I242" s="6" t="str">
        <f ca="1">IF(OR(Table2[[#This Row],[M17_21_2]]&gt;0,Table2[[#This Row],[K17_21_2]]&lt;0),"+-","")</f>
        <v/>
      </c>
      <c r="J242" s="9">
        <f ca="1">SUMIF(INDIRECT(Table2[[#Headers],[M23_28_2]]&amp;"[concat]"),Table2[concat],INDIRECT(Table2[[#Headers],[M23_28_2]]&amp;"[c]"))</f>
        <v>0</v>
      </c>
      <c r="K242" s="9"/>
      <c r="L242" s="9" t="str">
        <f ca="1">IF(OR(Table2[[#This Row],[M23_28_2]]&gt;0,Table2[[#This Row],[K23_28_2]]&lt;0),"+-","")</f>
        <v/>
      </c>
    </row>
    <row r="243" spans="1:12" x14ac:dyDescent="0.25">
      <c r="A243" s="6" t="str">
        <f>SUBSTITUTE(SUBSTITUTE(Table2[[#This Row],[NAMA BARANG]],"-","")," ","")</f>
        <v>BalonDoubleBL2402</v>
      </c>
      <c r="B243" s="8">
        <f ca="1">IF(Table2[[#This Row],[TT]]&lt;1,"",COUNT(B$2:B242)+1)</f>
        <v>241</v>
      </c>
      <c r="C243" s="6" t="s">
        <v>424</v>
      </c>
      <c r="D243" s="8">
        <v>1</v>
      </c>
      <c r="E243" s="8">
        <v>100</v>
      </c>
      <c r="F243" s="8">
        <f ca="1">SUM(Table2[[#This Row],[AWAL]],Table2[[#This Row],[M17_21_2]],Table2[[#This Row],[K17_21_2]],Table2[[#This Row],[M23_28_2]],Table2[[#This Row],[K23_28_2]])</f>
        <v>1</v>
      </c>
      <c r="G243" s="6">
        <f ca="1">SUMIF(INDIRECT(Table2[[#Headers],[M17_21_2]]&amp;"[concat]"),Table2[concat],INDIRECT(Table2[[#Headers],[M17_21_2]]&amp;"[c]"))</f>
        <v>0</v>
      </c>
      <c r="H243" s="6">
        <f ca="1">SUMIF(INDIRECT(Table2[[#Headers],[K17_21_2]]&amp;"[concat]"),Table2[concat],INDIRECT(Table2[[#Headers],[K17_21_2]]&amp;"[c]"))*-1</f>
        <v>0</v>
      </c>
      <c r="I243" s="6" t="str">
        <f ca="1">IF(OR(Table2[[#This Row],[M17_21_2]]&gt;0,Table2[[#This Row],[K17_21_2]]&lt;0),"+-","")</f>
        <v/>
      </c>
      <c r="J243" s="9">
        <f ca="1">SUMIF(INDIRECT(Table2[[#Headers],[M23_28_2]]&amp;"[concat]"),Table2[concat],INDIRECT(Table2[[#Headers],[M23_28_2]]&amp;"[c]"))</f>
        <v>0</v>
      </c>
      <c r="K243" s="9"/>
      <c r="L243" s="9" t="str">
        <f ca="1">IF(OR(Table2[[#This Row],[M23_28_2]]&gt;0,Table2[[#This Row],[K23_28_2]]&lt;0),"+-","")</f>
        <v/>
      </c>
    </row>
    <row r="244" spans="1:12" x14ac:dyDescent="0.25">
      <c r="A244" s="6" t="str">
        <f>SUBSTITUTE(SUBSTITUTE(Table2[[#This Row],[NAMA BARANG]],"-","")," ","")</f>
        <v>BalonFoilmetallikangkaBFOIA</v>
      </c>
      <c r="B244" s="8">
        <f ca="1">IF(Table2[[#This Row],[TT]]&lt;1,"",COUNT(B$2:B243)+1)</f>
        <v>242</v>
      </c>
      <c r="C244" s="6" t="s">
        <v>425</v>
      </c>
      <c r="D244" s="8">
        <v>1</v>
      </c>
      <c r="E244" s="8" t="s">
        <v>426</v>
      </c>
      <c r="F244" s="8">
        <f ca="1">SUM(Table2[[#This Row],[AWAL]],Table2[[#This Row],[M17_21_2]],Table2[[#This Row],[K17_21_2]],Table2[[#This Row],[M23_28_2]],Table2[[#This Row],[K23_28_2]])</f>
        <v>1</v>
      </c>
      <c r="G244" s="6">
        <f ca="1">SUMIF(INDIRECT(Table2[[#Headers],[M17_21_2]]&amp;"[concat]"),Table2[concat],INDIRECT(Table2[[#Headers],[M17_21_2]]&amp;"[c]"))</f>
        <v>0</v>
      </c>
      <c r="H244" s="6">
        <f ca="1">SUMIF(INDIRECT(Table2[[#Headers],[K17_21_2]]&amp;"[concat]"),Table2[concat],INDIRECT(Table2[[#Headers],[K17_21_2]]&amp;"[c]"))*-1</f>
        <v>0</v>
      </c>
      <c r="I244" s="6" t="str">
        <f ca="1">IF(OR(Table2[[#This Row],[M17_21_2]]&gt;0,Table2[[#This Row],[K17_21_2]]&lt;0),"+-","")</f>
        <v/>
      </c>
      <c r="J244" s="9">
        <f ca="1">SUMIF(INDIRECT(Table2[[#Headers],[M23_28_2]]&amp;"[concat]"),Table2[concat],INDIRECT(Table2[[#Headers],[M23_28_2]]&amp;"[c]"))</f>
        <v>0</v>
      </c>
      <c r="K244" s="9"/>
      <c r="L244" s="9" t="str">
        <f ca="1">IF(OR(Table2[[#This Row],[M23_28_2]]&gt;0,Table2[[#This Row],[K23_28_2]]&lt;0),"+-","")</f>
        <v/>
      </c>
    </row>
    <row r="245" spans="1:12" x14ac:dyDescent="0.25">
      <c r="A245" s="6" t="str">
        <f>SUBSTITUTE(SUBSTITUTE(Table2[[#This Row],[NAMA BARANG]],"-","")," ","")</f>
        <v>BalonFSloveloveLKF3200M11</v>
      </c>
      <c r="B245" s="8">
        <f ca="1">IF(Table2[[#This Row],[TT]]&lt;1,"",COUNT(B$2:B244)+1)</f>
        <v>243</v>
      </c>
      <c r="C245" s="6" t="s">
        <v>427</v>
      </c>
      <c r="D245" s="8">
        <v>1</v>
      </c>
      <c r="E245" s="8" t="s">
        <v>101</v>
      </c>
      <c r="F245" s="8">
        <f ca="1">SUM(Table2[[#This Row],[AWAL]],Table2[[#This Row],[M17_21_2]],Table2[[#This Row],[K17_21_2]],Table2[[#This Row],[M23_28_2]],Table2[[#This Row],[K23_28_2]])</f>
        <v>1</v>
      </c>
      <c r="G245" s="6">
        <f ca="1">SUMIF(INDIRECT(Table2[[#Headers],[M17_21_2]]&amp;"[concat]"),Table2[concat],INDIRECT(Table2[[#Headers],[M17_21_2]]&amp;"[c]"))</f>
        <v>0</v>
      </c>
      <c r="H245" s="6">
        <f ca="1">SUMIF(INDIRECT(Table2[[#Headers],[K17_21_2]]&amp;"[concat]"),Table2[concat],INDIRECT(Table2[[#Headers],[K17_21_2]]&amp;"[c]"))*-1</f>
        <v>0</v>
      </c>
      <c r="I245" s="6" t="str">
        <f ca="1">IF(OR(Table2[[#This Row],[M17_21_2]]&gt;0,Table2[[#This Row],[K17_21_2]]&lt;0),"+-","")</f>
        <v/>
      </c>
      <c r="J245" s="9">
        <f ca="1">SUMIF(INDIRECT(Table2[[#Headers],[M23_28_2]]&amp;"[concat]"),Table2[concat],INDIRECT(Table2[[#Headers],[M23_28_2]]&amp;"[c]"))</f>
        <v>0</v>
      </c>
      <c r="K245" s="9"/>
      <c r="L245" s="9" t="str">
        <f ca="1">IF(OR(Table2[[#This Row],[M23_28_2]]&gt;0,Table2[[#This Row],[K23_28_2]]&lt;0),"+-","")</f>
        <v/>
      </c>
    </row>
    <row r="246" spans="1:12" x14ac:dyDescent="0.25">
      <c r="A246" s="6" t="str">
        <f>SUBSTITUTE(SUBSTITUTE(Table2[[#This Row],[NAMA BARANG]],"-","")," ","")</f>
        <v>BalonFSMickeyLKF3200M3</v>
      </c>
      <c r="B246" s="8">
        <f ca="1">IF(Table2[[#This Row],[TT]]&lt;1,"",COUNT(B$2:B245)+1)</f>
        <v>244</v>
      </c>
      <c r="C246" s="6" t="s">
        <v>428</v>
      </c>
      <c r="D246" s="8">
        <v>1</v>
      </c>
      <c r="E246" s="8" t="s">
        <v>101</v>
      </c>
      <c r="F246" s="8">
        <f ca="1">SUM(Table2[[#This Row],[AWAL]],Table2[[#This Row],[M17_21_2]],Table2[[#This Row],[K17_21_2]],Table2[[#This Row],[M23_28_2]],Table2[[#This Row],[K23_28_2]])</f>
        <v>1</v>
      </c>
      <c r="G246" s="6">
        <f ca="1">SUMIF(INDIRECT(Table2[[#Headers],[M17_21_2]]&amp;"[concat]"),Table2[concat],INDIRECT(Table2[[#Headers],[M17_21_2]]&amp;"[c]"))</f>
        <v>0</v>
      </c>
      <c r="H246" s="6">
        <f ca="1">SUMIF(INDIRECT(Table2[[#Headers],[K17_21_2]]&amp;"[concat]"),Table2[concat],INDIRECT(Table2[[#Headers],[K17_21_2]]&amp;"[c]"))*-1</f>
        <v>0</v>
      </c>
      <c r="I246" s="6" t="str">
        <f ca="1">IF(OR(Table2[[#This Row],[M17_21_2]]&gt;0,Table2[[#This Row],[K17_21_2]]&lt;0),"+-","")</f>
        <v/>
      </c>
      <c r="J246" s="9">
        <f ca="1">SUMIF(INDIRECT(Table2[[#Headers],[M23_28_2]]&amp;"[concat]"),Table2[concat],INDIRECT(Table2[[#Headers],[M23_28_2]]&amp;"[c]"))</f>
        <v>0</v>
      </c>
      <c r="K246" s="9"/>
      <c r="L246" s="9" t="str">
        <f ca="1">IF(OR(Table2[[#This Row],[M23_28_2]]&gt;0,Table2[[#This Row],[K23_28_2]]&lt;0),"+-","")</f>
        <v/>
      </c>
    </row>
    <row r="247" spans="1:12" x14ac:dyDescent="0.25">
      <c r="A247" s="6" t="str">
        <f>SUBSTITUTE(SUBSTITUTE(Table2[[#This Row],[NAMA BARANG]],"-","")," ","")</f>
        <v>BalonFSpolkadotLkf3200PW</v>
      </c>
      <c r="B247" s="8">
        <f ca="1">IF(Table2[[#This Row],[TT]]&lt;1,"",COUNT(B$2:B246)+1)</f>
        <v>245</v>
      </c>
      <c r="C247" s="6" t="s">
        <v>429</v>
      </c>
      <c r="D247" s="8">
        <v>3</v>
      </c>
      <c r="E247" s="8" t="s">
        <v>101</v>
      </c>
      <c r="F247" s="8">
        <f ca="1">SUM(Table2[[#This Row],[AWAL]],Table2[[#This Row],[M17_21_2]],Table2[[#This Row],[K17_21_2]],Table2[[#This Row],[M23_28_2]],Table2[[#This Row],[K23_28_2]])</f>
        <v>3</v>
      </c>
      <c r="G247" s="6">
        <f ca="1">SUMIF(INDIRECT(Table2[[#Headers],[M17_21_2]]&amp;"[concat]"),Table2[concat],INDIRECT(Table2[[#Headers],[M17_21_2]]&amp;"[c]"))</f>
        <v>0</v>
      </c>
      <c r="H247" s="6">
        <f ca="1">SUMIF(INDIRECT(Table2[[#Headers],[K17_21_2]]&amp;"[concat]"),Table2[concat],INDIRECT(Table2[[#Headers],[K17_21_2]]&amp;"[c]"))*-1</f>
        <v>0</v>
      </c>
      <c r="I247" s="6" t="str">
        <f ca="1">IF(OR(Table2[[#This Row],[M17_21_2]]&gt;0,Table2[[#This Row],[K17_21_2]]&lt;0),"+-","")</f>
        <v/>
      </c>
      <c r="J247" s="9">
        <f ca="1">SUMIF(INDIRECT(Table2[[#Headers],[M23_28_2]]&amp;"[concat]"),Table2[concat],INDIRECT(Table2[[#Headers],[M23_28_2]]&amp;"[c]"))</f>
        <v>0</v>
      </c>
      <c r="K247" s="9"/>
      <c r="L247" s="9" t="str">
        <f ca="1">IF(OR(Table2[[#This Row],[M23_28_2]]&gt;0,Table2[[#This Row],[K23_28_2]]&lt;0),"+-","")</f>
        <v/>
      </c>
    </row>
    <row r="248" spans="1:12" x14ac:dyDescent="0.25">
      <c r="A248" s="6" t="str">
        <f>SUBSTITUTE(SUBSTITUTE(Table2[[#This Row],[NAMA BARANG]],"-","")," ","")</f>
        <v>BalonLKF3200M4</v>
      </c>
      <c r="B248" s="8">
        <f ca="1">IF(Table2[[#This Row],[TT]]&lt;1,"",COUNT(B$2:B247)+1)</f>
        <v>246</v>
      </c>
      <c r="C248" s="6" t="s">
        <v>430</v>
      </c>
      <c r="D248" s="8">
        <v>1</v>
      </c>
      <c r="E248" s="8" t="s">
        <v>101</v>
      </c>
      <c r="F248" s="8">
        <f ca="1">SUM(Table2[[#This Row],[AWAL]],Table2[[#This Row],[M17_21_2]],Table2[[#This Row],[K17_21_2]],Table2[[#This Row],[M23_28_2]],Table2[[#This Row],[K23_28_2]])</f>
        <v>1</v>
      </c>
      <c r="G248" s="6">
        <f ca="1">SUMIF(INDIRECT(Table2[[#Headers],[M17_21_2]]&amp;"[concat]"),Table2[concat],INDIRECT(Table2[[#Headers],[M17_21_2]]&amp;"[c]"))</f>
        <v>0</v>
      </c>
      <c r="H248" s="6">
        <f ca="1">SUMIF(INDIRECT(Table2[[#Headers],[K17_21_2]]&amp;"[concat]"),Table2[concat],INDIRECT(Table2[[#Headers],[K17_21_2]]&amp;"[c]"))*-1</f>
        <v>0</v>
      </c>
      <c r="I248" s="6" t="str">
        <f ca="1">IF(OR(Table2[[#This Row],[M17_21_2]]&gt;0,Table2[[#This Row],[K17_21_2]]&lt;0),"+-","")</f>
        <v/>
      </c>
      <c r="J248" s="9">
        <f ca="1">SUMIF(INDIRECT(Table2[[#Headers],[M23_28_2]]&amp;"[concat]"),Table2[concat],INDIRECT(Table2[[#Headers],[M23_28_2]]&amp;"[c]"))</f>
        <v>0</v>
      </c>
      <c r="K248" s="9"/>
      <c r="L248" s="9" t="str">
        <f ca="1">IF(OR(Table2[[#This Row],[M23_28_2]]&gt;0,Table2[[#This Row],[K23_28_2]]&lt;0),"+-","")</f>
        <v/>
      </c>
    </row>
    <row r="249" spans="1:12" x14ac:dyDescent="0.25">
      <c r="A249" s="6" t="str">
        <f>SUBSTITUTE(SUBSTITUTE(Table2[[#This Row],[NAMA BARANG]],"-","")," ","")</f>
        <v>BalonLMP2200</v>
      </c>
      <c r="B249" s="8">
        <f ca="1">IF(Table2[[#This Row],[TT]]&lt;1,"",COUNT(B$2:B248)+1)</f>
        <v>247</v>
      </c>
      <c r="C249" s="6" t="s">
        <v>431</v>
      </c>
      <c r="D249" s="8">
        <v>10</v>
      </c>
      <c r="E249" s="8" t="s">
        <v>32</v>
      </c>
      <c r="F249" s="8">
        <f ca="1">SUM(Table2[[#This Row],[AWAL]],Table2[[#This Row],[M17_21_2]],Table2[[#This Row],[K17_21_2]],Table2[[#This Row],[M23_28_2]],Table2[[#This Row],[K23_28_2]])</f>
        <v>10</v>
      </c>
      <c r="G249" s="6">
        <f ca="1">SUMIF(INDIRECT(Table2[[#Headers],[M17_21_2]]&amp;"[concat]"),Table2[concat],INDIRECT(Table2[[#Headers],[M17_21_2]]&amp;"[c]"))</f>
        <v>0</v>
      </c>
      <c r="H249" s="6">
        <f ca="1">SUMIF(INDIRECT(Table2[[#Headers],[K17_21_2]]&amp;"[concat]"),Table2[concat],INDIRECT(Table2[[#Headers],[K17_21_2]]&amp;"[c]"))*-1</f>
        <v>0</v>
      </c>
      <c r="I249" s="6" t="str">
        <f ca="1">IF(OR(Table2[[#This Row],[M17_21_2]]&gt;0,Table2[[#This Row],[K17_21_2]]&lt;0),"+-","")</f>
        <v/>
      </c>
      <c r="J249" s="9">
        <f ca="1">SUMIF(INDIRECT(Table2[[#Headers],[M23_28_2]]&amp;"[concat]"),Table2[concat],INDIRECT(Table2[[#Headers],[M23_28_2]]&amp;"[c]"))</f>
        <v>0</v>
      </c>
      <c r="K249" s="9"/>
      <c r="L249" s="9" t="str">
        <f ca="1">IF(OR(Table2[[#This Row],[M23_28_2]]&gt;0,Table2[[#This Row],[K23_28_2]]&lt;0),"+-","")</f>
        <v/>
      </c>
    </row>
    <row r="250" spans="1:12" x14ac:dyDescent="0.25">
      <c r="A250" s="6" t="str">
        <f>SUBSTITUTE(SUBSTITUTE(Table2[[#This Row],[NAMA BARANG]],"-","")," ","")</f>
        <v>BalonmetalikHBLMS2800HB</v>
      </c>
      <c r="B250" s="8">
        <f ca="1">IF(Table2[[#This Row],[TT]]&lt;1,"",COUNT(B$2:B249)+1)</f>
        <v>248</v>
      </c>
      <c r="C250" s="6" t="s">
        <v>432</v>
      </c>
      <c r="D250" s="8">
        <v>2</v>
      </c>
      <c r="E250" s="8">
        <v>50</v>
      </c>
      <c r="F250" s="8">
        <f ca="1">SUM(Table2[[#This Row],[AWAL]],Table2[[#This Row],[M17_21_2]],Table2[[#This Row],[K17_21_2]],Table2[[#This Row],[M23_28_2]],Table2[[#This Row],[K23_28_2]])</f>
        <v>2</v>
      </c>
      <c r="G250" s="6">
        <f ca="1">SUMIF(INDIRECT(Table2[[#Headers],[M17_21_2]]&amp;"[concat]"),Table2[concat],INDIRECT(Table2[[#Headers],[M17_21_2]]&amp;"[c]"))</f>
        <v>0</v>
      </c>
      <c r="H250" s="6">
        <f ca="1">SUMIF(INDIRECT(Table2[[#Headers],[K17_21_2]]&amp;"[concat]"),Table2[concat],INDIRECT(Table2[[#Headers],[K17_21_2]]&amp;"[c]"))*-1</f>
        <v>0</v>
      </c>
      <c r="I250" s="6" t="str">
        <f ca="1">IF(OR(Table2[[#This Row],[M17_21_2]]&gt;0,Table2[[#This Row],[K17_21_2]]&lt;0),"+-","")</f>
        <v/>
      </c>
      <c r="J250" s="9">
        <f ca="1">SUMIF(INDIRECT(Table2[[#Headers],[M23_28_2]]&amp;"[concat]"),Table2[concat],INDIRECT(Table2[[#Headers],[M23_28_2]]&amp;"[c]"))</f>
        <v>0</v>
      </c>
      <c r="K250" s="9"/>
      <c r="L250" s="9" t="str">
        <f ca="1">IF(OR(Table2[[#This Row],[M23_28_2]]&gt;0,Table2[[#This Row],[K23_28_2]]&lt;0),"+-","")</f>
        <v/>
      </c>
    </row>
    <row r="251" spans="1:12" x14ac:dyDescent="0.25">
      <c r="A251" s="6" t="str">
        <f>SUBSTITUTE(SUBSTITUTE(Table2[[#This Row],[NAMA BARANG]],"-","")," ","")</f>
        <v>BalonmetalikLKM2800</v>
      </c>
      <c r="B251" s="8">
        <f ca="1">IF(Table2[[#This Row],[TT]]&lt;1,"",COUNT(B$2:B250)+1)</f>
        <v>249</v>
      </c>
      <c r="C251" s="6" t="s">
        <v>433</v>
      </c>
      <c r="D251" s="8">
        <v>1</v>
      </c>
      <c r="E251" s="8" t="s">
        <v>101</v>
      </c>
      <c r="F251" s="8">
        <f ca="1">SUM(Table2[[#This Row],[AWAL]],Table2[[#This Row],[M17_21_2]],Table2[[#This Row],[K17_21_2]],Table2[[#This Row],[M23_28_2]],Table2[[#This Row],[K23_28_2]])</f>
        <v>1</v>
      </c>
      <c r="G251" s="6">
        <f ca="1">SUMIF(INDIRECT(Table2[[#Headers],[M17_21_2]]&amp;"[concat]"),Table2[concat],INDIRECT(Table2[[#Headers],[M17_21_2]]&amp;"[c]"))</f>
        <v>0</v>
      </c>
      <c r="H251" s="6">
        <f ca="1">SUMIF(INDIRECT(Table2[[#Headers],[K17_21_2]]&amp;"[concat]"),Table2[concat],INDIRECT(Table2[[#Headers],[K17_21_2]]&amp;"[c]"))*-1</f>
        <v>0</v>
      </c>
      <c r="I251" s="6" t="str">
        <f ca="1">IF(OR(Table2[[#This Row],[M17_21_2]]&gt;0,Table2[[#This Row],[K17_21_2]]&lt;0),"+-","")</f>
        <v/>
      </c>
      <c r="J251" s="9">
        <f ca="1">SUMIF(INDIRECT(Table2[[#Headers],[M23_28_2]]&amp;"[concat]"),Table2[concat],INDIRECT(Table2[[#Headers],[M23_28_2]]&amp;"[c]"))</f>
        <v>0</v>
      </c>
      <c r="K251" s="9"/>
      <c r="L251" s="9" t="str">
        <f ca="1">IF(OR(Table2[[#This Row],[M23_28_2]]&gt;0,Table2[[#This Row],[K23_28_2]]&lt;0),"+-","")</f>
        <v/>
      </c>
    </row>
    <row r="252" spans="1:12" x14ac:dyDescent="0.25">
      <c r="A252" s="6" t="str">
        <f>SUBSTITUTE(SUBSTITUTE(Table2[[#This Row],[NAMA BARANG]],"-","")," ","")</f>
        <v>BalonmetalikYoeker(20)</v>
      </c>
      <c r="B252" s="8">
        <f ca="1">IF(Table2[[#This Row],[TT]]&lt;1,"",COUNT(B$2:B251)+1)</f>
        <v>250</v>
      </c>
      <c r="C252" s="6" t="s">
        <v>434</v>
      </c>
      <c r="D252" s="8">
        <v>37</v>
      </c>
      <c r="E252" s="8" t="s">
        <v>435</v>
      </c>
      <c r="F252" s="8">
        <f ca="1">SUM(Table2[[#This Row],[AWAL]],Table2[[#This Row],[M17_21_2]],Table2[[#This Row],[K17_21_2]],Table2[[#This Row],[M23_28_2]],Table2[[#This Row],[K23_28_2]])</f>
        <v>37</v>
      </c>
      <c r="G252" s="6">
        <f ca="1">SUMIF(INDIRECT(Table2[[#Headers],[M17_21_2]]&amp;"[concat]"),Table2[concat],INDIRECT(Table2[[#Headers],[M17_21_2]]&amp;"[c]"))</f>
        <v>0</v>
      </c>
      <c r="H252" s="6">
        <f ca="1">SUMIF(INDIRECT(Table2[[#Headers],[K17_21_2]]&amp;"[concat]"),Table2[concat],INDIRECT(Table2[[#Headers],[K17_21_2]]&amp;"[c]"))*-1</f>
        <v>0</v>
      </c>
      <c r="I252" s="6" t="str">
        <f ca="1">IF(OR(Table2[[#This Row],[M17_21_2]]&gt;0,Table2[[#This Row],[K17_21_2]]&lt;0),"+-","")</f>
        <v/>
      </c>
      <c r="J252" s="9">
        <f ca="1">SUMIF(INDIRECT(Table2[[#Headers],[M23_28_2]]&amp;"[concat]"),Table2[concat],INDIRECT(Table2[[#Headers],[M23_28_2]]&amp;"[c]"))</f>
        <v>0</v>
      </c>
      <c r="K252" s="9"/>
      <c r="L252" s="9" t="str">
        <f ca="1">IF(OR(Table2[[#This Row],[M23_28_2]]&gt;0,Table2[[#This Row],[K23_28_2]]&lt;0),"+-","")</f>
        <v/>
      </c>
    </row>
    <row r="253" spans="1:12" x14ac:dyDescent="0.25">
      <c r="A253" s="6" t="str">
        <f>SUBSTITUTE(SUBSTITUTE(Table2[[#This Row],[NAMA BARANG]],"-","")," ","")</f>
        <v>BalonmickeyKcl(20)</v>
      </c>
      <c r="B253" s="8">
        <f ca="1">IF(Table2[[#This Row],[TT]]&lt;1,"",COUNT(B$2:B252)+1)</f>
        <v>251</v>
      </c>
      <c r="C253" s="6" t="s">
        <v>436</v>
      </c>
      <c r="D253" s="8">
        <v>4</v>
      </c>
      <c r="E253" s="8" t="s">
        <v>437</v>
      </c>
      <c r="F253" s="8">
        <f ca="1">SUM(Table2[[#This Row],[AWAL]],Table2[[#This Row],[M17_21_2]],Table2[[#This Row],[K17_21_2]],Table2[[#This Row],[M23_28_2]],Table2[[#This Row],[K23_28_2]])</f>
        <v>4</v>
      </c>
      <c r="G253" s="6">
        <f ca="1">SUMIF(INDIRECT(Table2[[#Headers],[M17_21_2]]&amp;"[concat]"),Table2[concat],INDIRECT(Table2[[#Headers],[M17_21_2]]&amp;"[c]"))</f>
        <v>0</v>
      </c>
      <c r="H253" s="6">
        <f ca="1">SUMIF(INDIRECT(Table2[[#Headers],[K17_21_2]]&amp;"[concat]"),Table2[concat],INDIRECT(Table2[[#Headers],[K17_21_2]]&amp;"[c]"))*-1</f>
        <v>0</v>
      </c>
      <c r="I253" s="6" t="str">
        <f ca="1">IF(OR(Table2[[#This Row],[M17_21_2]]&gt;0,Table2[[#This Row],[K17_21_2]]&lt;0),"+-","")</f>
        <v/>
      </c>
      <c r="J253" s="9">
        <f ca="1">SUMIF(INDIRECT(Table2[[#Headers],[M23_28_2]]&amp;"[concat]"),Table2[concat],INDIRECT(Table2[[#Headers],[M23_28_2]]&amp;"[c]"))</f>
        <v>0</v>
      </c>
      <c r="K253" s="9"/>
      <c r="L253" s="9" t="str">
        <f ca="1">IF(OR(Table2[[#This Row],[M23_28_2]]&gt;0,Table2[[#This Row],[K23_28_2]]&lt;0),"+-","")</f>
        <v/>
      </c>
    </row>
    <row r="254" spans="1:12" x14ac:dyDescent="0.25">
      <c r="A254" s="6" t="str">
        <f>SUBSTITUTE(SUBSTITUTE(Table2[[#This Row],[NAMA BARANG]],"-","")," ","")</f>
        <v>BalonTataSuryaKS1222</v>
      </c>
      <c r="B254" s="8">
        <f ca="1">IF(Table2[[#This Row],[TT]]&lt;1,"",COUNT(B$2:B253)+1)</f>
        <v>252</v>
      </c>
      <c r="C254" s="6" t="s">
        <v>441</v>
      </c>
      <c r="D254" s="8">
        <v>9</v>
      </c>
      <c r="E254" s="8" t="s">
        <v>442</v>
      </c>
      <c r="F254" s="8">
        <f ca="1">SUM(Table2[[#This Row],[AWAL]],Table2[[#This Row],[M17_21_2]],Table2[[#This Row],[K17_21_2]],Table2[[#This Row],[M23_28_2]],Table2[[#This Row],[K23_28_2]])</f>
        <v>9</v>
      </c>
      <c r="G254" s="6">
        <f ca="1">SUMIF(INDIRECT(Table2[[#Headers],[M17_21_2]]&amp;"[concat]"),Table2[concat],INDIRECT(Table2[[#Headers],[M17_21_2]]&amp;"[c]"))</f>
        <v>0</v>
      </c>
      <c r="H254" s="6">
        <f ca="1">SUMIF(INDIRECT(Table2[[#Headers],[K17_21_2]]&amp;"[concat]"),Table2[concat],INDIRECT(Table2[[#Headers],[K17_21_2]]&amp;"[c]"))*-1</f>
        <v>0</v>
      </c>
      <c r="I254" s="6" t="str">
        <f ca="1">IF(OR(Table2[[#This Row],[M17_21_2]]&gt;0,Table2[[#This Row],[K17_21_2]]&lt;0),"+-","")</f>
        <v/>
      </c>
      <c r="J254" s="9">
        <f ca="1">SUMIF(INDIRECT(Table2[[#Headers],[M23_28_2]]&amp;"[concat]"),Table2[concat],INDIRECT(Table2[[#Headers],[M23_28_2]]&amp;"[c]"))</f>
        <v>0</v>
      </c>
      <c r="K254" s="9"/>
      <c r="L254" s="9" t="str">
        <f ca="1">IF(OR(Table2[[#This Row],[M23_28_2]]&gt;0,Table2[[#This Row],[K23_28_2]]&lt;0),"+-","")</f>
        <v/>
      </c>
    </row>
    <row r="255" spans="1:12" x14ac:dyDescent="0.25">
      <c r="A255" s="6" t="str">
        <f>SUBSTITUTE(SUBSTITUTE(Table2[[#This Row],[NAMA BARANG]],"-","")," ","")</f>
        <v>BalonZodiak2260</v>
      </c>
      <c r="B255" s="8">
        <f ca="1">IF(Table2[[#This Row],[TT]]&lt;1,"",COUNT(B$2:B254)+1)</f>
        <v>253</v>
      </c>
      <c r="C255" s="6" t="s">
        <v>445</v>
      </c>
      <c r="D255" s="8">
        <v>2</v>
      </c>
      <c r="E255" s="8" t="s">
        <v>442</v>
      </c>
      <c r="F255" s="8">
        <f ca="1">SUM(Table2[[#This Row],[AWAL]],Table2[[#This Row],[M17_21_2]],Table2[[#This Row],[K17_21_2]],Table2[[#This Row],[M23_28_2]],Table2[[#This Row],[K23_28_2]])</f>
        <v>2</v>
      </c>
      <c r="G255" s="6">
        <f ca="1">SUMIF(INDIRECT(Table2[[#Headers],[M17_21_2]]&amp;"[concat]"),Table2[concat],INDIRECT(Table2[[#Headers],[M17_21_2]]&amp;"[c]"))</f>
        <v>0</v>
      </c>
      <c r="H255" s="6">
        <f ca="1">SUMIF(INDIRECT(Table2[[#Headers],[K17_21_2]]&amp;"[concat]"),Table2[concat],INDIRECT(Table2[[#Headers],[K17_21_2]]&amp;"[c]"))*-1</f>
        <v>0</v>
      </c>
      <c r="I255" s="6" t="str">
        <f ca="1">IF(OR(Table2[[#This Row],[M17_21_2]]&gt;0,Table2[[#This Row],[K17_21_2]]&lt;0),"+-","")</f>
        <v/>
      </c>
      <c r="J255" s="9">
        <f ca="1">SUMIF(INDIRECT(Table2[[#Headers],[M23_28_2]]&amp;"[concat]"),Table2[concat],INDIRECT(Table2[[#Headers],[M23_28_2]]&amp;"[c]"))</f>
        <v>0</v>
      </c>
      <c r="K255" s="9"/>
      <c r="L255" s="9" t="str">
        <f ca="1">IF(OR(Table2[[#This Row],[M23_28_2]]&gt;0,Table2[[#This Row],[K23_28_2]]&lt;0),"+-","")</f>
        <v/>
      </c>
    </row>
    <row r="256" spans="1:12" x14ac:dyDescent="0.25">
      <c r="A256" s="6" t="str">
        <f>SUBSTITUTE(SUBSTITUTE(Table2[[#This Row],[NAMA BARANG]],"-","")," ","")</f>
        <v>BandoKing(Raja)mixgold/silver</v>
      </c>
      <c r="B256" s="8">
        <f ca="1">IF(Table2[[#This Row],[TT]]&lt;1,"",COUNT(B$2:B255)+1)</f>
        <v>254</v>
      </c>
      <c r="C256" s="6" t="s">
        <v>446</v>
      </c>
      <c r="D256" s="8">
        <v>2</v>
      </c>
      <c r="E256" s="8" t="s">
        <v>153</v>
      </c>
      <c r="F256" s="8">
        <f ca="1">SUM(Table2[[#This Row],[AWAL]],Table2[[#This Row],[M17_21_2]],Table2[[#This Row],[K17_21_2]],Table2[[#This Row],[M23_28_2]],Table2[[#This Row],[K23_28_2]])</f>
        <v>2</v>
      </c>
      <c r="G256" s="6">
        <f ca="1">SUMIF(INDIRECT(Table2[[#Headers],[M17_21_2]]&amp;"[concat]"),Table2[concat],INDIRECT(Table2[[#Headers],[M17_21_2]]&amp;"[c]"))</f>
        <v>0</v>
      </c>
      <c r="H256" s="6">
        <f ca="1">SUMIF(INDIRECT(Table2[[#Headers],[K17_21_2]]&amp;"[concat]"),Table2[concat],INDIRECT(Table2[[#Headers],[K17_21_2]]&amp;"[c]"))*-1</f>
        <v>0</v>
      </c>
      <c r="I256" s="6" t="str">
        <f ca="1">IF(OR(Table2[[#This Row],[M17_21_2]]&gt;0,Table2[[#This Row],[K17_21_2]]&lt;0),"+-","")</f>
        <v/>
      </c>
      <c r="J256" s="9">
        <f ca="1">SUMIF(INDIRECT(Table2[[#Headers],[M23_28_2]]&amp;"[concat]"),Table2[concat],INDIRECT(Table2[[#Headers],[M23_28_2]]&amp;"[c]"))</f>
        <v>0</v>
      </c>
      <c r="K256" s="9"/>
      <c r="L256" s="9" t="str">
        <f ca="1">IF(OR(Table2[[#This Row],[M23_28_2]]&gt;0,Table2[[#This Row],[K23_28_2]]&lt;0),"+-","")</f>
        <v/>
      </c>
    </row>
    <row r="257" spans="1:12" x14ac:dyDescent="0.25">
      <c r="A257" s="6" t="str">
        <f>SUBSTITUTE(SUBSTITUTE(Table2[[#This Row],[NAMA BARANG]],"-","")," ","")</f>
        <v>BandoKing(Ratu)gold</v>
      </c>
      <c r="B257" s="8">
        <f ca="1">IF(Table2[[#This Row],[TT]]&lt;1,"",COUNT(B$2:B256)+1)</f>
        <v>255</v>
      </c>
      <c r="C257" s="6" t="s">
        <v>447</v>
      </c>
      <c r="D257" s="8">
        <v>2</v>
      </c>
      <c r="E257" s="8" t="s">
        <v>207</v>
      </c>
      <c r="F257" s="8">
        <f ca="1">SUM(Table2[[#This Row],[AWAL]],Table2[[#This Row],[M17_21_2]],Table2[[#This Row],[K17_21_2]],Table2[[#This Row],[M23_28_2]],Table2[[#This Row],[K23_28_2]])</f>
        <v>2</v>
      </c>
      <c r="G257" s="6">
        <f ca="1">SUMIF(INDIRECT(Table2[[#Headers],[M17_21_2]]&amp;"[concat]"),Table2[concat],INDIRECT(Table2[[#Headers],[M17_21_2]]&amp;"[c]"))</f>
        <v>0</v>
      </c>
      <c r="H257" s="6">
        <f ca="1">SUMIF(INDIRECT(Table2[[#Headers],[K17_21_2]]&amp;"[concat]"),Table2[concat],INDIRECT(Table2[[#Headers],[K17_21_2]]&amp;"[c]"))*-1</f>
        <v>0</v>
      </c>
      <c r="I257" s="6" t="str">
        <f ca="1">IF(OR(Table2[[#This Row],[M17_21_2]]&gt;0,Table2[[#This Row],[K17_21_2]]&lt;0),"+-","")</f>
        <v/>
      </c>
      <c r="J257" s="9">
        <f ca="1">SUMIF(INDIRECT(Table2[[#Headers],[M23_28_2]]&amp;"[concat]"),Table2[concat],INDIRECT(Table2[[#Headers],[M23_28_2]]&amp;"[c]"))</f>
        <v>0</v>
      </c>
      <c r="K257" s="9"/>
      <c r="L257" s="9" t="str">
        <f ca="1">IF(OR(Table2[[#This Row],[M23_28_2]]&gt;0,Table2[[#This Row],[K23_28_2]]&lt;0),"+-","")</f>
        <v/>
      </c>
    </row>
    <row r="258" spans="1:12" x14ac:dyDescent="0.25">
      <c r="A258" s="6" t="str">
        <f>SUBSTITUTE(SUBSTITUTE(Table2[[#This Row],[NAMA BARANG]],"-","")," ","")</f>
        <v>BannerBalletB312BS</v>
      </c>
      <c r="B258" s="8">
        <f ca="1">IF(Table2[[#This Row],[TT]]&lt;1,"",COUNT(B$2:B257)+1)</f>
        <v>256</v>
      </c>
      <c r="C258" s="6" t="s">
        <v>448</v>
      </c>
      <c r="D258" s="8">
        <v>1</v>
      </c>
      <c r="E258" s="8" t="s">
        <v>181</v>
      </c>
      <c r="F258" s="8">
        <f ca="1">SUM(Table2[[#This Row],[AWAL]],Table2[[#This Row],[M17_21_2]],Table2[[#This Row],[K17_21_2]],Table2[[#This Row],[M23_28_2]],Table2[[#This Row],[K23_28_2]])</f>
        <v>1</v>
      </c>
      <c r="G258" s="6">
        <f ca="1">SUMIF(INDIRECT(Table2[[#Headers],[M17_21_2]]&amp;"[concat]"),Table2[concat],INDIRECT(Table2[[#Headers],[M17_21_2]]&amp;"[c]"))</f>
        <v>0</v>
      </c>
      <c r="H258" s="6">
        <f ca="1">SUMIF(INDIRECT(Table2[[#Headers],[K17_21_2]]&amp;"[concat]"),Table2[concat],INDIRECT(Table2[[#Headers],[K17_21_2]]&amp;"[c]"))*-1</f>
        <v>0</v>
      </c>
      <c r="I258" s="6" t="str">
        <f ca="1">IF(OR(Table2[[#This Row],[M17_21_2]]&gt;0,Table2[[#This Row],[K17_21_2]]&lt;0),"+-","")</f>
        <v/>
      </c>
      <c r="J258" s="9">
        <f ca="1">SUMIF(INDIRECT(Table2[[#Headers],[M23_28_2]]&amp;"[concat]"),Table2[concat],INDIRECT(Table2[[#Headers],[M23_28_2]]&amp;"[c]"))</f>
        <v>0</v>
      </c>
      <c r="K258" s="9"/>
      <c r="L258" s="9" t="str">
        <f ca="1">IF(OR(Table2[[#This Row],[M23_28_2]]&gt;0,Table2[[#This Row],[K23_28_2]]&lt;0),"+-","")</f>
        <v/>
      </c>
    </row>
    <row r="259" spans="1:12" x14ac:dyDescent="0.25">
      <c r="A259" s="6" t="str">
        <f>SUBSTITUTE(SUBSTITUTE(Table2[[#This Row],[NAMA BARANG]],"-","")," ","")</f>
        <v>Bensia06LMH4M3Hatimetalikpendek</v>
      </c>
      <c r="B259" s="8">
        <f ca="1">IF(Table2[[#This Row],[TT]]&lt;1,"",COUNT(B$2:B258)+1)</f>
        <v>257</v>
      </c>
      <c r="C259" s="6" t="s">
        <v>449</v>
      </c>
      <c r="D259" s="8">
        <v>8</v>
      </c>
      <c r="E259" s="8" t="s">
        <v>235</v>
      </c>
      <c r="F259" s="8">
        <f ca="1">SUM(Table2[[#This Row],[AWAL]],Table2[[#This Row],[M17_21_2]],Table2[[#This Row],[K17_21_2]],Table2[[#This Row],[M23_28_2]],Table2[[#This Row],[K23_28_2]])</f>
        <v>8</v>
      </c>
      <c r="G259" s="6">
        <f ca="1">SUMIF(INDIRECT(Table2[[#Headers],[M17_21_2]]&amp;"[concat]"),Table2[concat],INDIRECT(Table2[[#Headers],[M17_21_2]]&amp;"[c]"))</f>
        <v>0</v>
      </c>
      <c r="H259" s="6">
        <f ca="1">SUMIF(INDIRECT(Table2[[#Headers],[K17_21_2]]&amp;"[concat]"),Table2[concat],INDIRECT(Table2[[#Headers],[K17_21_2]]&amp;"[c]"))*-1</f>
        <v>0</v>
      </c>
      <c r="I259" s="6" t="str">
        <f ca="1">IF(OR(Table2[[#This Row],[M17_21_2]]&gt;0,Table2[[#This Row],[K17_21_2]]&lt;0),"+-","")</f>
        <v/>
      </c>
      <c r="J259" s="9">
        <f ca="1">SUMIF(INDIRECT(Table2[[#Headers],[M23_28_2]]&amp;"[concat]"),Table2[concat],INDIRECT(Table2[[#Headers],[M23_28_2]]&amp;"[c]"))</f>
        <v>0</v>
      </c>
      <c r="K259" s="9"/>
      <c r="L259" s="9" t="str">
        <f ca="1">IF(OR(Table2[[#This Row],[M23_28_2]]&gt;0,Table2[[#This Row],[K23_28_2]]&lt;0),"+-","")</f>
        <v/>
      </c>
    </row>
    <row r="260" spans="1:12" x14ac:dyDescent="0.25">
      <c r="A260" s="6" t="str">
        <f>SUBSTITUTE(SUBSTITUTE(Table2[[#This Row],[NAMA BARANG]],"-","")," ","")</f>
        <v>Bensia2CBTS128</v>
      </c>
      <c r="B260" s="8">
        <f ca="1">IF(Table2[[#This Row],[TT]]&lt;1,"",COUNT(B$2:B259)+1)</f>
        <v>258</v>
      </c>
      <c r="C260" s="6" t="s">
        <v>450</v>
      </c>
      <c r="D260" s="8">
        <v>6</v>
      </c>
      <c r="E260" s="8" t="s">
        <v>72</v>
      </c>
      <c r="F260" s="8">
        <f ca="1">SUM(Table2[[#This Row],[AWAL]],Table2[[#This Row],[M17_21_2]],Table2[[#This Row],[K17_21_2]],Table2[[#This Row],[M23_28_2]],Table2[[#This Row],[K23_28_2]])</f>
        <v>5</v>
      </c>
      <c r="G260" s="6">
        <f ca="1">SUMIF(INDIRECT(Table2[[#Headers],[M17_21_2]]&amp;"[concat]"),Table2[concat],INDIRECT(Table2[[#Headers],[M17_21_2]]&amp;"[c]"))</f>
        <v>0</v>
      </c>
      <c r="H260" s="6">
        <f ca="1">SUMIF(INDIRECT(Table2[[#Headers],[K17_21_2]]&amp;"[concat]"),Table2[concat],INDIRECT(Table2[[#Headers],[K17_21_2]]&amp;"[c]"))*-1</f>
        <v>-1</v>
      </c>
      <c r="I260" s="6" t="str">
        <f ca="1">IF(OR(Table2[[#This Row],[M17_21_2]]&gt;0,Table2[[#This Row],[K17_21_2]]&lt;0),"+-","")</f>
        <v>+-</v>
      </c>
      <c r="J260" s="9">
        <f ca="1">SUMIF(INDIRECT(Table2[[#Headers],[M23_28_2]]&amp;"[concat]"),Table2[concat],INDIRECT(Table2[[#Headers],[M23_28_2]]&amp;"[c]"))</f>
        <v>0</v>
      </c>
      <c r="K260" s="9"/>
      <c r="L260" s="9" t="str">
        <f ca="1">IF(OR(Table2[[#This Row],[M23_28_2]]&gt;0,Table2[[#This Row],[K23_28_2]]&lt;0),"+-","")</f>
        <v/>
      </c>
    </row>
    <row r="261" spans="1:12" x14ac:dyDescent="0.25">
      <c r="A261" s="6" t="str">
        <f>SUBSTITUTE(SUBSTITUTE(Table2[[#This Row],[NAMA BARANG]],"-","")," ","")</f>
        <v>Bensia905</v>
      </c>
      <c r="B261" s="8">
        <f ca="1">IF(Table2[[#This Row],[TT]]&lt;1,"",COUNT(B$2:B260)+1)</f>
        <v>259</v>
      </c>
      <c r="C261" s="6" t="s">
        <v>451</v>
      </c>
      <c r="D261" s="8">
        <v>13</v>
      </c>
      <c r="E261" s="8" t="s">
        <v>2982</v>
      </c>
      <c r="F261" s="8">
        <f ca="1">SUM(Table2[[#This Row],[AWAL]],Table2[[#This Row],[M17_21_2]],Table2[[#This Row],[K17_21_2]],Table2[[#This Row],[M23_28_2]],Table2[[#This Row],[K23_28_2]])</f>
        <v>12</v>
      </c>
      <c r="G261" s="6">
        <f ca="1">SUMIF(INDIRECT(Table2[[#Headers],[M17_21_2]]&amp;"[concat]"),Table2[concat],INDIRECT(Table2[[#Headers],[M17_21_2]]&amp;"[c]"))</f>
        <v>0</v>
      </c>
      <c r="H261" s="6">
        <f ca="1">SUMIF(INDIRECT(Table2[[#Headers],[K17_21_2]]&amp;"[concat]"),Table2[concat],INDIRECT(Table2[[#Headers],[K17_21_2]]&amp;"[c]"))*-1</f>
        <v>-1</v>
      </c>
      <c r="I261" s="6" t="str">
        <f ca="1">IF(OR(Table2[[#This Row],[M17_21_2]]&gt;0,Table2[[#This Row],[K17_21_2]]&lt;0),"+-","")</f>
        <v>+-</v>
      </c>
      <c r="J261" s="9">
        <f ca="1">SUMIF(INDIRECT(Table2[[#Headers],[M23_28_2]]&amp;"[concat]"),Table2[concat],INDIRECT(Table2[[#Headers],[M23_28_2]]&amp;"[c]"))</f>
        <v>0</v>
      </c>
      <c r="K261" s="9"/>
      <c r="L261" s="9" t="str">
        <f ca="1">IF(OR(Table2[[#This Row],[M23_28_2]]&gt;0,Table2[[#This Row],[K23_28_2]]&lt;0),"+-","")</f>
        <v/>
      </c>
    </row>
    <row r="262" spans="1:12" x14ac:dyDescent="0.25">
      <c r="A262" s="6" t="str">
        <f>SUBSTITUTE(SUBSTITUTE(Table2[[#This Row],[NAMA BARANG]],"-","")," ","")</f>
        <v>Bensia908(1)/909(13)</v>
      </c>
      <c r="B262" s="8">
        <f ca="1">IF(Table2[[#This Row],[TT]]&lt;1,"",COUNT(B$2:B261)+1)</f>
        <v>260</v>
      </c>
      <c r="C262" s="6" t="s">
        <v>2961</v>
      </c>
      <c r="D262" s="8">
        <v>16</v>
      </c>
      <c r="E262" s="8" t="s">
        <v>2982</v>
      </c>
      <c r="F262" s="8">
        <f ca="1">SUM(Table2[[#This Row],[AWAL]],Table2[[#This Row],[M17_21_2]],Table2[[#This Row],[K17_21_2]],Table2[[#This Row],[M23_28_2]],Table2[[#This Row],[K23_28_2]])</f>
        <v>14</v>
      </c>
      <c r="G262" s="6">
        <f ca="1">SUMIF(INDIRECT(Table2[[#Headers],[M17_21_2]]&amp;"[concat]"),Table2[concat],INDIRECT(Table2[[#Headers],[M17_21_2]]&amp;"[c]"))</f>
        <v>0</v>
      </c>
      <c r="H262" s="6">
        <f ca="1">SUMIF(INDIRECT(Table2[[#Headers],[K17_21_2]]&amp;"[concat]"),Table2[concat],INDIRECT(Table2[[#Headers],[K17_21_2]]&amp;"[c]"))*-1</f>
        <v>-2</v>
      </c>
      <c r="I262" s="6" t="str">
        <f ca="1">IF(OR(Table2[[#This Row],[M17_21_2]]&gt;0,Table2[[#This Row],[K17_21_2]]&lt;0),"+-","")</f>
        <v>+-</v>
      </c>
      <c r="J262" s="9">
        <f ca="1">SUMIF(INDIRECT(Table2[[#Headers],[M23_28_2]]&amp;"[concat]"),Table2[concat],INDIRECT(Table2[[#Headers],[M23_28_2]]&amp;"[c]"))</f>
        <v>0</v>
      </c>
      <c r="K262" s="9"/>
      <c r="L262" s="9" t="str">
        <f ca="1">IF(OR(Table2[[#This Row],[M23_28_2]]&gt;0,Table2[[#This Row],[K23_28_2]]&lt;0),"+-","")</f>
        <v/>
      </c>
    </row>
    <row r="263" spans="1:12" x14ac:dyDescent="0.25">
      <c r="A263" s="6" t="str">
        <f>SUBSTITUTE(SUBSTITUTE(Table2[[#This Row],[NAMA BARANG]],"-","")," ","")</f>
        <v>Bensia9935pluit(42)</v>
      </c>
      <c r="B263" s="8">
        <f ca="1">IF(Table2[[#This Row],[TT]]&lt;1,"",COUNT(B$2:B262)+1)</f>
        <v>261</v>
      </c>
      <c r="C263" s="6" t="s">
        <v>452</v>
      </c>
      <c r="D263" s="8">
        <v>1</v>
      </c>
      <c r="E263" s="8" t="s">
        <v>217</v>
      </c>
      <c r="F263" s="8">
        <f ca="1">SUM(Table2[[#This Row],[AWAL]],Table2[[#This Row],[M17_21_2]],Table2[[#This Row],[K17_21_2]],Table2[[#This Row],[M23_28_2]],Table2[[#This Row],[K23_28_2]])</f>
        <v>1</v>
      </c>
      <c r="G263" s="6">
        <f ca="1">SUMIF(INDIRECT(Table2[[#Headers],[M17_21_2]]&amp;"[concat]"),Table2[concat],INDIRECT(Table2[[#Headers],[M17_21_2]]&amp;"[c]"))</f>
        <v>0</v>
      </c>
      <c r="H263" s="6">
        <f ca="1">SUMIF(INDIRECT(Table2[[#Headers],[K17_21_2]]&amp;"[concat]"),Table2[concat],INDIRECT(Table2[[#Headers],[K17_21_2]]&amp;"[c]"))*-1</f>
        <v>0</v>
      </c>
      <c r="I263" s="6" t="str">
        <f ca="1">IF(OR(Table2[[#This Row],[M17_21_2]]&gt;0,Table2[[#This Row],[K17_21_2]]&lt;0),"+-","")</f>
        <v/>
      </c>
      <c r="J263" s="9">
        <f ca="1">SUMIF(INDIRECT(Table2[[#Headers],[M23_28_2]]&amp;"[concat]"),Table2[concat],INDIRECT(Table2[[#Headers],[M23_28_2]]&amp;"[c]"))</f>
        <v>0</v>
      </c>
      <c r="K263" s="9"/>
      <c r="L263" s="9" t="str">
        <f ca="1">IF(OR(Table2[[#This Row],[M23_28_2]]&gt;0,Table2[[#This Row],[K23_28_2]]&lt;0),"+-","")</f>
        <v/>
      </c>
    </row>
    <row r="264" spans="1:12" x14ac:dyDescent="0.25">
      <c r="A264" s="6" t="str">
        <f>SUBSTITUTE(SUBSTITUTE(Table2[[#This Row],[NAMA BARANG]],"-","")," ","")</f>
        <v>Bensia9938CerminKaca(32)</v>
      </c>
      <c r="B264" s="8">
        <f ca="1">IF(Table2[[#This Row],[TT]]&lt;1,"",COUNT(B$2:B263)+1)</f>
        <v>262</v>
      </c>
      <c r="C264" s="6" t="s">
        <v>453</v>
      </c>
      <c r="D264" s="8">
        <v>6</v>
      </c>
      <c r="E264" s="8" t="s">
        <v>217</v>
      </c>
      <c r="F264" s="8">
        <f ca="1">SUM(Table2[[#This Row],[AWAL]],Table2[[#This Row],[M17_21_2]],Table2[[#This Row],[K17_21_2]],Table2[[#This Row],[M23_28_2]],Table2[[#This Row],[K23_28_2]])</f>
        <v>6</v>
      </c>
      <c r="G264" s="6">
        <f ca="1">SUMIF(INDIRECT(Table2[[#Headers],[M17_21_2]]&amp;"[concat]"),Table2[concat],INDIRECT(Table2[[#Headers],[M17_21_2]]&amp;"[c]"))</f>
        <v>0</v>
      </c>
      <c r="H264" s="6">
        <f ca="1">SUMIF(INDIRECT(Table2[[#Headers],[K17_21_2]]&amp;"[concat]"),Table2[concat],INDIRECT(Table2[[#Headers],[K17_21_2]]&amp;"[c]"))*-1</f>
        <v>0</v>
      </c>
      <c r="I264" s="6" t="str">
        <f ca="1">IF(OR(Table2[[#This Row],[M17_21_2]]&gt;0,Table2[[#This Row],[K17_21_2]]&lt;0),"+-","")</f>
        <v/>
      </c>
      <c r="J264" s="9">
        <f ca="1">SUMIF(INDIRECT(Table2[[#Headers],[M23_28_2]]&amp;"[concat]"),Table2[concat],INDIRECT(Table2[[#Headers],[M23_28_2]]&amp;"[c]"))</f>
        <v>0</v>
      </c>
      <c r="K264" s="9"/>
      <c r="L264" s="9" t="str">
        <f ca="1">IF(OR(Table2[[#This Row],[M23_28_2]]&gt;0,Table2[[#This Row],[K23_28_2]]&lt;0),"+-","")</f>
        <v/>
      </c>
    </row>
    <row r="265" spans="1:12" x14ac:dyDescent="0.25">
      <c r="A265" s="6" t="str">
        <f>SUBSTITUTE(SUBSTITUTE(Table2[[#This Row],[NAMA BARANG]],"-","")," ","")</f>
        <v>Bensia9939A(Faktur)32</v>
      </c>
      <c r="B265" s="8">
        <f ca="1">IF(Table2[[#This Row],[TT]]&lt;1,"",COUNT(B$2:B264)+1)</f>
        <v>263</v>
      </c>
      <c r="C265" s="6" t="s">
        <v>454</v>
      </c>
      <c r="D265" s="8">
        <v>5</v>
      </c>
      <c r="E265" s="8" t="s">
        <v>267</v>
      </c>
      <c r="F265" s="8">
        <f ca="1">SUM(Table2[[#This Row],[AWAL]],Table2[[#This Row],[M17_21_2]],Table2[[#This Row],[K17_21_2]],Table2[[#This Row],[M23_28_2]],Table2[[#This Row],[K23_28_2]])</f>
        <v>5</v>
      </c>
      <c r="G265" s="6">
        <f ca="1">SUMIF(INDIRECT(Table2[[#Headers],[M17_21_2]]&amp;"[concat]"),Table2[concat],INDIRECT(Table2[[#Headers],[M17_21_2]]&amp;"[c]"))</f>
        <v>0</v>
      </c>
      <c r="H265" s="6">
        <f ca="1">SUMIF(INDIRECT(Table2[[#Headers],[K17_21_2]]&amp;"[concat]"),Table2[concat],INDIRECT(Table2[[#Headers],[K17_21_2]]&amp;"[c]"))*-1</f>
        <v>0</v>
      </c>
      <c r="I265" s="6" t="str">
        <f ca="1">IF(OR(Table2[[#This Row],[M17_21_2]]&gt;0,Table2[[#This Row],[K17_21_2]]&lt;0),"+-","")</f>
        <v/>
      </c>
      <c r="J265" s="9">
        <f ca="1">SUMIF(INDIRECT(Table2[[#Headers],[M23_28_2]]&amp;"[concat]"),Table2[concat],INDIRECT(Table2[[#Headers],[M23_28_2]]&amp;"[c]"))</f>
        <v>0</v>
      </c>
      <c r="K265" s="9"/>
      <c r="L265" s="9" t="str">
        <f ca="1">IF(OR(Table2[[#This Row],[M23_28_2]]&gt;0,Table2[[#This Row],[K23_28_2]]&lt;0),"+-","")</f>
        <v/>
      </c>
    </row>
    <row r="266" spans="1:12" x14ac:dyDescent="0.25">
      <c r="A266" s="6" t="str">
        <f>SUBSTITUTE(SUBSTITUTE(Table2[[#This Row],[NAMA BARANG]],"-","")," ","")</f>
        <v>Bensia9939Dadu(32)</v>
      </c>
      <c r="B266" s="8">
        <f ca="1">IF(Table2[[#This Row],[TT]]&lt;1,"",COUNT(B$2:B265)+1)</f>
        <v>264</v>
      </c>
      <c r="C266" s="6" t="s">
        <v>455</v>
      </c>
      <c r="D266" s="8">
        <v>5</v>
      </c>
      <c r="E266" s="8" t="s">
        <v>217</v>
      </c>
      <c r="F266" s="8">
        <f ca="1">SUM(Table2[[#This Row],[AWAL]],Table2[[#This Row],[M17_21_2]],Table2[[#This Row],[K17_21_2]],Table2[[#This Row],[M23_28_2]],Table2[[#This Row],[K23_28_2]])</f>
        <v>5</v>
      </c>
      <c r="G266" s="6">
        <f ca="1">SUMIF(INDIRECT(Table2[[#Headers],[M17_21_2]]&amp;"[concat]"),Table2[concat],INDIRECT(Table2[[#Headers],[M17_21_2]]&amp;"[c]"))</f>
        <v>0</v>
      </c>
      <c r="H266" s="6">
        <f ca="1">SUMIF(INDIRECT(Table2[[#Headers],[K17_21_2]]&amp;"[concat]"),Table2[concat],INDIRECT(Table2[[#Headers],[K17_21_2]]&amp;"[c]"))*-1</f>
        <v>0</v>
      </c>
      <c r="I266" s="6" t="str">
        <f ca="1">IF(OR(Table2[[#This Row],[M17_21_2]]&gt;0,Table2[[#This Row],[K17_21_2]]&lt;0),"+-","")</f>
        <v/>
      </c>
      <c r="J266" s="9">
        <f ca="1">SUMIF(INDIRECT(Table2[[#Headers],[M23_28_2]]&amp;"[concat]"),Table2[concat],INDIRECT(Table2[[#Headers],[M23_28_2]]&amp;"[c]"))</f>
        <v>0</v>
      </c>
      <c r="K266" s="9"/>
      <c r="L266" s="9" t="str">
        <f ca="1">IF(OR(Table2[[#This Row],[M23_28_2]]&gt;0,Table2[[#This Row],[K23_28_2]]&lt;0),"+-","")</f>
        <v/>
      </c>
    </row>
    <row r="267" spans="1:12" x14ac:dyDescent="0.25">
      <c r="A267" s="6" t="str">
        <f>SUBSTITUTE(SUBSTITUTE(Table2[[#This Row],[NAMA BARANG]],"-","")," ","")</f>
        <v>BensiaBAEA009(1x50)</v>
      </c>
      <c r="B267" s="8">
        <f ca="1">IF(Table2[[#This Row],[TT]]&lt;1,"",COUNT(B$2:B266)+1)</f>
        <v>265</v>
      </c>
      <c r="C267" s="6" t="s">
        <v>456</v>
      </c>
      <c r="D267" s="8">
        <v>4</v>
      </c>
      <c r="E267" s="8" t="s">
        <v>217</v>
      </c>
      <c r="F267" s="8">
        <f ca="1">SUM(Table2[[#This Row],[AWAL]],Table2[[#This Row],[M17_21_2]],Table2[[#This Row],[K17_21_2]],Table2[[#This Row],[M23_28_2]],Table2[[#This Row],[K23_28_2]])</f>
        <v>4</v>
      </c>
      <c r="G267" s="6">
        <f ca="1">SUMIF(INDIRECT(Table2[[#Headers],[M17_21_2]]&amp;"[concat]"),Table2[concat],INDIRECT(Table2[[#Headers],[M17_21_2]]&amp;"[c]"))</f>
        <v>0</v>
      </c>
      <c r="H267" s="6">
        <f ca="1">SUMIF(INDIRECT(Table2[[#Headers],[K17_21_2]]&amp;"[concat]"),Table2[concat],INDIRECT(Table2[[#Headers],[K17_21_2]]&amp;"[c]"))*-1</f>
        <v>0</v>
      </c>
      <c r="I267" s="6" t="str">
        <f ca="1">IF(OR(Table2[[#This Row],[M17_21_2]]&gt;0,Table2[[#This Row],[K17_21_2]]&lt;0),"+-","")</f>
        <v/>
      </c>
      <c r="J267" s="9">
        <f ca="1">SUMIF(INDIRECT(Table2[[#Headers],[M23_28_2]]&amp;"[concat]"),Table2[concat],INDIRECT(Table2[[#Headers],[M23_28_2]]&amp;"[c]"))</f>
        <v>0</v>
      </c>
      <c r="K267" s="9"/>
      <c r="L267" s="9" t="str">
        <f ca="1">IF(OR(Table2[[#This Row],[M23_28_2]]&gt;0,Table2[[#This Row],[K23_28_2]]&lt;0),"+-","")</f>
        <v/>
      </c>
    </row>
    <row r="268" spans="1:12" x14ac:dyDescent="0.25">
      <c r="A268" s="6" t="str">
        <f>SUBSTITUTE(SUBSTITUTE(Table2[[#This Row],[NAMA BARANG]],"-","")," ","")</f>
        <v>BensiaCYD31Smile</v>
      </c>
      <c r="B268" s="8">
        <f ca="1">IF(Table2[[#This Row],[TT]]&lt;1,"",COUNT(B$2:B267)+1)</f>
        <v>266</v>
      </c>
      <c r="C268" s="6" t="s">
        <v>457</v>
      </c>
      <c r="D268" s="8">
        <v>6</v>
      </c>
      <c r="E268" s="8" t="s">
        <v>458</v>
      </c>
      <c r="F268" s="8">
        <f ca="1">SUM(Table2[[#This Row],[AWAL]],Table2[[#This Row],[M17_21_2]],Table2[[#This Row],[K17_21_2]],Table2[[#This Row],[M23_28_2]],Table2[[#This Row],[K23_28_2]])</f>
        <v>6</v>
      </c>
      <c r="G268" s="6">
        <f ca="1">SUMIF(INDIRECT(Table2[[#Headers],[M17_21_2]]&amp;"[concat]"),Table2[concat],INDIRECT(Table2[[#Headers],[M17_21_2]]&amp;"[c]"))</f>
        <v>0</v>
      </c>
      <c r="H268" s="6">
        <f ca="1">SUMIF(INDIRECT(Table2[[#Headers],[K17_21_2]]&amp;"[concat]"),Table2[concat],INDIRECT(Table2[[#Headers],[K17_21_2]]&amp;"[c]"))*-1</f>
        <v>0</v>
      </c>
      <c r="I268" s="6" t="str">
        <f ca="1">IF(OR(Table2[[#This Row],[M17_21_2]]&gt;0,Table2[[#This Row],[K17_21_2]]&lt;0),"+-","")</f>
        <v/>
      </c>
      <c r="J268" s="9">
        <f ca="1">SUMIF(INDIRECT(Table2[[#Headers],[M23_28_2]]&amp;"[concat]"),Table2[concat],INDIRECT(Table2[[#Headers],[M23_28_2]]&amp;"[c]"))</f>
        <v>0</v>
      </c>
      <c r="K268" s="9"/>
      <c r="L268" s="9" t="str">
        <f ca="1">IF(OR(Table2[[#This Row],[M23_28_2]]&gt;0,Table2[[#This Row],[K23_28_2]]&lt;0),"+-","")</f>
        <v/>
      </c>
    </row>
    <row r="269" spans="1:12" x14ac:dyDescent="0.25">
      <c r="A269" s="6" t="str">
        <f>SUBSTITUTE(SUBSTITUTE(Table2[[#This Row],[NAMA BARANG]],"-","")," ","")</f>
        <v>BensiaCYD35Angel0322</v>
      </c>
      <c r="B269" s="8">
        <f ca="1">IF(Table2[[#This Row],[TT]]&lt;1,"",COUNT(B$2:B268)+1)</f>
        <v>267</v>
      </c>
      <c r="C269" s="6" t="s">
        <v>459</v>
      </c>
      <c r="D269" s="8">
        <v>8</v>
      </c>
      <c r="E269" s="8" t="s">
        <v>458</v>
      </c>
      <c r="F269" s="8">
        <f ca="1">SUM(Table2[[#This Row],[AWAL]],Table2[[#This Row],[M17_21_2]],Table2[[#This Row],[K17_21_2]],Table2[[#This Row],[M23_28_2]],Table2[[#This Row],[K23_28_2]])</f>
        <v>8</v>
      </c>
      <c r="G269" s="6">
        <f ca="1">SUMIF(INDIRECT(Table2[[#Headers],[M17_21_2]]&amp;"[concat]"),Table2[concat],INDIRECT(Table2[[#Headers],[M17_21_2]]&amp;"[c]"))</f>
        <v>0</v>
      </c>
      <c r="H269" s="6">
        <f ca="1">SUMIF(INDIRECT(Table2[[#Headers],[K17_21_2]]&amp;"[concat]"),Table2[concat],INDIRECT(Table2[[#Headers],[K17_21_2]]&amp;"[c]"))*-1</f>
        <v>0</v>
      </c>
      <c r="I269" s="6" t="str">
        <f ca="1">IF(OR(Table2[[#This Row],[M17_21_2]]&gt;0,Table2[[#This Row],[K17_21_2]]&lt;0),"+-","")</f>
        <v/>
      </c>
      <c r="J269" s="9">
        <f ca="1">SUMIF(INDIRECT(Table2[[#Headers],[M23_28_2]]&amp;"[concat]"),Table2[concat],INDIRECT(Table2[[#Headers],[M23_28_2]]&amp;"[c]"))</f>
        <v>0</v>
      </c>
      <c r="K269" s="9"/>
      <c r="L269" s="9" t="str">
        <f ca="1">IF(OR(Table2[[#This Row],[M23_28_2]]&gt;0,Table2[[#This Row],[K23_28_2]]&lt;0),"+-","")</f>
        <v/>
      </c>
    </row>
    <row r="270" spans="1:12" x14ac:dyDescent="0.25">
      <c r="A270" s="6" t="str">
        <f>SUBSTITUTE(SUBSTITUTE(Table2[[#This Row],[NAMA BARANG]],"-","")," ","")</f>
        <v>BensiaDaduSF9939A</v>
      </c>
      <c r="B270" s="8">
        <f ca="1">IF(Table2[[#This Row],[TT]]&lt;1,"",COUNT(B$2:B269)+1)</f>
        <v>268</v>
      </c>
      <c r="C270" s="6" t="s">
        <v>460</v>
      </c>
      <c r="D270" s="8">
        <v>5</v>
      </c>
      <c r="E270" s="8" t="s">
        <v>267</v>
      </c>
      <c r="F270" s="8">
        <f ca="1">SUM(Table2[[#This Row],[AWAL]],Table2[[#This Row],[M17_21_2]],Table2[[#This Row],[K17_21_2]],Table2[[#This Row],[M23_28_2]],Table2[[#This Row],[K23_28_2]])</f>
        <v>5</v>
      </c>
      <c r="G270" s="6">
        <f ca="1">SUMIF(INDIRECT(Table2[[#Headers],[M17_21_2]]&amp;"[concat]"),Table2[concat],INDIRECT(Table2[[#Headers],[M17_21_2]]&amp;"[c]"))</f>
        <v>0</v>
      </c>
      <c r="H270" s="6">
        <f ca="1">SUMIF(INDIRECT(Table2[[#Headers],[K17_21_2]]&amp;"[concat]"),Table2[concat],INDIRECT(Table2[[#Headers],[K17_21_2]]&amp;"[c]"))*-1</f>
        <v>0</v>
      </c>
      <c r="I270" s="6" t="str">
        <f ca="1">IF(OR(Table2[[#This Row],[M17_21_2]]&gt;0,Table2[[#This Row],[K17_21_2]]&lt;0),"+-","")</f>
        <v/>
      </c>
      <c r="J270" s="9">
        <f ca="1">SUMIF(INDIRECT(Table2[[#Headers],[M23_28_2]]&amp;"[concat]"),Table2[concat],INDIRECT(Table2[[#Headers],[M23_28_2]]&amp;"[c]"))</f>
        <v>0</v>
      </c>
      <c r="K270" s="9"/>
      <c r="L270" s="9" t="str">
        <f ca="1">IF(OR(Table2[[#This Row],[M23_28_2]]&gt;0,Table2[[#This Row],[K23_28_2]]&lt;0),"+-","")</f>
        <v/>
      </c>
    </row>
    <row r="271" spans="1:12" x14ac:dyDescent="0.25">
      <c r="A271" s="6" t="str">
        <f>SUBSTITUTE(SUBSTITUTE(Table2[[#This Row],[NAMA BARANG]],"-","")," ","")</f>
        <v>BensiaDollar</v>
      </c>
      <c r="B271" s="8">
        <f ca="1">IF(Table2[[#This Row],[TT]]&lt;1,"",COUNT(B$2:B270)+1)</f>
        <v>269</v>
      </c>
      <c r="C271" s="6" t="s">
        <v>461</v>
      </c>
      <c r="D271" s="8">
        <v>1</v>
      </c>
      <c r="E271" s="8" t="s">
        <v>462</v>
      </c>
      <c r="F271" s="8">
        <f ca="1">SUM(Table2[[#This Row],[AWAL]],Table2[[#This Row],[M17_21_2]],Table2[[#This Row],[K17_21_2]],Table2[[#This Row],[M23_28_2]],Table2[[#This Row],[K23_28_2]])</f>
        <v>1</v>
      </c>
      <c r="G271" s="6">
        <f ca="1">SUMIF(INDIRECT(Table2[[#Headers],[M17_21_2]]&amp;"[concat]"),Table2[concat],INDIRECT(Table2[[#Headers],[M17_21_2]]&amp;"[c]"))</f>
        <v>0</v>
      </c>
      <c r="H271" s="6">
        <f ca="1">SUMIF(INDIRECT(Table2[[#Headers],[K17_21_2]]&amp;"[concat]"),Table2[concat],INDIRECT(Table2[[#Headers],[K17_21_2]]&amp;"[c]"))*-1</f>
        <v>0</v>
      </c>
      <c r="I271" s="6" t="str">
        <f ca="1">IF(OR(Table2[[#This Row],[M17_21_2]]&gt;0,Table2[[#This Row],[K17_21_2]]&lt;0),"+-","")</f>
        <v/>
      </c>
      <c r="J271" s="9">
        <f ca="1">SUMIF(INDIRECT(Table2[[#Headers],[M23_28_2]]&amp;"[concat]"),Table2[concat],INDIRECT(Table2[[#Headers],[M23_28_2]]&amp;"[c]"))</f>
        <v>0</v>
      </c>
      <c r="K271" s="9"/>
      <c r="L271" s="9" t="str">
        <f ca="1">IF(OR(Table2[[#This Row],[M23_28_2]]&gt;0,Table2[[#This Row],[K23_28_2]]&lt;0),"+-","")</f>
        <v/>
      </c>
    </row>
    <row r="272" spans="1:12" x14ac:dyDescent="0.25">
      <c r="A272" s="6" t="str">
        <f>SUBSTITUTE(SUBSTITUTE(Table2[[#This Row],[NAMA BARANG]],"-","")," ","")</f>
        <v>BensiaLT1311(30pc)(36)</v>
      </c>
      <c r="B272" s="8">
        <f ca="1">IF(Table2[[#This Row],[TT]]&lt;1,"",COUNT(B$2:B271)+1)</f>
        <v>270</v>
      </c>
      <c r="C272" s="6" t="s">
        <v>463</v>
      </c>
      <c r="D272" s="8">
        <v>14</v>
      </c>
      <c r="E272" s="8" t="s">
        <v>259</v>
      </c>
      <c r="F272" s="8">
        <f ca="1">SUM(Table2[[#This Row],[AWAL]],Table2[[#This Row],[M17_21_2]],Table2[[#This Row],[K17_21_2]],Table2[[#This Row],[M23_28_2]],Table2[[#This Row],[K23_28_2]])</f>
        <v>14</v>
      </c>
      <c r="G272" s="6">
        <f ca="1">SUMIF(INDIRECT(Table2[[#Headers],[M17_21_2]]&amp;"[concat]"),Table2[concat],INDIRECT(Table2[[#Headers],[M17_21_2]]&amp;"[c]"))</f>
        <v>0</v>
      </c>
      <c r="H272" s="6">
        <f ca="1">SUMIF(INDIRECT(Table2[[#Headers],[K17_21_2]]&amp;"[concat]"),Table2[concat],INDIRECT(Table2[[#Headers],[K17_21_2]]&amp;"[c]"))*-1</f>
        <v>0</v>
      </c>
      <c r="I272" s="6" t="str">
        <f ca="1">IF(OR(Table2[[#This Row],[M17_21_2]]&gt;0,Table2[[#This Row],[K17_21_2]]&lt;0),"+-","")</f>
        <v/>
      </c>
      <c r="J272" s="9">
        <f ca="1">SUMIF(INDIRECT(Table2[[#Headers],[M23_28_2]]&amp;"[concat]"),Table2[concat],INDIRECT(Table2[[#Headers],[M23_28_2]]&amp;"[c]"))</f>
        <v>0</v>
      </c>
      <c r="K272" s="9"/>
      <c r="L272" s="9" t="str">
        <f ca="1">IF(OR(Table2[[#This Row],[M23_28_2]]&gt;0,Table2[[#This Row],[K23_28_2]]&lt;0),"+-","")</f>
        <v/>
      </c>
    </row>
    <row r="273" spans="1:12" x14ac:dyDescent="0.25">
      <c r="A273" s="6" t="str">
        <f>SUBSTITUTE(SUBSTITUTE(Table2[[#This Row],[NAMA BARANG]],"-","")," ","")</f>
        <v>Bensiapluit9925A</v>
      </c>
      <c r="B273" s="8">
        <f ca="1">IF(Table2[[#This Row],[TT]]&lt;1,"",COUNT(B$2:B272)+1)</f>
        <v>271</v>
      </c>
      <c r="C273" s="6" t="s">
        <v>464</v>
      </c>
      <c r="D273" s="8">
        <v>1</v>
      </c>
      <c r="E273" s="8" t="s">
        <v>103</v>
      </c>
      <c r="F273" s="8">
        <f ca="1">SUM(Table2[[#This Row],[AWAL]],Table2[[#This Row],[M17_21_2]],Table2[[#This Row],[K17_21_2]],Table2[[#This Row],[M23_28_2]],Table2[[#This Row],[K23_28_2]])</f>
        <v>1</v>
      </c>
      <c r="G273" s="6">
        <f ca="1">SUMIF(INDIRECT(Table2[[#Headers],[M17_21_2]]&amp;"[concat]"),Table2[concat],INDIRECT(Table2[[#Headers],[M17_21_2]]&amp;"[c]"))</f>
        <v>0</v>
      </c>
      <c r="H273" s="6">
        <f ca="1">SUMIF(INDIRECT(Table2[[#Headers],[K17_21_2]]&amp;"[concat]"),Table2[concat],INDIRECT(Table2[[#Headers],[K17_21_2]]&amp;"[c]"))*-1</f>
        <v>0</v>
      </c>
      <c r="I273" s="6" t="str">
        <f ca="1">IF(OR(Table2[[#This Row],[M17_21_2]]&gt;0,Table2[[#This Row],[K17_21_2]]&lt;0),"+-","")</f>
        <v/>
      </c>
      <c r="J273" s="9">
        <f ca="1">SUMIF(INDIRECT(Table2[[#Headers],[M23_28_2]]&amp;"[concat]"),Table2[concat],INDIRECT(Table2[[#Headers],[M23_28_2]]&amp;"[c]"))</f>
        <v>0</v>
      </c>
      <c r="K273" s="9"/>
      <c r="L273" s="9" t="str">
        <f ca="1">IF(OR(Table2[[#This Row],[M23_28_2]]&gt;0,Table2[[#This Row],[K23_28_2]]&lt;0),"+-","")</f>
        <v/>
      </c>
    </row>
    <row r="274" spans="1:12" x14ac:dyDescent="0.25">
      <c r="A274" s="6" t="str">
        <f>SUBSTITUTE(SUBSTITUTE(Table2[[#This Row],[NAMA BARANG]],"-","")," ","")</f>
        <v>BensiaSF9925A(Pluit42F)</v>
      </c>
      <c r="B274" s="8">
        <f ca="1">IF(Table2[[#This Row],[TT]]&lt;1,"",COUNT(B$2:B273)+1)</f>
        <v>272</v>
      </c>
      <c r="C274" s="6" t="s">
        <v>465</v>
      </c>
      <c r="D274" s="8">
        <v>4</v>
      </c>
      <c r="E274" s="8" t="s">
        <v>103</v>
      </c>
      <c r="F274" s="8">
        <f ca="1">SUM(Table2[[#This Row],[AWAL]],Table2[[#This Row],[M17_21_2]],Table2[[#This Row],[K17_21_2]],Table2[[#This Row],[M23_28_2]],Table2[[#This Row],[K23_28_2]])</f>
        <v>3</v>
      </c>
      <c r="G274" s="6">
        <f ca="1">SUMIF(INDIRECT(Table2[[#Headers],[M17_21_2]]&amp;"[concat]"),Table2[concat],INDIRECT(Table2[[#Headers],[M17_21_2]]&amp;"[c]"))</f>
        <v>0</v>
      </c>
      <c r="H274" s="6">
        <f ca="1">SUMIF(INDIRECT(Table2[[#Headers],[K17_21_2]]&amp;"[concat]"),Table2[concat],INDIRECT(Table2[[#Headers],[K17_21_2]]&amp;"[c]"))*-1</f>
        <v>-1</v>
      </c>
      <c r="I274" s="6" t="str">
        <f ca="1">IF(OR(Table2[[#This Row],[M17_21_2]]&gt;0,Table2[[#This Row],[K17_21_2]]&lt;0),"+-","")</f>
        <v>+-</v>
      </c>
      <c r="J274" s="9">
        <f ca="1">SUMIF(INDIRECT(Table2[[#Headers],[M23_28_2]]&amp;"[concat]"),Table2[concat],INDIRECT(Table2[[#Headers],[M23_28_2]]&amp;"[c]"))</f>
        <v>0</v>
      </c>
      <c r="K274" s="9"/>
      <c r="L274" s="9" t="str">
        <f ca="1">IF(OR(Table2[[#This Row],[M23_28_2]]&gt;0,Table2[[#This Row],[K23_28_2]]&lt;0),"+-","")</f>
        <v/>
      </c>
    </row>
    <row r="275" spans="1:12" x14ac:dyDescent="0.25">
      <c r="A275" s="6" t="str">
        <f>SUBSTITUTE(SUBSTITUTE(Table2[[#This Row],[NAMA BARANG]],"-","")," ","")</f>
        <v>BensiaSF9925B(Tangan42F)</v>
      </c>
      <c r="B275" s="8">
        <f ca="1">IF(Table2[[#This Row],[TT]]&lt;1,"",COUNT(B$2:B274)+1)</f>
        <v>273</v>
      </c>
      <c r="C275" s="6" t="s">
        <v>466</v>
      </c>
      <c r="D275" s="8">
        <v>7</v>
      </c>
      <c r="E275" s="8" t="s">
        <v>103</v>
      </c>
      <c r="F275" s="8">
        <f ca="1">SUM(Table2[[#This Row],[AWAL]],Table2[[#This Row],[M17_21_2]],Table2[[#This Row],[K17_21_2]],Table2[[#This Row],[M23_28_2]],Table2[[#This Row],[K23_28_2]])</f>
        <v>6</v>
      </c>
      <c r="G275" s="6">
        <f ca="1">SUMIF(INDIRECT(Table2[[#Headers],[M17_21_2]]&amp;"[concat]"),Table2[concat],INDIRECT(Table2[[#Headers],[M17_21_2]]&amp;"[c]"))</f>
        <v>0</v>
      </c>
      <c r="H275" s="6">
        <f ca="1">SUMIF(INDIRECT(Table2[[#Headers],[K17_21_2]]&amp;"[concat]"),Table2[concat],INDIRECT(Table2[[#Headers],[K17_21_2]]&amp;"[c]"))*-1</f>
        <v>-1</v>
      </c>
      <c r="I275" s="6" t="str">
        <f ca="1">IF(OR(Table2[[#This Row],[M17_21_2]]&gt;0,Table2[[#This Row],[K17_21_2]]&lt;0),"+-","")</f>
        <v>+-</v>
      </c>
      <c r="J275" s="9">
        <f ca="1">SUMIF(INDIRECT(Table2[[#Headers],[M23_28_2]]&amp;"[concat]"),Table2[concat],INDIRECT(Table2[[#Headers],[M23_28_2]]&amp;"[c]"))</f>
        <v>0</v>
      </c>
      <c r="K275" s="9"/>
      <c r="L275" s="9" t="str">
        <f ca="1">IF(OR(Table2[[#This Row],[M23_28_2]]&gt;0,Table2[[#This Row],[K23_28_2]]&lt;0),"+-","")</f>
        <v/>
      </c>
    </row>
    <row r="276" spans="1:12" x14ac:dyDescent="0.25">
      <c r="A276" s="6" t="str">
        <f>SUBSTITUTE(SUBSTITUTE(Table2[[#This Row],[NAMA BARANG]],"-","")," ","")</f>
        <v>BensiaSF9925C(Biasa)</v>
      </c>
      <c r="B276" s="8">
        <f ca="1">IF(Table2[[#This Row],[TT]]&lt;1,"",COUNT(B$2:B275)+1)</f>
        <v>274</v>
      </c>
      <c r="C276" s="6" t="s">
        <v>467</v>
      </c>
      <c r="D276" s="8">
        <v>1</v>
      </c>
      <c r="E276" s="8" t="s">
        <v>468</v>
      </c>
      <c r="F276" s="8">
        <f ca="1">SUM(Table2[[#This Row],[AWAL]],Table2[[#This Row],[M17_21_2]],Table2[[#This Row],[K17_21_2]],Table2[[#This Row],[M23_28_2]],Table2[[#This Row],[K23_28_2]])</f>
        <v>1</v>
      </c>
      <c r="G276" s="6">
        <f ca="1">SUMIF(INDIRECT(Table2[[#Headers],[M17_21_2]]&amp;"[concat]"),Table2[concat],INDIRECT(Table2[[#Headers],[M17_21_2]]&amp;"[c]"))</f>
        <v>0</v>
      </c>
      <c r="H276" s="6">
        <f ca="1">SUMIF(INDIRECT(Table2[[#Headers],[K17_21_2]]&amp;"[concat]"),Table2[concat],INDIRECT(Table2[[#Headers],[K17_21_2]]&amp;"[c]"))*-1</f>
        <v>0</v>
      </c>
      <c r="I276" s="6" t="str">
        <f ca="1">IF(OR(Table2[[#This Row],[M17_21_2]]&gt;0,Table2[[#This Row],[K17_21_2]]&lt;0),"+-","")</f>
        <v/>
      </c>
      <c r="J276" s="9">
        <f ca="1">SUMIF(INDIRECT(Table2[[#Headers],[M23_28_2]]&amp;"[concat]"),Table2[concat],INDIRECT(Table2[[#Headers],[M23_28_2]]&amp;"[c]"))</f>
        <v>0</v>
      </c>
      <c r="K276" s="9"/>
      <c r="L276" s="9" t="str">
        <f ca="1">IF(OR(Table2[[#This Row],[M23_28_2]]&gt;0,Table2[[#This Row],[K23_28_2]]&lt;0),"+-","")</f>
        <v/>
      </c>
    </row>
    <row r="277" spans="1:12" x14ac:dyDescent="0.25">
      <c r="A277" s="6" t="str">
        <f>SUBSTITUTE(SUBSTITUTE(Table2[[#This Row],[NAMA BARANG]],"-","")," ","")</f>
        <v>BensiaSF9925C(Faktur)</v>
      </c>
      <c r="B277" s="8">
        <f ca="1">IF(Table2[[#This Row],[TT]]&lt;1,"",COUNT(B$2:B276)+1)</f>
        <v>275</v>
      </c>
      <c r="C277" s="6" t="s">
        <v>469</v>
      </c>
      <c r="D277" s="8">
        <v>10</v>
      </c>
      <c r="E277" s="8" t="s">
        <v>103</v>
      </c>
      <c r="F277" s="8">
        <f ca="1">SUM(Table2[[#This Row],[AWAL]],Table2[[#This Row],[M17_21_2]],Table2[[#This Row],[K17_21_2]],Table2[[#This Row],[M23_28_2]],Table2[[#This Row],[K23_28_2]])</f>
        <v>9</v>
      </c>
      <c r="G277" s="6">
        <f ca="1">SUMIF(INDIRECT(Table2[[#Headers],[M17_21_2]]&amp;"[concat]"),Table2[concat],INDIRECT(Table2[[#Headers],[M17_21_2]]&amp;"[c]"))</f>
        <v>0</v>
      </c>
      <c r="H277" s="6">
        <f ca="1">SUMIF(INDIRECT(Table2[[#Headers],[K17_21_2]]&amp;"[concat]"),Table2[concat],INDIRECT(Table2[[#Headers],[K17_21_2]]&amp;"[c]"))*-1</f>
        <v>-1</v>
      </c>
      <c r="I277" s="6" t="str">
        <f ca="1">IF(OR(Table2[[#This Row],[M17_21_2]]&gt;0,Table2[[#This Row],[K17_21_2]]&lt;0),"+-","")</f>
        <v>+-</v>
      </c>
      <c r="J277" s="9">
        <f ca="1">SUMIF(INDIRECT(Table2[[#Headers],[M23_28_2]]&amp;"[concat]"),Table2[concat],INDIRECT(Table2[[#Headers],[M23_28_2]]&amp;"[c]"))</f>
        <v>0</v>
      </c>
      <c r="K277" s="9"/>
      <c r="L277" s="9" t="str">
        <f ca="1">IF(OR(Table2[[#This Row],[M23_28_2]]&gt;0,Table2[[#This Row],[K23_28_2]]&lt;0),"+-","")</f>
        <v/>
      </c>
    </row>
    <row r="278" spans="1:12" x14ac:dyDescent="0.25">
      <c r="A278" s="6" t="str">
        <f>SUBSTITUTE(SUBSTITUTE(Table2[[#This Row],[NAMA BARANG]],"-","")," ","")</f>
        <v>BensiaSF9925C(Sendok42Biasa)</v>
      </c>
      <c r="B278" s="8">
        <f ca="1">IF(Table2[[#This Row],[TT]]&lt;1,"",COUNT(B$2:B277)+1)</f>
        <v>276</v>
      </c>
      <c r="C278" s="6" t="s">
        <v>470</v>
      </c>
      <c r="D278" s="8">
        <v>19</v>
      </c>
      <c r="E278" s="8" t="s">
        <v>103</v>
      </c>
      <c r="F278" s="8">
        <f ca="1">SUM(Table2[[#This Row],[AWAL]],Table2[[#This Row],[M17_21_2]],Table2[[#This Row],[K17_21_2]],Table2[[#This Row],[M23_28_2]],Table2[[#This Row],[K23_28_2]])</f>
        <v>19</v>
      </c>
      <c r="G278" s="6">
        <f ca="1">SUMIF(INDIRECT(Table2[[#Headers],[M17_21_2]]&amp;"[concat]"),Table2[concat],INDIRECT(Table2[[#Headers],[M17_21_2]]&amp;"[c]"))</f>
        <v>0</v>
      </c>
      <c r="H278" s="6">
        <f ca="1">SUMIF(INDIRECT(Table2[[#Headers],[K17_21_2]]&amp;"[concat]"),Table2[concat],INDIRECT(Table2[[#Headers],[K17_21_2]]&amp;"[c]"))*-1</f>
        <v>0</v>
      </c>
      <c r="I278" s="6" t="str">
        <f ca="1">IF(OR(Table2[[#This Row],[M17_21_2]]&gt;0,Table2[[#This Row],[K17_21_2]]&lt;0),"+-","")</f>
        <v/>
      </c>
      <c r="J278" s="9">
        <f ca="1">SUMIF(INDIRECT(Table2[[#Headers],[M23_28_2]]&amp;"[concat]"),Table2[concat],INDIRECT(Table2[[#Headers],[M23_28_2]]&amp;"[c]"))</f>
        <v>0</v>
      </c>
      <c r="K278" s="9"/>
      <c r="L278" s="9" t="str">
        <f ca="1">IF(OR(Table2[[#This Row],[M23_28_2]]&gt;0,Table2[[#This Row],[K23_28_2]]&lt;0),"+-","")</f>
        <v/>
      </c>
    </row>
    <row r="279" spans="1:12" x14ac:dyDescent="0.25">
      <c r="A279" s="6" t="str">
        <f>SUBSTITUTE(SUBSTITUTE(Table2[[#This Row],[NAMA BARANG]],"-","")," ","")</f>
        <v>BensiaZC105pluit</v>
      </c>
      <c r="B279" s="8">
        <f ca="1">IF(Table2[[#This Row],[TT]]&lt;1,"",COUNT(B$2:B278)+1)</f>
        <v>277</v>
      </c>
      <c r="C279" s="6" t="s">
        <v>472</v>
      </c>
      <c r="D279" s="8">
        <v>5</v>
      </c>
      <c r="E279" s="8" t="s">
        <v>262</v>
      </c>
      <c r="F279" s="8">
        <f ca="1">SUM(Table2[[#This Row],[AWAL]],Table2[[#This Row],[M17_21_2]],Table2[[#This Row],[K17_21_2]],Table2[[#This Row],[M23_28_2]],Table2[[#This Row],[K23_28_2]])</f>
        <v>5</v>
      </c>
      <c r="G279" s="6">
        <f ca="1">SUMIF(INDIRECT(Table2[[#Headers],[M17_21_2]]&amp;"[concat]"),Table2[concat],INDIRECT(Table2[[#Headers],[M17_21_2]]&amp;"[c]"))</f>
        <v>0</v>
      </c>
      <c r="H279" s="6">
        <f ca="1">SUMIF(INDIRECT(Table2[[#Headers],[K17_21_2]]&amp;"[concat]"),Table2[concat],INDIRECT(Table2[[#Headers],[K17_21_2]]&amp;"[c]"))*-1</f>
        <v>0</v>
      </c>
      <c r="I279" s="6" t="str">
        <f ca="1">IF(OR(Table2[[#This Row],[M17_21_2]]&gt;0,Table2[[#This Row],[K17_21_2]]&lt;0),"+-","")</f>
        <v/>
      </c>
      <c r="J279" s="9">
        <f ca="1">SUMIF(INDIRECT(Table2[[#Headers],[M23_28_2]]&amp;"[concat]"),Table2[concat],INDIRECT(Table2[[#Headers],[M23_28_2]]&amp;"[c]"))</f>
        <v>0</v>
      </c>
      <c r="K279" s="9"/>
      <c r="L279" s="9" t="str">
        <f ca="1">IF(OR(Table2[[#This Row],[M23_28_2]]&gt;0,Table2[[#This Row],[K23_28_2]]&lt;0),"+-","")</f>
        <v/>
      </c>
    </row>
    <row r="280" spans="1:12" x14ac:dyDescent="0.25">
      <c r="A280" s="6" t="str">
        <f>SUBSTITUTE(SUBSTITUTE(Table2[[#This Row],[NAMA BARANG]],"-","")," ","")</f>
        <v>BensiaZC131Fan(30Box)isi48</v>
      </c>
      <c r="B280" s="8">
        <f ca="1">IF(Table2[[#This Row],[TT]]&lt;1,"",COUNT(B$2:B279)+1)</f>
        <v>278</v>
      </c>
      <c r="C280" s="6" t="s">
        <v>473</v>
      </c>
      <c r="D280" s="8">
        <v>24</v>
      </c>
      <c r="E280" s="8" t="s">
        <v>262</v>
      </c>
      <c r="F280" s="8">
        <f ca="1">SUM(Table2[[#This Row],[AWAL]],Table2[[#This Row],[M17_21_2]],Table2[[#This Row],[K17_21_2]],Table2[[#This Row],[M23_28_2]],Table2[[#This Row],[K23_28_2]])</f>
        <v>24</v>
      </c>
      <c r="G280" s="6">
        <f ca="1">SUMIF(INDIRECT(Table2[[#Headers],[M17_21_2]]&amp;"[concat]"),Table2[concat],INDIRECT(Table2[[#Headers],[M17_21_2]]&amp;"[c]"))</f>
        <v>0</v>
      </c>
      <c r="H280" s="6">
        <f ca="1">SUMIF(INDIRECT(Table2[[#Headers],[K17_21_2]]&amp;"[concat]"),Table2[concat],INDIRECT(Table2[[#Headers],[K17_21_2]]&amp;"[c]"))*-1</f>
        <v>0</v>
      </c>
      <c r="I280" s="6" t="str">
        <f ca="1">IF(OR(Table2[[#This Row],[M17_21_2]]&gt;0,Table2[[#This Row],[K17_21_2]]&lt;0),"+-","")</f>
        <v/>
      </c>
      <c r="J280" s="9">
        <f ca="1">SUMIF(INDIRECT(Table2[[#Headers],[M23_28_2]]&amp;"[concat]"),Table2[concat],INDIRECT(Table2[[#Headers],[M23_28_2]]&amp;"[c]"))</f>
        <v>0</v>
      </c>
      <c r="K280" s="9"/>
      <c r="L280" s="9" t="str">
        <f ca="1">IF(OR(Table2[[#This Row],[M23_28_2]]&gt;0,Table2[[#This Row],[K23_28_2]]&lt;0),"+-","")</f>
        <v/>
      </c>
    </row>
    <row r="281" spans="1:12" x14ac:dyDescent="0.25">
      <c r="A281" s="6" t="str">
        <f>SUBSTITUTE(SUBSTITUTE(Table2[[#This Row],[NAMA BARANG]],"-","")," ","")</f>
        <v>BensiaZC9937(50)</v>
      </c>
      <c r="B281" s="8">
        <f ca="1">IF(Table2[[#This Row],[TT]]&lt;1,"",COUNT(B$2:B280)+1)</f>
        <v>279</v>
      </c>
      <c r="C281" s="6" t="s">
        <v>474</v>
      </c>
      <c r="D281" s="8">
        <v>24</v>
      </c>
      <c r="E281" s="8" t="s">
        <v>373</v>
      </c>
      <c r="F281" s="8">
        <f ca="1">SUM(Table2[[#This Row],[AWAL]],Table2[[#This Row],[M17_21_2]],Table2[[#This Row],[K17_21_2]],Table2[[#This Row],[M23_28_2]],Table2[[#This Row],[K23_28_2]])</f>
        <v>23</v>
      </c>
      <c r="G281" s="6">
        <f ca="1">SUMIF(INDIRECT(Table2[[#Headers],[M17_21_2]]&amp;"[concat]"),Table2[concat],INDIRECT(Table2[[#Headers],[M17_21_2]]&amp;"[c]"))</f>
        <v>0</v>
      </c>
      <c r="H281" s="6">
        <f ca="1">SUMIF(INDIRECT(Table2[[#Headers],[K17_21_2]]&amp;"[concat]"),Table2[concat],INDIRECT(Table2[[#Headers],[K17_21_2]]&amp;"[c]"))*-1</f>
        <v>-1</v>
      </c>
      <c r="I281" s="6" t="str">
        <f ca="1">IF(OR(Table2[[#This Row],[M17_21_2]]&gt;0,Table2[[#This Row],[K17_21_2]]&lt;0),"+-","")</f>
        <v>+-</v>
      </c>
      <c r="J281" s="9">
        <f ca="1">SUMIF(INDIRECT(Table2[[#Headers],[M23_28_2]]&amp;"[concat]"),Table2[concat],INDIRECT(Table2[[#Headers],[M23_28_2]]&amp;"[c]"))</f>
        <v>0</v>
      </c>
      <c r="K281" s="9"/>
      <c r="L281" s="9" t="str">
        <f ca="1">IF(OR(Table2[[#This Row],[M23_28_2]]&gt;0,Table2[[#This Row],[K23_28_2]]&lt;0),"+-","")</f>
        <v/>
      </c>
    </row>
    <row r="282" spans="1:12" x14ac:dyDescent="0.25">
      <c r="A282" s="6" t="str">
        <f>SUBSTITUTE(SUBSTITUTE(Table2[[#This Row],[NAMA BARANG]],"-","")," ","")</f>
        <v>Bindernote/memobatikT(76)</v>
      </c>
      <c r="B282" s="8">
        <f ca="1">IF(Table2[[#This Row],[TT]]&lt;1,"",COUNT(B$2:B281)+1)</f>
        <v>280</v>
      </c>
      <c r="C282" s="6" t="s">
        <v>475</v>
      </c>
      <c r="D282" s="8">
        <v>7</v>
      </c>
      <c r="E282" s="8" t="s">
        <v>476</v>
      </c>
      <c r="F282" s="8">
        <f ca="1">SUM(Table2[[#This Row],[AWAL]],Table2[[#This Row],[M17_21_2]],Table2[[#This Row],[K17_21_2]],Table2[[#This Row],[M23_28_2]],Table2[[#This Row],[K23_28_2]])</f>
        <v>7</v>
      </c>
      <c r="G282" s="6">
        <f ca="1">SUMIF(INDIRECT(Table2[[#Headers],[M17_21_2]]&amp;"[concat]"),Table2[concat],INDIRECT(Table2[[#Headers],[M17_21_2]]&amp;"[c]"))</f>
        <v>0</v>
      </c>
      <c r="H282" s="6">
        <f ca="1">SUMIF(INDIRECT(Table2[[#Headers],[K17_21_2]]&amp;"[concat]"),Table2[concat],INDIRECT(Table2[[#Headers],[K17_21_2]]&amp;"[c]"))*-1</f>
        <v>0</v>
      </c>
      <c r="I282" s="6" t="str">
        <f ca="1">IF(OR(Table2[[#This Row],[M17_21_2]]&gt;0,Table2[[#This Row],[K17_21_2]]&lt;0),"+-","")</f>
        <v/>
      </c>
      <c r="J282" s="9">
        <f ca="1">SUMIF(INDIRECT(Table2[[#Headers],[M23_28_2]]&amp;"[concat]"),Table2[concat],INDIRECT(Table2[[#Headers],[M23_28_2]]&amp;"[c]"))</f>
        <v>0</v>
      </c>
      <c r="K282" s="9"/>
      <c r="L282" s="9" t="str">
        <f ca="1">IF(OR(Table2[[#This Row],[M23_28_2]]&gt;0,Table2[[#This Row],[K23_28_2]]&lt;0),"+-","")</f>
        <v/>
      </c>
    </row>
    <row r="283" spans="1:12" x14ac:dyDescent="0.25">
      <c r="A283" s="6" t="str">
        <f>SUBSTITUTE(SUBSTITUTE(Table2[[#This Row],[NAMA BARANG]],"-","")," ","")</f>
        <v>BkASBFolio</v>
      </c>
      <c r="B283" s="8">
        <f ca="1">IF(Table2[[#This Row],[TT]]&lt;1,"",COUNT(B$2:B282)+1)</f>
        <v>281</v>
      </c>
      <c r="C283" s="6" t="s">
        <v>2873</v>
      </c>
      <c r="D283" s="8">
        <v>1</v>
      </c>
      <c r="E283" s="8">
        <v>50</v>
      </c>
      <c r="F283" s="8">
        <f ca="1">SUM(Table2[[#This Row],[AWAL]],Table2[[#This Row],[M17_21_2]],Table2[[#This Row],[K17_21_2]],Table2[[#This Row],[M23_28_2]],Table2[[#This Row],[K23_28_2]])</f>
        <v>1</v>
      </c>
      <c r="G283" s="6">
        <f ca="1">SUMIF(INDIRECT(Table2[[#Headers],[M17_21_2]]&amp;"[concat]"),Table2[concat],INDIRECT(Table2[[#Headers],[M17_21_2]]&amp;"[c]"))</f>
        <v>0</v>
      </c>
      <c r="H283" s="6">
        <f ca="1">SUMIF(INDIRECT(Table2[[#Headers],[K17_21_2]]&amp;"[concat]"),Table2[concat],INDIRECT(Table2[[#Headers],[K17_21_2]]&amp;"[c]"))*-1</f>
        <v>0</v>
      </c>
      <c r="I283" s="6" t="str">
        <f ca="1">IF(OR(Table2[[#This Row],[M17_21_2]]&gt;0,Table2[[#This Row],[K17_21_2]]&lt;0),"+-","")</f>
        <v/>
      </c>
      <c r="J283" s="9">
        <f ca="1">SUMIF(INDIRECT(Table2[[#Headers],[M23_28_2]]&amp;"[concat]"),Table2[concat],INDIRECT(Table2[[#Headers],[M23_28_2]]&amp;"[c]"))</f>
        <v>0</v>
      </c>
      <c r="K283" s="9"/>
      <c r="L283" s="9" t="str">
        <f ca="1">IF(OR(Table2[[#This Row],[M23_28_2]]&gt;0,Table2[[#This Row],[K23_28_2]]&lt;0),"+-","")</f>
        <v/>
      </c>
    </row>
    <row r="284" spans="1:12" x14ac:dyDescent="0.25">
      <c r="A284" s="6" t="str">
        <f>SUBSTITUTE(SUBSTITUTE(Table2[[#This Row],[NAMA BARANG]],"-","")," ","")</f>
        <v>BkASBKwarto</v>
      </c>
      <c r="B284" s="8">
        <f ca="1">IF(Table2[[#This Row],[TT]]&lt;1,"",COUNT(B$2:B283)+1)</f>
        <v>282</v>
      </c>
      <c r="C284" s="6" t="s">
        <v>477</v>
      </c>
      <c r="D284" s="8">
        <v>2</v>
      </c>
      <c r="E284" s="8">
        <v>100</v>
      </c>
      <c r="F284" s="8">
        <f ca="1">SUM(Table2[[#This Row],[AWAL]],Table2[[#This Row],[M17_21_2]],Table2[[#This Row],[K17_21_2]],Table2[[#This Row],[M23_28_2]],Table2[[#This Row],[K23_28_2]])</f>
        <v>1</v>
      </c>
      <c r="G284" s="6">
        <f ca="1">SUMIF(INDIRECT(Table2[[#Headers],[M17_21_2]]&amp;"[concat]"),Table2[concat],INDIRECT(Table2[[#Headers],[M17_21_2]]&amp;"[c]"))</f>
        <v>0</v>
      </c>
      <c r="H284" s="6">
        <f ca="1">SUMIF(INDIRECT(Table2[[#Headers],[K17_21_2]]&amp;"[concat]"),Table2[concat],INDIRECT(Table2[[#Headers],[K17_21_2]]&amp;"[c]"))*-1</f>
        <v>-1</v>
      </c>
      <c r="I284" s="6" t="str">
        <f ca="1">IF(OR(Table2[[#This Row],[M17_21_2]]&gt;0,Table2[[#This Row],[K17_21_2]]&lt;0),"+-","")</f>
        <v>+-</v>
      </c>
      <c r="J284" s="9">
        <f ca="1">SUMIF(INDIRECT(Table2[[#Headers],[M23_28_2]]&amp;"[concat]"),Table2[concat],INDIRECT(Table2[[#Headers],[M23_28_2]]&amp;"[c]"))</f>
        <v>0</v>
      </c>
      <c r="K284" s="9"/>
      <c r="L284" s="9" t="str">
        <f ca="1">IF(OR(Table2[[#This Row],[M23_28_2]]&gt;0,Table2[[#This Row],[K23_28_2]]&lt;0),"+-","")</f>
        <v/>
      </c>
    </row>
    <row r="285" spans="1:12" x14ac:dyDescent="0.25">
      <c r="A285" s="6" t="str">
        <f>SUBSTITUTE(SUBSTITUTE(Table2[[#This Row],[NAMA BARANG]],"-","")," ","")</f>
        <v>BkBankFolio</v>
      </c>
      <c r="B285" s="8">
        <f ca="1">IF(Table2[[#This Row],[TT]]&lt;1,"",COUNT(B$2:B284)+1)</f>
        <v>283</v>
      </c>
      <c r="C285" s="6" t="s">
        <v>478</v>
      </c>
      <c r="D285" s="8">
        <v>1</v>
      </c>
      <c r="E285" s="8">
        <v>50</v>
      </c>
      <c r="F285" s="8">
        <f ca="1">SUM(Table2[[#This Row],[AWAL]],Table2[[#This Row],[M17_21_2]],Table2[[#This Row],[K17_21_2]],Table2[[#This Row],[M23_28_2]],Table2[[#This Row],[K23_28_2]])</f>
        <v>2</v>
      </c>
      <c r="G285" s="6">
        <f ca="1">SUMIF(INDIRECT(Table2[[#Headers],[M17_21_2]]&amp;"[concat]"),Table2[concat],INDIRECT(Table2[[#Headers],[M17_21_2]]&amp;"[c]"))</f>
        <v>1</v>
      </c>
      <c r="H285" s="6">
        <f ca="1">SUMIF(INDIRECT(Table2[[#Headers],[K17_21_2]]&amp;"[concat]"),Table2[concat],INDIRECT(Table2[[#Headers],[K17_21_2]]&amp;"[c]"))*-1</f>
        <v>0</v>
      </c>
      <c r="I285" s="6" t="str">
        <f ca="1">IF(OR(Table2[[#This Row],[M17_21_2]]&gt;0,Table2[[#This Row],[K17_21_2]]&lt;0),"+-","")</f>
        <v>+-</v>
      </c>
      <c r="J285" s="9">
        <f ca="1">SUMIF(INDIRECT(Table2[[#Headers],[M23_28_2]]&amp;"[concat]"),Table2[concat],INDIRECT(Table2[[#Headers],[M23_28_2]]&amp;"[c]"))</f>
        <v>0</v>
      </c>
      <c r="K285" s="9"/>
      <c r="L285" s="9" t="str">
        <f ca="1">IF(OR(Table2[[#This Row],[M23_28_2]]&gt;0,Table2[[#This Row],[K23_28_2]]&lt;0),"+-","")</f>
        <v/>
      </c>
    </row>
    <row r="286" spans="1:12" x14ac:dyDescent="0.25">
      <c r="A286" s="6" t="str">
        <f>SUBSTITUTE(SUBSTITUTE(Table2[[#This Row],[NAMA BARANG]],"-","")," ","")</f>
        <v>BkBankKwarto</v>
      </c>
      <c r="B286" s="8">
        <f ca="1">IF(Table2[[#This Row],[TT]]&lt;1,"",COUNT(B$2:B285)+1)</f>
        <v>284</v>
      </c>
      <c r="C286" s="6" t="s">
        <v>479</v>
      </c>
      <c r="D286" s="8">
        <v>2</v>
      </c>
      <c r="E286" s="8">
        <v>100</v>
      </c>
      <c r="F286" s="8">
        <f ca="1">SUM(Table2[[#This Row],[AWAL]],Table2[[#This Row],[M17_21_2]],Table2[[#This Row],[K17_21_2]],Table2[[#This Row],[M23_28_2]],Table2[[#This Row],[K23_28_2]])</f>
        <v>2</v>
      </c>
      <c r="G286" s="6">
        <f ca="1">SUMIF(INDIRECT(Table2[[#Headers],[M17_21_2]]&amp;"[concat]"),Table2[concat],INDIRECT(Table2[[#Headers],[M17_21_2]]&amp;"[c]"))</f>
        <v>0</v>
      </c>
      <c r="H286" s="6">
        <f ca="1">SUMIF(INDIRECT(Table2[[#Headers],[K17_21_2]]&amp;"[concat]"),Table2[concat],INDIRECT(Table2[[#Headers],[K17_21_2]]&amp;"[c]"))*-1</f>
        <v>0</v>
      </c>
      <c r="I286" s="6" t="str">
        <f ca="1">IF(OR(Table2[[#This Row],[M17_21_2]]&gt;0,Table2[[#This Row],[K17_21_2]]&lt;0),"+-","")</f>
        <v/>
      </c>
      <c r="J286" s="9">
        <f ca="1">SUMIF(INDIRECT(Table2[[#Headers],[M23_28_2]]&amp;"[concat]"),Table2[concat],INDIRECT(Table2[[#Headers],[M23_28_2]]&amp;"[c]"))</f>
        <v>0</v>
      </c>
      <c r="K286" s="9"/>
      <c r="L286" s="9" t="str">
        <f ca="1">IF(OR(Table2[[#This Row],[M23_28_2]]&gt;0,Table2[[#This Row],[K23_28_2]]&lt;0),"+-","")</f>
        <v/>
      </c>
    </row>
    <row r="287" spans="1:12" x14ac:dyDescent="0.25">
      <c r="A287" s="6" t="str">
        <f>SUBSTITUTE(SUBSTITUTE(Table2[[#This Row],[NAMA BARANG]],"-","")," ","")</f>
        <v>BkBNPPFOLIO(pajak)</v>
      </c>
      <c r="B287" s="8">
        <f ca="1">IF(Table2[[#This Row],[TT]]&lt;1,"",COUNT(B$2:B286)+1)</f>
        <v>285</v>
      </c>
      <c r="C287" s="6" t="s">
        <v>2963</v>
      </c>
      <c r="D287" s="8">
        <v>2</v>
      </c>
      <c r="F287" s="8">
        <f ca="1">SUM(Table2[[#This Row],[AWAL]],Table2[[#This Row],[M17_21_2]],Table2[[#This Row],[K17_21_2]],Table2[[#This Row],[M23_28_2]],Table2[[#This Row],[K23_28_2]])</f>
        <v>2</v>
      </c>
      <c r="G287" s="6">
        <f ca="1">SUMIF(INDIRECT(Table2[[#Headers],[M17_21_2]]&amp;"[concat]"),Table2[concat],INDIRECT(Table2[[#Headers],[M17_21_2]]&amp;"[c]"))</f>
        <v>0</v>
      </c>
      <c r="H287" s="6">
        <f ca="1">SUMIF(INDIRECT(Table2[[#Headers],[K17_21_2]]&amp;"[concat]"),Table2[concat],INDIRECT(Table2[[#Headers],[K17_21_2]]&amp;"[c]"))*-1</f>
        <v>0</v>
      </c>
      <c r="I287" s="6" t="str">
        <f ca="1">IF(OR(Table2[[#This Row],[M17_21_2]]&gt;0,Table2[[#This Row],[K17_21_2]]&lt;0),"+-","")</f>
        <v/>
      </c>
      <c r="J287" s="9">
        <f ca="1">SUMIF(INDIRECT(Table2[[#Headers],[M23_28_2]]&amp;"[concat]"),Table2[concat],INDIRECT(Table2[[#Headers],[M23_28_2]]&amp;"[c]"))</f>
        <v>0</v>
      </c>
      <c r="K287" s="9"/>
      <c r="L287" s="9" t="str">
        <f ca="1">IF(OR(Table2[[#This Row],[M23_28_2]]&gt;0,Table2[[#This Row],[K23_28_2]]&lt;0),"+-","")</f>
        <v/>
      </c>
    </row>
    <row r="288" spans="1:12" x14ac:dyDescent="0.25">
      <c r="A288" s="6" t="str">
        <f>SUBSTITUTE(SUBSTITUTE(Table2[[#This Row],[NAMA BARANG]],"-","")," ","")</f>
        <v>BkBNPPKwarto(pajak)</v>
      </c>
      <c r="B288" s="8">
        <f ca="1">IF(Table2[[#This Row],[TT]]&lt;1,"",COUNT(B$2:B287)+1)</f>
        <v>286</v>
      </c>
      <c r="C288" s="6" t="s">
        <v>2964</v>
      </c>
      <c r="D288" s="8">
        <v>2</v>
      </c>
      <c r="F288" s="8">
        <f ca="1">SUM(Table2[[#This Row],[AWAL]],Table2[[#This Row],[M17_21_2]],Table2[[#This Row],[K17_21_2]],Table2[[#This Row],[M23_28_2]],Table2[[#This Row],[K23_28_2]])</f>
        <v>2</v>
      </c>
      <c r="G288" s="6">
        <f ca="1">SUMIF(INDIRECT(Table2[[#Headers],[M17_21_2]]&amp;"[concat]"),Table2[concat],INDIRECT(Table2[[#Headers],[M17_21_2]]&amp;"[c]"))</f>
        <v>0</v>
      </c>
      <c r="H288" s="6">
        <f ca="1">SUMIF(INDIRECT(Table2[[#Headers],[K17_21_2]]&amp;"[concat]"),Table2[concat],INDIRECT(Table2[[#Headers],[K17_21_2]]&amp;"[c]"))*-1</f>
        <v>0</v>
      </c>
      <c r="I288" s="6" t="str">
        <f ca="1">IF(OR(Table2[[#This Row],[M17_21_2]]&gt;0,Table2[[#This Row],[K17_21_2]]&lt;0),"+-","")</f>
        <v/>
      </c>
      <c r="J288" s="9">
        <f ca="1">SUMIF(INDIRECT(Table2[[#Headers],[M23_28_2]]&amp;"[concat]"),Table2[concat],INDIRECT(Table2[[#Headers],[M23_28_2]]&amp;"[c]"))</f>
        <v>0</v>
      </c>
      <c r="K288" s="9"/>
      <c r="L288" s="9" t="str">
        <f ca="1">IF(OR(Table2[[#This Row],[M23_28_2]]&gt;0,Table2[[#This Row],[K23_28_2]]&lt;0),"+-","")</f>
        <v/>
      </c>
    </row>
    <row r="289" spans="1:12" x14ac:dyDescent="0.25">
      <c r="A289" s="6" t="str">
        <f>SUBSTITUTE(SUBSTITUTE(Table2[[#This Row],[NAMA BARANG]],"-","")," ","")</f>
        <v>BkDiary1273</v>
      </c>
      <c r="B289" s="8">
        <f ca="1">IF(Table2[[#This Row],[TT]]&lt;1,"",COUNT(B$2:B288)+1)</f>
        <v>287</v>
      </c>
      <c r="C289" s="6" t="s">
        <v>481</v>
      </c>
      <c r="D289" s="8">
        <v>1</v>
      </c>
      <c r="E289" s="8" t="s">
        <v>167</v>
      </c>
      <c r="F289" s="8">
        <f ca="1">SUM(Table2[[#This Row],[AWAL]],Table2[[#This Row],[M17_21_2]],Table2[[#This Row],[K17_21_2]],Table2[[#This Row],[M23_28_2]],Table2[[#This Row],[K23_28_2]])</f>
        <v>1</v>
      </c>
      <c r="G289" s="6">
        <f ca="1">SUMIF(INDIRECT(Table2[[#Headers],[M17_21_2]]&amp;"[concat]"),Table2[concat],INDIRECT(Table2[[#Headers],[M17_21_2]]&amp;"[c]"))</f>
        <v>0</v>
      </c>
      <c r="H289" s="6">
        <f ca="1">SUMIF(INDIRECT(Table2[[#Headers],[K17_21_2]]&amp;"[concat]"),Table2[concat],INDIRECT(Table2[[#Headers],[K17_21_2]]&amp;"[c]"))*-1</f>
        <v>0</v>
      </c>
      <c r="I289" s="6" t="str">
        <f ca="1">IF(OR(Table2[[#This Row],[M17_21_2]]&gt;0,Table2[[#This Row],[K17_21_2]]&lt;0),"+-","")</f>
        <v/>
      </c>
      <c r="J289" s="9">
        <f ca="1">SUMIF(INDIRECT(Table2[[#Headers],[M23_28_2]]&amp;"[concat]"),Table2[concat],INDIRECT(Table2[[#Headers],[M23_28_2]]&amp;"[c]"))</f>
        <v>0</v>
      </c>
      <c r="K289" s="9"/>
      <c r="L289" s="9" t="str">
        <f ca="1">IF(OR(Table2[[#This Row],[M23_28_2]]&gt;0,Table2[[#This Row],[K23_28_2]]&lt;0),"+-","")</f>
        <v/>
      </c>
    </row>
    <row r="290" spans="1:12" x14ac:dyDescent="0.25">
      <c r="A290" s="6" t="str">
        <f>SUBSTITUTE(SUBSTITUTE(Table2[[#This Row],[NAMA BARANG]],"-","")," ","")</f>
        <v>BkDiary1277</v>
      </c>
      <c r="B290" s="8">
        <f ca="1">IF(Table2[[#This Row],[TT]]&lt;1,"",COUNT(B$2:B289)+1)</f>
        <v>288</v>
      </c>
      <c r="C290" s="6" t="s">
        <v>482</v>
      </c>
      <c r="D290" s="8">
        <v>2</v>
      </c>
      <c r="E290" s="8" t="s">
        <v>167</v>
      </c>
      <c r="F290" s="8">
        <f ca="1">SUM(Table2[[#This Row],[AWAL]],Table2[[#This Row],[M17_21_2]],Table2[[#This Row],[K17_21_2]],Table2[[#This Row],[M23_28_2]],Table2[[#This Row],[K23_28_2]])</f>
        <v>2</v>
      </c>
      <c r="G290" s="6">
        <f ca="1">SUMIF(INDIRECT(Table2[[#Headers],[M17_21_2]]&amp;"[concat]"),Table2[concat],INDIRECT(Table2[[#Headers],[M17_21_2]]&amp;"[c]"))</f>
        <v>0</v>
      </c>
      <c r="H290" s="6">
        <f ca="1">SUMIF(INDIRECT(Table2[[#Headers],[K17_21_2]]&amp;"[concat]"),Table2[concat],INDIRECT(Table2[[#Headers],[K17_21_2]]&amp;"[c]"))*-1</f>
        <v>0</v>
      </c>
      <c r="I290" s="6" t="str">
        <f ca="1">IF(OR(Table2[[#This Row],[M17_21_2]]&gt;0,Table2[[#This Row],[K17_21_2]]&lt;0),"+-","")</f>
        <v/>
      </c>
      <c r="J290" s="9">
        <f ca="1">SUMIF(INDIRECT(Table2[[#Headers],[M23_28_2]]&amp;"[concat]"),Table2[concat],INDIRECT(Table2[[#Headers],[M23_28_2]]&amp;"[c]"))</f>
        <v>0</v>
      </c>
      <c r="K290" s="9"/>
      <c r="L290" s="9" t="str">
        <f ca="1">IF(OR(Table2[[#This Row],[M23_28_2]]&gt;0,Table2[[#This Row],[K23_28_2]]&lt;0),"+-","")</f>
        <v/>
      </c>
    </row>
    <row r="291" spans="1:12" x14ac:dyDescent="0.25">
      <c r="A291" s="6" t="str">
        <f>SUBSTITUTE(SUBSTITUTE(Table2[[#This Row],[NAMA BARANG]],"-","")," ","")</f>
        <v>Bkmewarnai&amp;ceritamiring</v>
      </c>
      <c r="B291" s="8">
        <f ca="1">IF(Table2[[#This Row],[TT]]&lt;1,"",COUNT(B$2:B290)+1)</f>
        <v>289</v>
      </c>
      <c r="C291" s="6" t="s">
        <v>483</v>
      </c>
      <c r="D291" s="8">
        <v>32</v>
      </c>
      <c r="E291" s="8" t="s">
        <v>353</v>
      </c>
      <c r="F291" s="8">
        <f ca="1">SUM(Table2[[#This Row],[AWAL]],Table2[[#This Row],[M17_21_2]],Table2[[#This Row],[K17_21_2]],Table2[[#This Row],[M23_28_2]],Table2[[#This Row],[K23_28_2]])</f>
        <v>32</v>
      </c>
      <c r="G291" s="6">
        <f ca="1">SUMIF(INDIRECT(Table2[[#Headers],[M17_21_2]]&amp;"[concat]"),Table2[concat],INDIRECT(Table2[[#Headers],[M17_21_2]]&amp;"[c]"))</f>
        <v>0</v>
      </c>
      <c r="H291" s="6">
        <f ca="1">SUMIF(INDIRECT(Table2[[#Headers],[K17_21_2]]&amp;"[concat]"),Table2[concat],INDIRECT(Table2[[#Headers],[K17_21_2]]&amp;"[c]"))*-1</f>
        <v>0</v>
      </c>
      <c r="I291" s="6" t="str">
        <f ca="1">IF(OR(Table2[[#This Row],[M17_21_2]]&gt;0,Table2[[#This Row],[K17_21_2]]&lt;0),"+-","")</f>
        <v/>
      </c>
      <c r="J291" s="9">
        <f ca="1">SUMIF(INDIRECT(Table2[[#Headers],[M23_28_2]]&amp;"[concat]"),Table2[concat],INDIRECT(Table2[[#Headers],[M23_28_2]]&amp;"[c]"))</f>
        <v>0</v>
      </c>
      <c r="K291" s="9"/>
      <c r="L291" s="9" t="str">
        <f ca="1">IF(OR(Table2[[#This Row],[M23_28_2]]&gt;0,Table2[[#This Row],[K23_28_2]]&lt;0),"+-","")</f>
        <v/>
      </c>
    </row>
    <row r="292" spans="1:12" x14ac:dyDescent="0.25">
      <c r="A292" s="6" t="str">
        <f>SUBSTITUTE(SUBSTITUTE(Table2[[#This Row],[NAMA BARANG]],"-","")," ","")</f>
        <v>Bkmewarnai21x29B</v>
      </c>
      <c r="B292" s="8">
        <f ca="1">IF(Table2[[#This Row],[TT]]&lt;1,"",COUNT(B$2:B291)+1)</f>
        <v>290</v>
      </c>
      <c r="C292" s="6" t="s">
        <v>484</v>
      </c>
      <c r="D292" s="8">
        <v>5</v>
      </c>
      <c r="E292" s="8" t="s">
        <v>207</v>
      </c>
      <c r="F292" s="8">
        <f ca="1">SUM(Table2[[#This Row],[AWAL]],Table2[[#This Row],[M17_21_2]],Table2[[#This Row],[K17_21_2]],Table2[[#This Row],[M23_28_2]],Table2[[#This Row],[K23_28_2]])</f>
        <v>5</v>
      </c>
      <c r="G292" s="6">
        <f ca="1">SUMIF(INDIRECT(Table2[[#Headers],[M17_21_2]]&amp;"[concat]"),Table2[concat],INDIRECT(Table2[[#Headers],[M17_21_2]]&amp;"[c]"))</f>
        <v>0</v>
      </c>
      <c r="H292" s="6">
        <f ca="1">SUMIF(INDIRECT(Table2[[#Headers],[K17_21_2]]&amp;"[concat]"),Table2[concat],INDIRECT(Table2[[#Headers],[K17_21_2]]&amp;"[c]"))*-1</f>
        <v>0</v>
      </c>
      <c r="I292" s="6" t="str">
        <f ca="1">IF(OR(Table2[[#This Row],[M17_21_2]]&gt;0,Table2[[#This Row],[K17_21_2]]&lt;0),"+-","")</f>
        <v/>
      </c>
      <c r="J292" s="9">
        <f ca="1">SUMIF(INDIRECT(Table2[[#Headers],[M23_28_2]]&amp;"[concat]"),Table2[concat],INDIRECT(Table2[[#Headers],[M23_28_2]]&amp;"[c]"))</f>
        <v>0</v>
      </c>
      <c r="K292" s="9"/>
      <c r="L292" s="9" t="str">
        <f ca="1">IF(OR(Table2[[#This Row],[M23_28_2]]&gt;0,Table2[[#This Row],[K23_28_2]]&lt;0),"+-","")</f>
        <v/>
      </c>
    </row>
    <row r="293" spans="1:12" x14ac:dyDescent="0.25">
      <c r="A293" s="6" t="str">
        <f>SUBSTITUTE(SUBSTITUTE(Table2[[#This Row],[NAMA BARANG]],"-","")," ","")</f>
        <v>BkmewarnaiA5/Fullcolor</v>
      </c>
      <c r="B293" s="8">
        <f ca="1">IF(Table2[[#This Row],[TT]]&lt;1,"",COUNT(B$2:B292)+1)</f>
        <v>291</v>
      </c>
      <c r="C293" s="6" t="s">
        <v>485</v>
      </c>
      <c r="D293" s="8">
        <v>1</v>
      </c>
      <c r="E293" s="8" t="s">
        <v>370</v>
      </c>
      <c r="F293" s="8">
        <f ca="1">SUM(Table2[[#This Row],[AWAL]],Table2[[#This Row],[M17_21_2]],Table2[[#This Row],[K17_21_2]],Table2[[#This Row],[M23_28_2]],Table2[[#This Row],[K23_28_2]])</f>
        <v>1</v>
      </c>
      <c r="G293" s="6">
        <f ca="1">SUMIF(INDIRECT(Table2[[#Headers],[M17_21_2]]&amp;"[concat]"),Table2[concat],INDIRECT(Table2[[#Headers],[M17_21_2]]&amp;"[c]"))</f>
        <v>0</v>
      </c>
      <c r="H293" s="6">
        <f ca="1">SUMIF(INDIRECT(Table2[[#Headers],[K17_21_2]]&amp;"[concat]"),Table2[concat],INDIRECT(Table2[[#Headers],[K17_21_2]]&amp;"[c]"))*-1</f>
        <v>0</v>
      </c>
      <c r="I293" s="6" t="str">
        <f ca="1">IF(OR(Table2[[#This Row],[M17_21_2]]&gt;0,Table2[[#This Row],[K17_21_2]]&lt;0),"+-","")</f>
        <v/>
      </c>
      <c r="J293" s="9">
        <f ca="1">SUMIF(INDIRECT(Table2[[#Headers],[M23_28_2]]&amp;"[concat]"),Table2[concat],INDIRECT(Table2[[#Headers],[M23_28_2]]&amp;"[c]"))</f>
        <v>0</v>
      </c>
      <c r="K293" s="9"/>
      <c r="L293" s="9" t="str">
        <f ca="1">IF(OR(Table2[[#This Row],[M23_28_2]]&gt;0,Table2[[#This Row],[K23_28_2]]&lt;0),"+-","")</f>
        <v/>
      </c>
    </row>
    <row r="294" spans="1:12" x14ac:dyDescent="0.25">
      <c r="A294" s="6" t="str">
        <f>SUBSTITUTE(SUBSTITUTE(Table2[[#This Row],[NAMA BARANG]],"-","")," ","")</f>
        <v>BkmewarnaiART8design(32x50)</v>
      </c>
      <c r="B294" s="8">
        <f ca="1">IF(Table2[[#This Row],[TT]]&lt;1,"",COUNT(B$2:B293)+1)</f>
        <v>292</v>
      </c>
      <c r="C294" s="6" t="s">
        <v>486</v>
      </c>
      <c r="D294" s="8">
        <v>20</v>
      </c>
      <c r="E294" s="8" t="s">
        <v>487</v>
      </c>
      <c r="F294" s="8">
        <f ca="1">SUM(Table2[[#This Row],[AWAL]],Table2[[#This Row],[M17_21_2]],Table2[[#This Row],[K17_21_2]],Table2[[#This Row],[M23_28_2]],Table2[[#This Row],[K23_28_2]])</f>
        <v>20</v>
      </c>
      <c r="G294" s="6">
        <f ca="1">SUMIF(INDIRECT(Table2[[#Headers],[M17_21_2]]&amp;"[concat]"),Table2[concat],INDIRECT(Table2[[#Headers],[M17_21_2]]&amp;"[c]"))</f>
        <v>0</v>
      </c>
      <c r="H294" s="6">
        <f ca="1">SUMIF(INDIRECT(Table2[[#Headers],[K17_21_2]]&amp;"[concat]"),Table2[concat],INDIRECT(Table2[[#Headers],[K17_21_2]]&amp;"[c]"))*-1</f>
        <v>0</v>
      </c>
      <c r="I294" s="6" t="str">
        <f ca="1">IF(OR(Table2[[#This Row],[M17_21_2]]&gt;0,Table2[[#This Row],[K17_21_2]]&lt;0),"+-","")</f>
        <v/>
      </c>
      <c r="J294" s="9">
        <f ca="1">SUMIF(INDIRECT(Table2[[#Headers],[M23_28_2]]&amp;"[concat]"),Table2[concat],INDIRECT(Table2[[#Headers],[M23_28_2]]&amp;"[c]"))</f>
        <v>0</v>
      </c>
      <c r="K294" s="9"/>
      <c r="L294" s="9" t="str">
        <f ca="1">IF(OR(Table2[[#This Row],[M23_28_2]]&gt;0,Table2[[#This Row],[K23_28_2]]&lt;0),"+-","")</f>
        <v/>
      </c>
    </row>
    <row r="295" spans="1:12" x14ac:dyDescent="0.25">
      <c r="A295" s="6" t="str">
        <f>SUBSTITUTE(SUBSTITUTE(Table2[[#This Row],[NAMA BARANG]],"-","")," ","")</f>
        <v>BkmewarnaiARTA4(8design)</v>
      </c>
      <c r="B295" s="8">
        <f ca="1">IF(Table2[[#This Row],[TT]]&lt;1,"",COUNT(B$2:B294)+1)</f>
        <v>293</v>
      </c>
      <c r="C295" s="6" t="s">
        <v>488</v>
      </c>
      <c r="D295" s="8">
        <v>4</v>
      </c>
      <c r="E295" s="8">
        <v>600</v>
      </c>
      <c r="F295" s="8">
        <f ca="1">SUM(Table2[[#This Row],[AWAL]],Table2[[#This Row],[M17_21_2]],Table2[[#This Row],[K17_21_2]],Table2[[#This Row],[M23_28_2]],Table2[[#This Row],[K23_28_2]])</f>
        <v>4</v>
      </c>
      <c r="G295" s="6">
        <f ca="1">SUMIF(INDIRECT(Table2[[#Headers],[M17_21_2]]&amp;"[concat]"),Table2[concat],INDIRECT(Table2[[#Headers],[M17_21_2]]&amp;"[c]"))</f>
        <v>0</v>
      </c>
      <c r="H295" s="6">
        <f ca="1">SUMIF(INDIRECT(Table2[[#Headers],[K17_21_2]]&amp;"[concat]"),Table2[concat],INDIRECT(Table2[[#Headers],[K17_21_2]]&amp;"[c]"))*-1</f>
        <v>0</v>
      </c>
      <c r="I295" s="6" t="str">
        <f ca="1">IF(OR(Table2[[#This Row],[M17_21_2]]&gt;0,Table2[[#This Row],[K17_21_2]]&lt;0),"+-","")</f>
        <v/>
      </c>
      <c r="J295" s="9">
        <f ca="1">SUMIF(INDIRECT(Table2[[#Headers],[M23_28_2]]&amp;"[concat]"),Table2[concat],INDIRECT(Table2[[#Headers],[M23_28_2]]&amp;"[c]"))</f>
        <v>0</v>
      </c>
      <c r="K295" s="9"/>
      <c r="L295" s="9" t="str">
        <f ca="1">IF(OR(Table2[[#This Row],[M23_28_2]]&gt;0,Table2[[#This Row],[K23_28_2]]&lt;0),"+-","")</f>
        <v/>
      </c>
    </row>
    <row r="296" spans="1:12" x14ac:dyDescent="0.25">
      <c r="A296" s="6" t="str">
        <f>SUBSTITUTE(SUBSTITUTE(Table2[[#This Row],[NAMA BARANG]],"-","")," ","")</f>
        <v>BkmewarnaiBT21</v>
      </c>
      <c r="B296" s="8">
        <f ca="1">IF(Table2[[#This Row],[TT]]&lt;1,"",COUNT(B$2:B295)+1)</f>
        <v>294</v>
      </c>
      <c r="C296" s="6" t="s">
        <v>490</v>
      </c>
      <c r="D296" s="8">
        <v>2</v>
      </c>
      <c r="E296" s="8">
        <v>600</v>
      </c>
      <c r="F296" s="8">
        <f ca="1">SUM(Table2[[#This Row],[AWAL]],Table2[[#This Row],[M17_21_2]],Table2[[#This Row],[K17_21_2]],Table2[[#This Row],[M23_28_2]],Table2[[#This Row],[K23_28_2]])</f>
        <v>2</v>
      </c>
      <c r="G296" s="6">
        <f ca="1">SUMIF(INDIRECT(Table2[[#Headers],[M17_21_2]]&amp;"[concat]"),Table2[concat],INDIRECT(Table2[[#Headers],[M17_21_2]]&amp;"[c]"))</f>
        <v>0</v>
      </c>
      <c r="H296" s="6">
        <f ca="1">SUMIF(INDIRECT(Table2[[#Headers],[K17_21_2]]&amp;"[concat]"),Table2[concat],INDIRECT(Table2[[#Headers],[K17_21_2]]&amp;"[c]"))*-1</f>
        <v>0</v>
      </c>
      <c r="I296" s="6" t="str">
        <f ca="1">IF(OR(Table2[[#This Row],[M17_21_2]]&gt;0,Table2[[#This Row],[K17_21_2]]&lt;0),"+-","")</f>
        <v/>
      </c>
      <c r="J296" s="9">
        <f ca="1">SUMIF(INDIRECT(Table2[[#Headers],[M23_28_2]]&amp;"[concat]"),Table2[concat],INDIRECT(Table2[[#Headers],[M23_28_2]]&amp;"[c]"))</f>
        <v>0</v>
      </c>
      <c r="K296" s="9"/>
      <c r="L296" s="9" t="str">
        <f ca="1">IF(OR(Table2[[#This Row],[M23_28_2]]&gt;0,Table2[[#This Row],[K23_28_2]]&lt;0),"+-","")</f>
        <v/>
      </c>
    </row>
    <row r="297" spans="1:12" x14ac:dyDescent="0.25">
      <c r="A297" s="6" t="str">
        <f>SUBSTITUTE(SUBSTITUTE(Table2[[#This Row],[NAMA BARANG]],"-","")," ","")</f>
        <v>BkmewarnaiHTL600650</v>
      </c>
      <c r="B297" s="8">
        <f ca="1">IF(Table2[[#This Row],[TT]]&lt;1,"",COUNT(B$2:B296)+1)</f>
        <v>295</v>
      </c>
      <c r="C297" s="6" t="s">
        <v>491</v>
      </c>
      <c r="D297" s="8">
        <v>2</v>
      </c>
      <c r="E297" s="8" t="s">
        <v>492</v>
      </c>
      <c r="F297" s="8">
        <f ca="1">SUM(Table2[[#This Row],[AWAL]],Table2[[#This Row],[M17_21_2]],Table2[[#This Row],[K17_21_2]],Table2[[#This Row],[M23_28_2]],Table2[[#This Row],[K23_28_2]])</f>
        <v>2</v>
      </c>
      <c r="G297" s="6">
        <f ca="1">SUMIF(INDIRECT(Table2[[#Headers],[M17_21_2]]&amp;"[concat]"),Table2[concat],INDIRECT(Table2[[#Headers],[M17_21_2]]&amp;"[c]"))</f>
        <v>0</v>
      </c>
      <c r="H297" s="6">
        <f ca="1">SUMIF(INDIRECT(Table2[[#Headers],[K17_21_2]]&amp;"[concat]"),Table2[concat],INDIRECT(Table2[[#Headers],[K17_21_2]]&amp;"[c]"))*-1</f>
        <v>0</v>
      </c>
      <c r="I297" s="6" t="str">
        <f ca="1">IF(OR(Table2[[#This Row],[M17_21_2]]&gt;0,Table2[[#This Row],[K17_21_2]]&lt;0),"+-","")</f>
        <v/>
      </c>
      <c r="J297" s="9">
        <f ca="1">SUMIF(INDIRECT(Table2[[#Headers],[M23_28_2]]&amp;"[concat]"),Table2[concat],INDIRECT(Table2[[#Headers],[M23_28_2]]&amp;"[c]"))</f>
        <v>0</v>
      </c>
      <c r="K297" s="9"/>
      <c r="L297" s="9" t="str">
        <f ca="1">IF(OR(Table2[[#This Row],[M23_28_2]]&gt;0,Table2[[#This Row],[K23_28_2]]&lt;0),"+-","")</f>
        <v/>
      </c>
    </row>
    <row r="298" spans="1:12" x14ac:dyDescent="0.25">
      <c r="A298" s="6" t="str">
        <f>SUBSTITUTE(SUBSTITUTE(Table2[[#This Row],[NAMA BARANG]],"-","")," ","")</f>
        <v>Bkmewarnaijumbo4seriIF</v>
      </c>
      <c r="B298" s="8">
        <f ca="1">IF(Table2[[#This Row],[TT]]&lt;1,"",COUNT(B$2:B297)+1)</f>
        <v>296</v>
      </c>
      <c r="C298" s="6" t="s">
        <v>493</v>
      </c>
      <c r="D298" s="8">
        <v>2</v>
      </c>
      <c r="E298" s="8">
        <v>600</v>
      </c>
      <c r="F298" s="8">
        <f ca="1">SUM(Table2[[#This Row],[AWAL]],Table2[[#This Row],[M17_21_2]],Table2[[#This Row],[K17_21_2]],Table2[[#This Row],[M23_28_2]],Table2[[#This Row],[K23_28_2]])</f>
        <v>2</v>
      </c>
      <c r="G298" s="6">
        <f ca="1">SUMIF(INDIRECT(Table2[[#Headers],[M17_21_2]]&amp;"[concat]"),Table2[concat],INDIRECT(Table2[[#Headers],[M17_21_2]]&amp;"[c]"))</f>
        <v>0</v>
      </c>
      <c r="H298" s="6">
        <f ca="1">SUMIF(INDIRECT(Table2[[#Headers],[K17_21_2]]&amp;"[concat]"),Table2[concat],INDIRECT(Table2[[#Headers],[K17_21_2]]&amp;"[c]"))*-1</f>
        <v>0</v>
      </c>
      <c r="I298" s="6" t="str">
        <f ca="1">IF(OR(Table2[[#This Row],[M17_21_2]]&gt;0,Table2[[#This Row],[K17_21_2]]&lt;0),"+-","")</f>
        <v/>
      </c>
      <c r="J298" s="9">
        <f ca="1">SUMIF(INDIRECT(Table2[[#Headers],[M23_28_2]]&amp;"[concat]"),Table2[concat],INDIRECT(Table2[[#Headers],[M23_28_2]]&amp;"[c]"))</f>
        <v>0</v>
      </c>
      <c r="K298" s="9"/>
      <c r="L298" s="9" t="str">
        <f ca="1">IF(OR(Table2[[#This Row],[M23_28_2]]&gt;0,Table2[[#This Row],[K23_28_2]]&lt;0),"+-","")</f>
        <v/>
      </c>
    </row>
    <row r="299" spans="1:12" x14ac:dyDescent="0.25">
      <c r="A299" s="6" t="str">
        <f>SUBSTITUTE(SUBSTITUTE(Table2[[#This Row],[NAMA BARANG]],"-","")," ","")</f>
        <v>Bkmewarnaijumbokode8A41</v>
      </c>
      <c r="B299" s="10">
        <f ca="1">IF(Table2[[#This Row],[TT]]&lt;1,"",COUNT(B$2:B298)+1)</f>
        <v>297</v>
      </c>
      <c r="C299" s="6" t="s">
        <v>494</v>
      </c>
      <c r="D299" s="8">
        <v>2</v>
      </c>
      <c r="E299" s="8" t="s">
        <v>145</v>
      </c>
      <c r="F299" s="10">
        <f ca="1">SUM(Table2[[#This Row],[AWAL]],Table2[[#This Row],[M17_21_2]],Table2[[#This Row],[K17_21_2]],Table2[[#This Row],[M23_28_2]],Table2[[#This Row],[K23_28_2]])</f>
        <v>2</v>
      </c>
      <c r="G299" s="6">
        <f ca="1">SUMIF(INDIRECT(Table2[[#Headers],[M17_21_2]]&amp;"[concat]"),Table2[concat],INDIRECT(Table2[[#Headers],[M17_21_2]]&amp;"[c]"))</f>
        <v>0</v>
      </c>
      <c r="H299" s="6">
        <f ca="1">SUMIF(INDIRECT(Table2[[#Headers],[K17_21_2]]&amp;"[concat]"),Table2[concat],INDIRECT(Table2[[#Headers],[K17_21_2]]&amp;"[c]"))*-1</f>
        <v>0</v>
      </c>
      <c r="I299" s="6" t="str">
        <f ca="1">IF(OR(Table2[[#This Row],[M17_21_2]]&gt;0,Table2[[#This Row],[K17_21_2]]&lt;0),"+-","")</f>
        <v/>
      </c>
      <c r="J299" s="9">
        <f ca="1">SUMIF(INDIRECT(Table2[[#Headers],[M23_28_2]]&amp;"[concat]"),Table2[concat],INDIRECT(Table2[[#Headers],[M23_28_2]]&amp;"[c]"))</f>
        <v>0</v>
      </c>
      <c r="K299" s="9"/>
      <c r="L299" s="9" t="str">
        <f ca="1">IF(OR(Table2[[#This Row],[M23_28_2]]&gt;0,Table2[[#This Row],[K23_28_2]]&lt;0),"+-","")</f>
        <v/>
      </c>
    </row>
    <row r="300" spans="1:12" x14ac:dyDescent="0.25">
      <c r="A300" s="6" t="str">
        <f>SUBSTITUTE(SUBSTITUTE(Table2[[#This Row],[NAMA BARANG]],"-","")," ","")</f>
        <v>BkSpiralGliterHappyCherubG12(1Pk=6)/A017polos</v>
      </c>
      <c r="B300" s="8">
        <f ca="1">IF(Table2[[#This Row],[TT]]&lt;1,"",COUNT(B$2:B299)+1)</f>
        <v>298</v>
      </c>
      <c r="C300" s="6" t="s">
        <v>495</v>
      </c>
      <c r="D300" s="8">
        <v>6</v>
      </c>
      <c r="E300" s="8" t="s">
        <v>197</v>
      </c>
      <c r="F300" s="8">
        <f ca="1">SUM(Table2[[#This Row],[AWAL]],Table2[[#This Row],[M17_21_2]],Table2[[#This Row],[K17_21_2]],Table2[[#This Row],[M23_28_2]],Table2[[#This Row],[K23_28_2]])</f>
        <v>6</v>
      </c>
      <c r="G300" s="6">
        <f ca="1">SUMIF(INDIRECT(Table2[[#Headers],[M17_21_2]]&amp;"[concat]"),Table2[concat],INDIRECT(Table2[[#Headers],[M17_21_2]]&amp;"[c]"))</f>
        <v>0</v>
      </c>
      <c r="H300" s="6">
        <f ca="1">SUMIF(INDIRECT(Table2[[#Headers],[K17_21_2]]&amp;"[concat]"),Table2[concat],INDIRECT(Table2[[#Headers],[K17_21_2]]&amp;"[c]"))*-1</f>
        <v>0</v>
      </c>
      <c r="I300" s="6" t="str">
        <f ca="1">IF(OR(Table2[[#This Row],[M17_21_2]]&gt;0,Table2[[#This Row],[K17_21_2]]&lt;0),"+-","")</f>
        <v/>
      </c>
      <c r="J300" s="9">
        <f ca="1">SUMIF(INDIRECT(Table2[[#Headers],[M23_28_2]]&amp;"[concat]"),Table2[concat],INDIRECT(Table2[[#Headers],[M23_28_2]]&amp;"[c]"))</f>
        <v>0</v>
      </c>
      <c r="K300" s="9"/>
      <c r="L300" s="9" t="str">
        <f ca="1">IF(OR(Table2[[#This Row],[M23_28_2]]&gt;0,Table2[[#This Row],[K23_28_2]]&lt;0),"+-","")</f>
        <v/>
      </c>
    </row>
    <row r="301" spans="1:12" x14ac:dyDescent="0.25">
      <c r="A301" s="6" t="str">
        <f>SUBSTITUTE(SUBSTITUTE(Table2[[#This Row],[NAMA BARANG]],"-","")," ","")</f>
        <v>BkSpiralX019MMGliter(3)/052Hk(5)</v>
      </c>
      <c r="B301" s="8">
        <f ca="1">IF(Table2[[#This Row],[TT]]&lt;1,"",COUNT(B$2:B300)+1)</f>
        <v>299</v>
      </c>
      <c r="C301" s="6" t="s">
        <v>496</v>
      </c>
      <c r="D301" s="8">
        <v>8</v>
      </c>
      <c r="E301" s="8" t="s">
        <v>181</v>
      </c>
      <c r="F301" s="8">
        <f ca="1">SUM(Table2[[#This Row],[AWAL]],Table2[[#This Row],[M17_21_2]],Table2[[#This Row],[K17_21_2]],Table2[[#This Row],[M23_28_2]],Table2[[#This Row],[K23_28_2]])</f>
        <v>8</v>
      </c>
      <c r="G301" s="6">
        <f ca="1">SUMIF(INDIRECT(Table2[[#Headers],[M17_21_2]]&amp;"[concat]"),Table2[concat],INDIRECT(Table2[[#Headers],[M17_21_2]]&amp;"[c]"))</f>
        <v>0</v>
      </c>
      <c r="H301" s="6">
        <f ca="1">SUMIF(INDIRECT(Table2[[#Headers],[K17_21_2]]&amp;"[concat]"),Table2[concat],INDIRECT(Table2[[#Headers],[K17_21_2]]&amp;"[c]"))*-1</f>
        <v>0</v>
      </c>
      <c r="I301" s="6" t="str">
        <f ca="1">IF(OR(Table2[[#This Row],[M17_21_2]]&gt;0,Table2[[#This Row],[K17_21_2]]&lt;0),"+-","")</f>
        <v/>
      </c>
      <c r="J301" s="9">
        <f ca="1">SUMIF(INDIRECT(Table2[[#Headers],[M23_28_2]]&amp;"[concat]"),Table2[concat],INDIRECT(Table2[[#Headers],[M23_28_2]]&amp;"[c]"))</f>
        <v>0</v>
      </c>
      <c r="K301" s="9"/>
      <c r="L301" s="9" t="str">
        <f ca="1">IF(OR(Table2[[#This Row],[M23_28_2]]&gt;0,Table2[[#This Row],[K23_28_2]]&lt;0),"+-","")</f>
        <v/>
      </c>
    </row>
    <row r="302" spans="1:12" x14ac:dyDescent="0.25">
      <c r="A302" s="6" t="str">
        <f>SUBSTITUTE(SUBSTITUTE(Table2[[#This Row],[NAMA BARANG]],"-","")," ","")</f>
        <v>BkSpiralX053MMtimbul</v>
      </c>
      <c r="B302" s="8">
        <f ca="1">IF(Table2[[#This Row],[TT]]&lt;1,"",COUNT(B$2:B301)+1)</f>
        <v>300</v>
      </c>
      <c r="C302" s="6" t="s">
        <v>497</v>
      </c>
      <c r="D302" s="8">
        <v>2</v>
      </c>
      <c r="E302" s="8" t="s">
        <v>181</v>
      </c>
      <c r="F302" s="8">
        <f ca="1">SUM(Table2[[#This Row],[AWAL]],Table2[[#This Row],[M17_21_2]],Table2[[#This Row],[K17_21_2]],Table2[[#This Row],[M23_28_2]],Table2[[#This Row],[K23_28_2]])</f>
        <v>2</v>
      </c>
      <c r="G302" s="6">
        <f ca="1">SUMIF(INDIRECT(Table2[[#Headers],[M17_21_2]]&amp;"[concat]"),Table2[concat],INDIRECT(Table2[[#Headers],[M17_21_2]]&amp;"[c]"))</f>
        <v>0</v>
      </c>
      <c r="H302" s="6">
        <f ca="1">SUMIF(INDIRECT(Table2[[#Headers],[K17_21_2]]&amp;"[concat]"),Table2[concat],INDIRECT(Table2[[#Headers],[K17_21_2]]&amp;"[c]"))*-1</f>
        <v>0</v>
      </c>
      <c r="I302" s="6" t="str">
        <f ca="1">IF(OR(Table2[[#This Row],[M17_21_2]]&gt;0,Table2[[#This Row],[K17_21_2]]&lt;0),"+-","")</f>
        <v/>
      </c>
      <c r="J302" s="9">
        <f ca="1">SUMIF(INDIRECT(Table2[[#Headers],[M23_28_2]]&amp;"[concat]"),Table2[concat],INDIRECT(Table2[[#Headers],[M23_28_2]]&amp;"[c]"))</f>
        <v>0</v>
      </c>
      <c r="K302" s="9"/>
      <c r="L302" s="9" t="str">
        <f ca="1">IF(OR(Table2[[#This Row],[M23_28_2]]&gt;0,Table2[[#This Row],[K23_28_2]]&lt;0),"+-","")</f>
        <v/>
      </c>
    </row>
    <row r="303" spans="1:12" x14ac:dyDescent="0.25">
      <c r="A303" s="6" t="str">
        <f>SUBSTITUTE(SUBSTITUTE(Table2[[#This Row],[NAMA BARANG]],"-","")," ","")</f>
        <v>Bk/Diary1047</v>
      </c>
      <c r="B303" s="10">
        <f ca="1">IF(Table2[[#This Row],[TT]]&lt;1,"",COUNT(B$2:B302)+1)</f>
        <v>301</v>
      </c>
      <c r="C303" s="6" t="s">
        <v>498</v>
      </c>
      <c r="D303" s="8">
        <v>1</v>
      </c>
      <c r="F303" s="10">
        <f ca="1">SUM(Table2[[#This Row],[AWAL]],Table2[[#This Row],[M17_21_2]],Table2[[#This Row],[K17_21_2]],Table2[[#This Row],[M23_28_2]],Table2[[#This Row],[K23_28_2]])</f>
        <v>1</v>
      </c>
      <c r="G303" s="6">
        <f ca="1">SUMIF(INDIRECT(Table2[[#Headers],[M17_21_2]]&amp;"[concat]"),Table2[concat],INDIRECT(Table2[[#Headers],[M17_21_2]]&amp;"[c]"))</f>
        <v>0</v>
      </c>
      <c r="H303" s="6">
        <f ca="1">SUMIF(INDIRECT(Table2[[#Headers],[K17_21_2]]&amp;"[concat]"),Table2[concat],INDIRECT(Table2[[#Headers],[K17_21_2]]&amp;"[c]"))*-1</f>
        <v>0</v>
      </c>
      <c r="I303" s="6" t="str">
        <f ca="1">IF(OR(Table2[[#This Row],[M17_21_2]]&gt;0,Table2[[#This Row],[K17_21_2]]&lt;0),"+-","")</f>
        <v/>
      </c>
      <c r="J303" s="9">
        <f ca="1">SUMIF(INDIRECT(Table2[[#Headers],[M23_28_2]]&amp;"[concat]"),Table2[concat],INDIRECT(Table2[[#Headers],[M23_28_2]]&amp;"[c]"))</f>
        <v>0</v>
      </c>
      <c r="K303" s="9"/>
      <c r="L303" s="9" t="str">
        <f ca="1">IF(OR(Table2[[#This Row],[M23_28_2]]&gt;0,Table2[[#This Row],[K23_28_2]]&lt;0),"+-","")</f>
        <v/>
      </c>
    </row>
    <row r="304" spans="1:12" x14ac:dyDescent="0.25">
      <c r="A304" s="6" t="str">
        <f>SUBSTITUTE(SUBSTITUTE(Table2[[#This Row],[NAMA BARANG]],"-","")," ","")</f>
        <v>Bk/NBA318B(1)</v>
      </c>
      <c r="B304" s="8">
        <f ca="1">IF(Table2[[#This Row],[TT]]&lt;1,"",COUNT(B$2:B303)+1)</f>
        <v>302</v>
      </c>
      <c r="C304" s="6" t="s">
        <v>499</v>
      </c>
      <c r="D304" s="8">
        <v>1</v>
      </c>
      <c r="E304" s="8" t="s">
        <v>63</v>
      </c>
      <c r="F304" s="8">
        <f ca="1">SUM(Table2[[#This Row],[AWAL]],Table2[[#This Row],[M17_21_2]],Table2[[#This Row],[K17_21_2]],Table2[[#This Row],[M23_28_2]],Table2[[#This Row],[K23_28_2]])</f>
        <v>1</v>
      </c>
      <c r="G304" s="6">
        <f ca="1">SUMIF(INDIRECT(Table2[[#Headers],[M17_21_2]]&amp;"[concat]"),Table2[concat],INDIRECT(Table2[[#Headers],[M17_21_2]]&amp;"[c]"))</f>
        <v>0</v>
      </c>
      <c r="H304" s="6">
        <f ca="1">SUMIF(INDIRECT(Table2[[#Headers],[K17_21_2]]&amp;"[concat]"),Table2[concat],INDIRECT(Table2[[#Headers],[K17_21_2]]&amp;"[c]"))*-1</f>
        <v>0</v>
      </c>
      <c r="I304" s="6" t="str">
        <f ca="1">IF(OR(Table2[[#This Row],[M17_21_2]]&gt;0,Table2[[#This Row],[K17_21_2]]&lt;0),"+-","")</f>
        <v/>
      </c>
      <c r="J304" s="9">
        <f ca="1">SUMIF(INDIRECT(Table2[[#Headers],[M23_28_2]]&amp;"[concat]"),Table2[concat],INDIRECT(Table2[[#Headers],[M23_28_2]]&amp;"[c]"))</f>
        <v>0</v>
      </c>
      <c r="K304" s="9"/>
      <c r="L304" s="9" t="str">
        <f ca="1">IF(OR(Table2[[#This Row],[M23_28_2]]&gt;0,Table2[[#This Row],[K23_28_2]]&lt;0),"+-","")</f>
        <v/>
      </c>
    </row>
    <row r="305" spans="1:12" x14ac:dyDescent="0.25">
      <c r="A305" s="6" t="str">
        <f>SUBSTITUTE(SUBSTITUTE(Table2[[#This Row],[NAMA BARANG]],"-","")," ","")</f>
        <v>Bk/NBA326K(5)/A343K(1)</v>
      </c>
      <c r="B305" s="8">
        <f ca="1">IF(Table2[[#This Row],[TT]]&lt;1,"",COUNT(B$2:B304)+1)</f>
        <v>303</v>
      </c>
      <c r="C305" s="6" t="s">
        <v>500</v>
      </c>
      <c r="D305" s="8">
        <v>6</v>
      </c>
      <c r="E305" s="8" t="s">
        <v>306</v>
      </c>
      <c r="F305" s="8">
        <f ca="1">SUM(Table2[[#This Row],[AWAL]],Table2[[#This Row],[M17_21_2]],Table2[[#This Row],[K17_21_2]],Table2[[#This Row],[M23_28_2]],Table2[[#This Row],[K23_28_2]])</f>
        <v>6</v>
      </c>
      <c r="G305" s="6">
        <f ca="1">SUMIF(INDIRECT(Table2[[#Headers],[M17_21_2]]&amp;"[concat]"),Table2[concat],INDIRECT(Table2[[#Headers],[M17_21_2]]&amp;"[c]"))</f>
        <v>0</v>
      </c>
      <c r="H305" s="6">
        <f ca="1">SUMIF(INDIRECT(Table2[[#Headers],[K17_21_2]]&amp;"[concat]"),Table2[concat],INDIRECT(Table2[[#Headers],[K17_21_2]]&amp;"[c]"))*-1</f>
        <v>0</v>
      </c>
      <c r="I305" s="6" t="str">
        <f ca="1">IF(OR(Table2[[#This Row],[M17_21_2]]&gt;0,Table2[[#This Row],[K17_21_2]]&lt;0),"+-","")</f>
        <v/>
      </c>
      <c r="J305" s="9">
        <f ca="1">SUMIF(INDIRECT(Table2[[#Headers],[M23_28_2]]&amp;"[concat]"),Table2[concat],INDIRECT(Table2[[#Headers],[M23_28_2]]&amp;"[c]"))</f>
        <v>0</v>
      </c>
      <c r="K305" s="9"/>
      <c r="L305" s="9" t="str">
        <f ca="1">IF(OR(Table2[[#This Row],[M23_28_2]]&gt;0,Table2[[#This Row],[K23_28_2]]&lt;0),"+-","")</f>
        <v/>
      </c>
    </row>
    <row r="306" spans="1:12" x14ac:dyDescent="0.25">
      <c r="A306" s="6" t="str">
        <f>SUBSTITUTE(SUBSTITUTE(Table2[[#This Row],[NAMA BARANG]],"-","")," ","")</f>
        <v>Bk/NBA331B</v>
      </c>
      <c r="B306" s="8">
        <f ca="1">IF(Table2[[#This Row],[TT]]&lt;1,"",COUNT(B$2:B305)+1)</f>
        <v>304</v>
      </c>
      <c r="C306" s="6" t="s">
        <v>501</v>
      </c>
      <c r="D306" s="8">
        <v>3</v>
      </c>
      <c r="E306" s="8" t="s">
        <v>63</v>
      </c>
      <c r="F306" s="8">
        <f ca="1">SUM(Table2[[#This Row],[AWAL]],Table2[[#This Row],[M17_21_2]],Table2[[#This Row],[K17_21_2]],Table2[[#This Row],[M23_28_2]],Table2[[#This Row],[K23_28_2]])</f>
        <v>3</v>
      </c>
      <c r="G306" s="6">
        <f ca="1">SUMIF(INDIRECT(Table2[[#Headers],[M17_21_2]]&amp;"[concat]"),Table2[concat],INDIRECT(Table2[[#Headers],[M17_21_2]]&amp;"[c]"))</f>
        <v>0</v>
      </c>
      <c r="H306" s="6">
        <f ca="1">SUMIF(INDIRECT(Table2[[#Headers],[K17_21_2]]&amp;"[concat]"),Table2[concat],INDIRECT(Table2[[#Headers],[K17_21_2]]&amp;"[c]"))*-1</f>
        <v>0</v>
      </c>
      <c r="I306" s="6" t="str">
        <f ca="1">IF(OR(Table2[[#This Row],[M17_21_2]]&gt;0,Table2[[#This Row],[K17_21_2]]&lt;0),"+-","")</f>
        <v/>
      </c>
      <c r="J306" s="9">
        <f ca="1">SUMIF(INDIRECT(Table2[[#Headers],[M23_28_2]]&amp;"[concat]"),Table2[concat],INDIRECT(Table2[[#Headers],[M23_28_2]]&amp;"[c]"))</f>
        <v>0</v>
      </c>
      <c r="K306" s="9"/>
      <c r="L306" s="9" t="str">
        <f ca="1">IF(OR(Table2[[#This Row],[M23_28_2]]&gt;0,Table2[[#This Row],[K23_28_2]]&lt;0),"+-","")</f>
        <v/>
      </c>
    </row>
    <row r="307" spans="1:12" x14ac:dyDescent="0.25">
      <c r="A307" s="6" t="str">
        <f>SUBSTITUTE(SUBSTITUTE(Table2[[#This Row],[NAMA BARANG]],"-","")," ","")</f>
        <v>Bk/NBA342K</v>
      </c>
      <c r="B307" s="8">
        <f ca="1">IF(Table2[[#This Row],[TT]]&lt;1,"",COUNT(B$2:B306)+1)</f>
        <v>305</v>
      </c>
      <c r="C307" s="6" t="s">
        <v>502</v>
      </c>
      <c r="D307" s="8">
        <v>9</v>
      </c>
      <c r="E307" s="8" t="s">
        <v>306</v>
      </c>
      <c r="F307" s="8">
        <f ca="1">SUM(Table2[[#This Row],[AWAL]],Table2[[#This Row],[M17_21_2]],Table2[[#This Row],[K17_21_2]],Table2[[#This Row],[M23_28_2]],Table2[[#This Row],[K23_28_2]])</f>
        <v>9</v>
      </c>
      <c r="G307" s="6">
        <f ca="1">SUMIF(INDIRECT(Table2[[#Headers],[M17_21_2]]&amp;"[concat]"),Table2[concat],INDIRECT(Table2[[#Headers],[M17_21_2]]&amp;"[c]"))</f>
        <v>0</v>
      </c>
      <c r="H307" s="6">
        <f ca="1">SUMIF(INDIRECT(Table2[[#Headers],[K17_21_2]]&amp;"[concat]"),Table2[concat],INDIRECT(Table2[[#Headers],[K17_21_2]]&amp;"[c]"))*-1</f>
        <v>0</v>
      </c>
      <c r="I307" s="6" t="str">
        <f ca="1">IF(OR(Table2[[#This Row],[M17_21_2]]&gt;0,Table2[[#This Row],[K17_21_2]]&lt;0),"+-","")</f>
        <v/>
      </c>
      <c r="J307" s="9">
        <f ca="1">SUMIF(INDIRECT(Table2[[#Headers],[M23_28_2]]&amp;"[concat]"),Table2[concat],INDIRECT(Table2[[#Headers],[M23_28_2]]&amp;"[c]"))</f>
        <v>0</v>
      </c>
      <c r="K307" s="9"/>
      <c r="L307" s="9" t="str">
        <f ca="1">IF(OR(Table2[[#This Row],[M23_28_2]]&gt;0,Table2[[#This Row],[K23_28_2]]&lt;0),"+-","")</f>
        <v/>
      </c>
    </row>
    <row r="308" spans="1:12" x14ac:dyDescent="0.25">
      <c r="A308" s="6" t="str">
        <f>SUBSTITUTE(SUBSTITUTE(Table2[[#This Row],[NAMA BARANG]],"-","")," ","")</f>
        <v>Bk/NBKancingA5Dsy</v>
      </c>
      <c r="B308" s="8">
        <f ca="1">IF(Table2[[#This Row],[TT]]&lt;1,"",COUNT(B$2:B307)+1)</f>
        <v>306</v>
      </c>
      <c r="C308" s="6" t="s">
        <v>503</v>
      </c>
      <c r="D308" s="8">
        <v>4</v>
      </c>
      <c r="E308" s="8" t="s">
        <v>504</v>
      </c>
      <c r="F308" s="8">
        <f ca="1">SUM(Table2[[#This Row],[AWAL]],Table2[[#This Row],[M17_21_2]],Table2[[#This Row],[K17_21_2]],Table2[[#This Row],[M23_28_2]],Table2[[#This Row],[K23_28_2]])</f>
        <v>4</v>
      </c>
      <c r="G308" s="6">
        <f ca="1">SUMIF(INDIRECT(Table2[[#Headers],[M17_21_2]]&amp;"[concat]"),Table2[concat],INDIRECT(Table2[[#Headers],[M17_21_2]]&amp;"[c]"))</f>
        <v>0</v>
      </c>
      <c r="H308" s="6">
        <f ca="1">SUMIF(INDIRECT(Table2[[#Headers],[K17_21_2]]&amp;"[concat]"),Table2[concat],INDIRECT(Table2[[#Headers],[K17_21_2]]&amp;"[c]"))*-1</f>
        <v>0</v>
      </c>
      <c r="I308" s="6" t="str">
        <f ca="1">IF(OR(Table2[[#This Row],[M17_21_2]]&gt;0,Table2[[#This Row],[K17_21_2]]&lt;0),"+-","")</f>
        <v/>
      </c>
      <c r="J308" s="9">
        <f ca="1">SUMIF(INDIRECT(Table2[[#Headers],[M23_28_2]]&amp;"[concat]"),Table2[concat],INDIRECT(Table2[[#Headers],[M23_28_2]]&amp;"[c]"))</f>
        <v>0</v>
      </c>
      <c r="K308" s="9"/>
      <c r="L308" s="9" t="str">
        <f ca="1">IF(OR(Table2[[#This Row],[M23_28_2]]&gt;0,Table2[[#This Row],[K23_28_2]]&lt;0),"+-","")</f>
        <v/>
      </c>
    </row>
    <row r="309" spans="1:12" x14ac:dyDescent="0.25">
      <c r="A309" s="6" t="str">
        <f>SUBSTITUTE(SUBSTITUTE(Table2[[#This Row],[NAMA BARANG]],"-","")," ","")</f>
        <v>Bk/NBSpiral6650/6450(A6)</v>
      </c>
      <c r="B309" s="8">
        <f ca="1">IF(Table2[[#This Row],[TT]]&lt;1,"",COUNT(B$2:B308)+1)</f>
        <v>307</v>
      </c>
      <c r="C309" s="6" t="s">
        <v>505</v>
      </c>
      <c r="D309" s="8">
        <v>4</v>
      </c>
      <c r="E309" s="8" t="s">
        <v>189</v>
      </c>
      <c r="F309" s="8">
        <f ca="1">SUM(Table2[[#This Row],[AWAL]],Table2[[#This Row],[M17_21_2]],Table2[[#This Row],[K17_21_2]],Table2[[#This Row],[M23_28_2]],Table2[[#This Row],[K23_28_2]])</f>
        <v>4</v>
      </c>
      <c r="G309" s="6">
        <f ca="1">SUMIF(INDIRECT(Table2[[#Headers],[M17_21_2]]&amp;"[concat]"),Table2[concat],INDIRECT(Table2[[#Headers],[M17_21_2]]&amp;"[c]"))</f>
        <v>0</v>
      </c>
      <c r="H309" s="6">
        <f ca="1">SUMIF(INDIRECT(Table2[[#Headers],[K17_21_2]]&amp;"[concat]"),Table2[concat],INDIRECT(Table2[[#Headers],[K17_21_2]]&amp;"[c]"))*-1</f>
        <v>0</v>
      </c>
      <c r="I309" s="6" t="str">
        <f ca="1">IF(OR(Table2[[#This Row],[M17_21_2]]&gt;0,Table2[[#This Row],[K17_21_2]]&lt;0),"+-","")</f>
        <v/>
      </c>
      <c r="J309" s="9">
        <f ca="1">SUMIF(INDIRECT(Table2[[#Headers],[M23_28_2]]&amp;"[concat]"),Table2[concat],INDIRECT(Table2[[#Headers],[M23_28_2]]&amp;"[c]"))</f>
        <v>0</v>
      </c>
      <c r="K309" s="9"/>
      <c r="L309" s="9" t="str">
        <f ca="1">IF(OR(Table2[[#This Row],[M23_28_2]]&gt;0,Table2[[#This Row],[K23_28_2]]&lt;0),"+-","")</f>
        <v/>
      </c>
    </row>
    <row r="310" spans="1:12" x14ac:dyDescent="0.25">
      <c r="A310" s="6" t="str">
        <f>SUBSTITUTE(SUBSTITUTE(Table2[[#This Row],[NAMA BARANG]],"-","")," ","")</f>
        <v>Bk/NBSpiralA6120Tab</v>
      </c>
      <c r="B310" s="8">
        <f ca="1">IF(Table2[[#This Row],[TT]]&lt;1,"",COUNT(B$2:B309)+1)</f>
        <v>308</v>
      </c>
      <c r="C310" s="6" t="s">
        <v>506</v>
      </c>
      <c r="D310" s="8">
        <v>3</v>
      </c>
      <c r="E310" s="8" t="s">
        <v>38</v>
      </c>
      <c r="F310" s="8">
        <f ca="1">SUM(Table2[[#This Row],[AWAL]],Table2[[#This Row],[M17_21_2]],Table2[[#This Row],[K17_21_2]],Table2[[#This Row],[M23_28_2]],Table2[[#This Row],[K23_28_2]])</f>
        <v>3</v>
      </c>
      <c r="G310" s="6">
        <f ca="1">SUMIF(INDIRECT(Table2[[#Headers],[M17_21_2]]&amp;"[concat]"),Table2[concat],INDIRECT(Table2[[#Headers],[M17_21_2]]&amp;"[c]"))</f>
        <v>0</v>
      </c>
      <c r="H310" s="6">
        <f ca="1">SUMIF(INDIRECT(Table2[[#Headers],[K17_21_2]]&amp;"[concat]"),Table2[concat],INDIRECT(Table2[[#Headers],[K17_21_2]]&amp;"[c]"))*-1</f>
        <v>0</v>
      </c>
      <c r="I310" s="6" t="str">
        <f ca="1">IF(OR(Table2[[#This Row],[M17_21_2]]&gt;0,Table2[[#This Row],[K17_21_2]]&lt;0),"+-","")</f>
        <v/>
      </c>
      <c r="J310" s="9">
        <f ca="1">SUMIF(INDIRECT(Table2[[#Headers],[M23_28_2]]&amp;"[concat]"),Table2[concat],INDIRECT(Table2[[#Headers],[M23_28_2]]&amp;"[c]"))</f>
        <v>0</v>
      </c>
      <c r="K310" s="9"/>
      <c r="L310" s="9" t="str">
        <f ca="1">IF(OR(Table2[[#This Row],[M23_28_2]]&gt;0,Table2[[#This Row],[K23_28_2]]&lt;0),"+-","")</f>
        <v/>
      </c>
    </row>
    <row r="311" spans="1:12" x14ac:dyDescent="0.25">
      <c r="A311" s="6" t="str">
        <f>SUBSTITUTE(SUBSTITUTE(Table2[[#This Row],[NAMA BARANG]],"-","")," ","")</f>
        <v>BlocknoteEnterspiral403</v>
      </c>
      <c r="B311" s="8">
        <f ca="1">IF(Table2[[#This Row],[TT]]&lt;1,"",COUNT(B$2:B310)+1)</f>
        <v>309</v>
      </c>
      <c r="C311" s="6" t="s">
        <v>507</v>
      </c>
      <c r="D311" s="8">
        <v>3</v>
      </c>
      <c r="E311" s="8" t="s">
        <v>47</v>
      </c>
      <c r="F311" s="8">
        <f ca="1">SUM(Table2[[#This Row],[AWAL]],Table2[[#This Row],[M17_21_2]],Table2[[#This Row],[K17_21_2]],Table2[[#This Row],[M23_28_2]],Table2[[#This Row],[K23_28_2]])</f>
        <v>3</v>
      </c>
      <c r="G311" s="6">
        <f ca="1">SUMIF(INDIRECT(Table2[[#Headers],[M17_21_2]]&amp;"[concat]"),Table2[concat],INDIRECT(Table2[[#Headers],[M17_21_2]]&amp;"[c]"))</f>
        <v>0</v>
      </c>
      <c r="H311" s="6">
        <f ca="1">SUMIF(INDIRECT(Table2[[#Headers],[K17_21_2]]&amp;"[concat]"),Table2[concat],INDIRECT(Table2[[#Headers],[K17_21_2]]&amp;"[c]"))*-1</f>
        <v>0</v>
      </c>
      <c r="I311" s="6" t="str">
        <f ca="1">IF(OR(Table2[[#This Row],[M17_21_2]]&gt;0,Table2[[#This Row],[K17_21_2]]&lt;0),"+-","")</f>
        <v/>
      </c>
      <c r="J311" s="9">
        <f ca="1">SUMIF(INDIRECT(Table2[[#Headers],[M23_28_2]]&amp;"[concat]"),Table2[concat],INDIRECT(Table2[[#Headers],[M23_28_2]]&amp;"[c]"))</f>
        <v>0</v>
      </c>
      <c r="K311" s="9"/>
      <c r="L311" s="9" t="str">
        <f ca="1">IF(OR(Table2[[#This Row],[M23_28_2]]&gt;0,Table2[[#This Row],[K23_28_2]]&lt;0),"+-","")</f>
        <v/>
      </c>
    </row>
    <row r="312" spans="1:12" x14ac:dyDescent="0.25">
      <c r="A312" s="6" t="str">
        <f>SUBSTITUTE(SUBSTITUTE(Table2[[#This Row],[NAMA BARANG]],"-","")," ","")</f>
        <v>BlocknoteEnterspiral404</v>
      </c>
      <c r="B312" s="8">
        <f ca="1">IF(Table2[[#This Row],[TT]]&lt;1,"",COUNT(B$2:B311)+1)</f>
        <v>310</v>
      </c>
      <c r="C312" s="6" t="s">
        <v>508</v>
      </c>
      <c r="D312" s="8">
        <v>3</v>
      </c>
      <c r="E312" s="8" t="s">
        <v>36</v>
      </c>
      <c r="F312" s="8">
        <f ca="1">SUM(Table2[[#This Row],[AWAL]],Table2[[#This Row],[M17_21_2]],Table2[[#This Row],[K17_21_2]],Table2[[#This Row],[M23_28_2]],Table2[[#This Row],[K23_28_2]])</f>
        <v>3</v>
      </c>
      <c r="G312" s="6">
        <f ca="1">SUMIF(INDIRECT(Table2[[#Headers],[M17_21_2]]&amp;"[concat]"),Table2[concat],INDIRECT(Table2[[#Headers],[M17_21_2]]&amp;"[c]"))</f>
        <v>0</v>
      </c>
      <c r="H312" s="6">
        <f ca="1">SUMIF(INDIRECT(Table2[[#Headers],[K17_21_2]]&amp;"[concat]"),Table2[concat],INDIRECT(Table2[[#Headers],[K17_21_2]]&amp;"[c]"))*-1</f>
        <v>0</v>
      </c>
      <c r="I312" s="6" t="str">
        <f ca="1">IF(OR(Table2[[#This Row],[M17_21_2]]&gt;0,Table2[[#This Row],[K17_21_2]]&lt;0),"+-","")</f>
        <v/>
      </c>
      <c r="J312" s="9">
        <f ca="1">SUMIF(INDIRECT(Table2[[#Headers],[M23_28_2]]&amp;"[concat]"),Table2[concat],INDIRECT(Table2[[#Headers],[M23_28_2]]&amp;"[c]"))</f>
        <v>0</v>
      </c>
      <c r="K312" s="9"/>
      <c r="L312" s="9" t="str">
        <f ca="1">IF(OR(Table2[[#This Row],[M23_28_2]]&gt;0,Table2[[#This Row],[K23_28_2]]&lt;0),"+-","")</f>
        <v/>
      </c>
    </row>
    <row r="313" spans="1:12" x14ac:dyDescent="0.25">
      <c r="A313" s="6" t="str">
        <f>SUBSTITUTE(SUBSTITUTE(Table2[[#This Row],[NAMA BARANG]],"-","")," ","")</f>
        <v>BlockNoteXDB54D/1015(1)/1019(1)/1013(1)</v>
      </c>
      <c r="B313" s="8">
        <f ca="1">IF(Table2[[#This Row],[TT]]&lt;1,"",COUNT(B$2:B312)+1)</f>
        <v>311</v>
      </c>
      <c r="C313" s="6" t="s">
        <v>509</v>
      </c>
      <c r="D313" s="8">
        <v>3</v>
      </c>
      <c r="E313" s="8" t="s">
        <v>43</v>
      </c>
      <c r="F313" s="8">
        <f ca="1">SUM(Table2[[#This Row],[AWAL]],Table2[[#This Row],[M17_21_2]],Table2[[#This Row],[K17_21_2]],Table2[[#This Row],[M23_28_2]],Table2[[#This Row],[K23_28_2]])</f>
        <v>3</v>
      </c>
      <c r="G313" s="6">
        <f ca="1">SUMIF(INDIRECT(Table2[[#Headers],[M17_21_2]]&amp;"[concat]"),Table2[concat],INDIRECT(Table2[[#Headers],[M17_21_2]]&amp;"[c]"))</f>
        <v>0</v>
      </c>
      <c r="H313" s="6">
        <f ca="1">SUMIF(INDIRECT(Table2[[#Headers],[K17_21_2]]&amp;"[concat]"),Table2[concat],INDIRECT(Table2[[#Headers],[K17_21_2]]&amp;"[c]"))*-1</f>
        <v>0</v>
      </c>
      <c r="I313" s="6" t="str">
        <f ca="1">IF(OR(Table2[[#This Row],[M17_21_2]]&gt;0,Table2[[#This Row],[K17_21_2]]&lt;0),"+-","")</f>
        <v/>
      </c>
      <c r="J313" s="9">
        <f ca="1">SUMIF(INDIRECT(Table2[[#Headers],[M23_28_2]]&amp;"[concat]"),Table2[concat],INDIRECT(Table2[[#Headers],[M23_28_2]]&amp;"[c]"))</f>
        <v>0</v>
      </c>
      <c r="K313" s="9"/>
      <c r="L313" s="9" t="str">
        <f ca="1">IF(OR(Table2[[#This Row],[M23_28_2]]&gt;0,Table2[[#This Row],[K23_28_2]]&lt;0),"+-","")</f>
        <v/>
      </c>
    </row>
    <row r="314" spans="1:12" x14ac:dyDescent="0.25">
      <c r="A314" s="6" t="str">
        <f>SUBSTITUTE(SUBSTITUTE(Table2[[#This Row],[NAMA BARANG]],"-","")," ","")</f>
        <v>BlockNote/NBA4</v>
      </c>
      <c r="B314" s="8">
        <f ca="1">IF(Table2[[#This Row],[TT]]&lt;1,"",COUNT(B$2:B313)+1)</f>
        <v>312</v>
      </c>
      <c r="C314" s="6" t="s">
        <v>510</v>
      </c>
      <c r="D314" s="8">
        <v>3</v>
      </c>
      <c r="E314" s="8" t="s">
        <v>15</v>
      </c>
      <c r="F314" s="8">
        <f ca="1">SUM(Table2[[#This Row],[AWAL]],Table2[[#This Row],[M17_21_2]],Table2[[#This Row],[K17_21_2]],Table2[[#This Row],[M23_28_2]],Table2[[#This Row],[K23_28_2]])</f>
        <v>3</v>
      </c>
      <c r="G314" s="6">
        <f ca="1">SUMIF(INDIRECT(Table2[[#Headers],[M17_21_2]]&amp;"[concat]"),Table2[concat],INDIRECT(Table2[[#Headers],[M17_21_2]]&amp;"[c]"))</f>
        <v>0</v>
      </c>
      <c r="H314" s="6">
        <f ca="1">SUMIF(INDIRECT(Table2[[#Headers],[K17_21_2]]&amp;"[concat]"),Table2[concat],INDIRECT(Table2[[#Headers],[K17_21_2]]&amp;"[c]"))*-1</f>
        <v>0</v>
      </c>
      <c r="I314" s="6" t="str">
        <f ca="1">IF(OR(Table2[[#This Row],[M17_21_2]]&gt;0,Table2[[#This Row],[K17_21_2]]&lt;0),"+-","")</f>
        <v/>
      </c>
      <c r="J314" s="9">
        <f ca="1">SUMIF(INDIRECT(Table2[[#Headers],[M23_28_2]]&amp;"[concat]"),Table2[concat],INDIRECT(Table2[[#Headers],[M23_28_2]]&amp;"[c]"))</f>
        <v>0</v>
      </c>
      <c r="K314" s="9"/>
      <c r="L314" s="9" t="str">
        <f ca="1">IF(OR(Table2[[#This Row],[M23_28_2]]&gt;0,Table2[[#This Row],[K23_28_2]]&lt;0),"+-","")</f>
        <v/>
      </c>
    </row>
    <row r="315" spans="1:12" x14ac:dyDescent="0.25">
      <c r="A315" s="6" t="str">
        <f>SUBSTITUTE(SUBSTITUTE(Table2[[#This Row],[NAMA BARANG]],"-","")," ","")</f>
        <v>BN7102A520</v>
      </c>
      <c r="B315" s="8">
        <f ca="1">IF(Table2[[#This Row],[TT]]&lt;1,"",COUNT(B$2:B314)+1)</f>
        <v>313</v>
      </c>
      <c r="C315" s="6" t="s">
        <v>511</v>
      </c>
      <c r="D315" s="8">
        <v>4</v>
      </c>
      <c r="E315" s="8" t="s">
        <v>43</v>
      </c>
      <c r="F315" s="8">
        <f ca="1">SUM(Table2[[#This Row],[AWAL]],Table2[[#This Row],[M17_21_2]],Table2[[#This Row],[K17_21_2]],Table2[[#This Row],[M23_28_2]],Table2[[#This Row],[K23_28_2]])</f>
        <v>4</v>
      </c>
      <c r="G315" s="6">
        <f ca="1">SUMIF(INDIRECT(Table2[[#Headers],[M17_21_2]]&amp;"[concat]"),Table2[concat],INDIRECT(Table2[[#Headers],[M17_21_2]]&amp;"[c]"))</f>
        <v>0</v>
      </c>
      <c r="H315" s="6">
        <f ca="1">SUMIF(INDIRECT(Table2[[#Headers],[K17_21_2]]&amp;"[concat]"),Table2[concat],INDIRECT(Table2[[#Headers],[K17_21_2]]&amp;"[c]"))*-1</f>
        <v>0</v>
      </c>
      <c r="I315" s="6" t="str">
        <f ca="1">IF(OR(Table2[[#This Row],[M17_21_2]]&gt;0,Table2[[#This Row],[K17_21_2]]&lt;0),"+-","")</f>
        <v/>
      </c>
      <c r="J315" s="9">
        <f ca="1">SUMIF(INDIRECT(Table2[[#Headers],[M23_28_2]]&amp;"[concat]"),Table2[concat],INDIRECT(Table2[[#Headers],[M23_28_2]]&amp;"[c]"))</f>
        <v>0</v>
      </c>
      <c r="K315" s="9"/>
      <c r="L315" s="9" t="str">
        <f ca="1">IF(OR(Table2[[#This Row],[M23_28_2]]&gt;0,Table2[[#This Row],[K23_28_2]]&lt;0),"+-","")</f>
        <v/>
      </c>
    </row>
    <row r="316" spans="1:12" x14ac:dyDescent="0.25">
      <c r="A316" s="6" t="str">
        <f>SUBSTITUTE(SUBSTITUTE(Table2[[#This Row],[NAMA BARANG]],"-","")," ","")</f>
        <v>BNA5Bo.164</v>
      </c>
      <c r="B316" s="8">
        <f ca="1">IF(Table2[[#This Row],[TT]]&lt;1,"",COUNT(B$2:B315)+1)</f>
        <v>314</v>
      </c>
      <c r="C316" s="6" t="s">
        <v>512</v>
      </c>
      <c r="D316" s="8">
        <v>3</v>
      </c>
      <c r="E316" s="8" t="s">
        <v>43</v>
      </c>
      <c r="F316" s="8">
        <f ca="1">SUM(Table2[[#This Row],[AWAL]],Table2[[#This Row],[M17_21_2]],Table2[[#This Row],[K17_21_2]],Table2[[#This Row],[M23_28_2]],Table2[[#This Row],[K23_28_2]])</f>
        <v>3</v>
      </c>
      <c r="G316" s="6">
        <f ca="1">SUMIF(INDIRECT(Table2[[#Headers],[M17_21_2]]&amp;"[concat]"),Table2[concat],INDIRECT(Table2[[#Headers],[M17_21_2]]&amp;"[c]"))</f>
        <v>0</v>
      </c>
      <c r="H316" s="6">
        <f ca="1">SUMIF(INDIRECT(Table2[[#Headers],[K17_21_2]]&amp;"[concat]"),Table2[concat],INDIRECT(Table2[[#Headers],[K17_21_2]]&amp;"[c]"))*-1</f>
        <v>0</v>
      </c>
      <c r="I316" s="6" t="str">
        <f ca="1">IF(OR(Table2[[#This Row],[M17_21_2]]&gt;0,Table2[[#This Row],[K17_21_2]]&lt;0),"+-","")</f>
        <v/>
      </c>
      <c r="J316" s="9">
        <f ca="1">SUMIF(INDIRECT(Table2[[#Headers],[M23_28_2]]&amp;"[concat]"),Table2[concat],INDIRECT(Table2[[#Headers],[M23_28_2]]&amp;"[c]"))</f>
        <v>0</v>
      </c>
      <c r="K316" s="9"/>
      <c r="L316" s="9" t="str">
        <f ca="1">IF(OR(Table2[[#This Row],[M23_28_2]]&gt;0,Table2[[#This Row],[K23_28_2]]&lt;0),"+-","")</f>
        <v/>
      </c>
    </row>
    <row r="317" spans="1:12" x14ac:dyDescent="0.25">
      <c r="A317" s="6" t="str">
        <f>SUBSTITUTE(SUBSTITUTE(Table2[[#This Row],[NAMA BARANG]],"-","")," ","")</f>
        <v>BNA5DiyuanDW.A503</v>
      </c>
      <c r="B317" s="8">
        <f ca="1">IF(Table2[[#This Row],[TT]]&lt;1,"",COUNT(B$2:B316)+1)</f>
        <v>315</v>
      </c>
      <c r="C317" s="6" t="s">
        <v>513</v>
      </c>
      <c r="D317" s="8">
        <v>5</v>
      </c>
      <c r="E317" s="8" t="s">
        <v>63</v>
      </c>
      <c r="F317" s="8">
        <f ca="1">SUM(Table2[[#This Row],[AWAL]],Table2[[#This Row],[M17_21_2]],Table2[[#This Row],[K17_21_2]],Table2[[#This Row],[M23_28_2]],Table2[[#This Row],[K23_28_2]])</f>
        <v>5</v>
      </c>
      <c r="G317" s="6">
        <f ca="1">SUMIF(INDIRECT(Table2[[#Headers],[M17_21_2]]&amp;"[concat]"),Table2[concat],INDIRECT(Table2[[#Headers],[M17_21_2]]&amp;"[c]"))</f>
        <v>0</v>
      </c>
      <c r="H317" s="6">
        <f ca="1">SUMIF(INDIRECT(Table2[[#Headers],[K17_21_2]]&amp;"[concat]"),Table2[concat],INDIRECT(Table2[[#Headers],[K17_21_2]]&amp;"[c]"))*-1</f>
        <v>0</v>
      </c>
      <c r="I317" s="6" t="str">
        <f ca="1">IF(OR(Table2[[#This Row],[M17_21_2]]&gt;0,Table2[[#This Row],[K17_21_2]]&lt;0),"+-","")</f>
        <v/>
      </c>
      <c r="J317" s="9">
        <f ca="1">SUMIF(INDIRECT(Table2[[#Headers],[M23_28_2]]&amp;"[concat]"),Table2[concat],INDIRECT(Table2[[#Headers],[M23_28_2]]&amp;"[c]"))</f>
        <v>0</v>
      </c>
      <c r="K317" s="9"/>
      <c r="L317" s="9" t="str">
        <f ca="1">IF(OR(Table2[[#This Row],[M23_28_2]]&gt;0,Table2[[#This Row],[K23_28_2]]&lt;0),"+-","")</f>
        <v/>
      </c>
    </row>
    <row r="318" spans="1:12" x14ac:dyDescent="0.25">
      <c r="A318" s="6" t="str">
        <f>SUBSTITUTE(SUBSTITUTE(Table2[[#This Row],[NAMA BARANG]],"-","")," ","")</f>
        <v>BNA5ETJ</v>
      </c>
      <c r="B318" s="8">
        <f ca="1">IF(Table2[[#This Row],[TT]]&lt;1,"",COUNT(B$2:B317)+1)</f>
        <v>316</v>
      </c>
      <c r="C318" s="6" t="s">
        <v>514</v>
      </c>
      <c r="D318" s="8">
        <v>5</v>
      </c>
      <c r="E318" s="8" t="s">
        <v>98</v>
      </c>
      <c r="F318" s="8">
        <f ca="1">SUM(Table2[[#This Row],[AWAL]],Table2[[#This Row],[M17_21_2]],Table2[[#This Row],[K17_21_2]],Table2[[#This Row],[M23_28_2]],Table2[[#This Row],[K23_28_2]])</f>
        <v>5</v>
      </c>
      <c r="G318" s="6">
        <f ca="1">SUMIF(INDIRECT(Table2[[#Headers],[M17_21_2]]&amp;"[concat]"),Table2[concat],INDIRECT(Table2[[#Headers],[M17_21_2]]&amp;"[c]"))</f>
        <v>0</v>
      </c>
      <c r="H318" s="6">
        <f ca="1">SUMIF(INDIRECT(Table2[[#Headers],[K17_21_2]]&amp;"[concat]"),Table2[concat],INDIRECT(Table2[[#Headers],[K17_21_2]]&amp;"[c]"))*-1</f>
        <v>0</v>
      </c>
      <c r="I318" s="6" t="str">
        <f ca="1">IF(OR(Table2[[#This Row],[M17_21_2]]&gt;0,Table2[[#This Row],[K17_21_2]]&lt;0),"+-","")</f>
        <v/>
      </c>
      <c r="J318" s="9">
        <f ca="1">SUMIF(INDIRECT(Table2[[#Headers],[M23_28_2]]&amp;"[concat]"),Table2[concat],INDIRECT(Table2[[#Headers],[M23_28_2]]&amp;"[c]"))</f>
        <v>0</v>
      </c>
      <c r="K318" s="9"/>
      <c r="L318" s="9" t="str">
        <f ca="1">IF(OR(Table2[[#This Row],[M23_28_2]]&gt;0,Table2[[#This Row],[K23_28_2]]&lt;0),"+-","")</f>
        <v/>
      </c>
    </row>
    <row r="319" spans="1:12" x14ac:dyDescent="0.25">
      <c r="A319" s="6" t="str">
        <f>SUBSTITUTE(SUBSTITUTE(Table2[[#This Row],[NAMA BARANG]],"-","")," ","")</f>
        <v>BNA5Fancy0913(Minion)</v>
      </c>
      <c r="B319" s="8">
        <f ca="1">IF(Table2[[#This Row],[TT]]&lt;1,"",COUNT(B$2:B318)+1)</f>
        <v>317</v>
      </c>
      <c r="C319" s="6" t="s">
        <v>515</v>
      </c>
      <c r="D319" s="8">
        <v>1</v>
      </c>
      <c r="E319" s="8" t="s">
        <v>15</v>
      </c>
      <c r="F319" s="8">
        <f ca="1">SUM(Table2[[#This Row],[AWAL]],Table2[[#This Row],[M17_21_2]],Table2[[#This Row],[K17_21_2]],Table2[[#This Row],[M23_28_2]],Table2[[#This Row],[K23_28_2]])</f>
        <v>1</v>
      </c>
      <c r="G319" s="6">
        <f ca="1">SUMIF(INDIRECT(Table2[[#Headers],[M17_21_2]]&amp;"[concat]"),Table2[concat],INDIRECT(Table2[[#Headers],[M17_21_2]]&amp;"[c]"))</f>
        <v>0</v>
      </c>
      <c r="H319" s="6">
        <f ca="1">SUMIF(INDIRECT(Table2[[#Headers],[K17_21_2]]&amp;"[concat]"),Table2[concat],INDIRECT(Table2[[#Headers],[K17_21_2]]&amp;"[c]"))*-1</f>
        <v>0</v>
      </c>
      <c r="I319" s="6" t="str">
        <f ca="1">IF(OR(Table2[[#This Row],[M17_21_2]]&gt;0,Table2[[#This Row],[K17_21_2]]&lt;0),"+-","")</f>
        <v/>
      </c>
      <c r="J319" s="9">
        <f ca="1">SUMIF(INDIRECT(Table2[[#Headers],[M23_28_2]]&amp;"[concat]"),Table2[concat],INDIRECT(Table2[[#Headers],[M23_28_2]]&amp;"[c]"))</f>
        <v>0</v>
      </c>
      <c r="K319" s="9"/>
      <c r="L319" s="9" t="str">
        <f ca="1">IF(OR(Table2[[#This Row],[M23_28_2]]&gt;0,Table2[[#This Row],[K23_28_2]]&lt;0),"+-","")</f>
        <v/>
      </c>
    </row>
    <row r="320" spans="1:12" x14ac:dyDescent="0.25">
      <c r="A320" s="6" t="str">
        <f>SUBSTITUTE(SUBSTITUTE(Table2[[#This Row],[NAMA BARANG]],"-","")," ","")</f>
        <v>BNA5Rabbit/koala</v>
      </c>
      <c r="B320" s="8">
        <f ca="1">IF(Table2[[#This Row],[TT]]&lt;1,"",COUNT(B$2:B319)+1)</f>
        <v>318</v>
      </c>
      <c r="C320" s="6" t="s">
        <v>516</v>
      </c>
      <c r="D320" s="8">
        <v>18</v>
      </c>
      <c r="E320" s="8" t="s">
        <v>517</v>
      </c>
      <c r="F320" s="8">
        <f ca="1">SUM(Table2[[#This Row],[AWAL]],Table2[[#This Row],[M17_21_2]],Table2[[#This Row],[K17_21_2]],Table2[[#This Row],[M23_28_2]],Table2[[#This Row],[K23_28_2]])</f>
        <v>18</v>
      </c>
      <c r="G320" s="6">
        <f ca="1">SUMIF(INDIRECT(Table2[[#Headers],[M17_21_2]]&amp;"[concat]"),Table2[concat],INDIRECT(Table2[[#Headers],[M17_21_2]]&amp;"[c]"))</f>
        <v>0</v>
      </c>
      <c r="H320" s="6">
        <f ca="1">SUMIF(INDIRECT(Table2[[#Headers],[K17_21_2]]&amp;"[concat]"),Table2[concat],INDIRECT(Table2[[#Headers],[K17_21_2]]&amp;"[c]"))*-1</f>
        <v>0</v>
      </c>
      <c r="I320" s="6" t="str">
        <f ca="1">IF(OR(Table2[[#This Row],[M17_21_2]]&gt;0,Table2[[#This Row],[K17_21_2]]&lt;0),"+-","")</f>
        <v/>
      </c>
      <c r="J320" s="9">
        <f ca="1">SUMIF(INDIRECT(Table2[[#Headers],[M23_28_2]]&amp;"[concat]"),Table2[concat],INDIRECT(Table2[[#Headers],[M23_28_2]]&amp;"[c]"))</f>
        <v>0</v>
      </c>
      <c r="K320" s="9"/>
      <c r="L320" s="9" t="str">
        <f ca="1">IF(OR(Table2[[#This Row],[M23_28_2]]&gt;0,Table2[[#This Row],[K23_28_2]]&lt;0),"+-","")</f>
        <v/>
      </c>
    </row>
    <row r="321" spans="1:12" x14ac:dyDescent="0.25">
      <c r="A321" s="6" t="str">
        <f>SUBSTITUTE(SUBSTITUTE(Table2[[#This Row],[NAMA BARANG]],"-","")," ","")</f>
        <v>BNA5SikaB(4)/or(3)ring20</v>
      </c>
      <c r="B321" s="8">
        <f ca="1">IF(Table2[[#This Row],[TT]]&lt;1,"",COUNT(B$2:B320)+1)</f>
        <v>319</v>
      </c>
      <c r="C321" s="6" t="s">
        <v>2853</v>
      </c>
      <c r="D321" s="8">
        <v>7</v>
      </c>
      <c r="E321" s="8">
        <v>72</v>
      </c>
      <c r="F321" s="8">
        <f ca="1">SUM(Table2[[#This Row],[AWAL]],Table2[[#This Row],[M17_21_2]],Table2[[#This Row],[K17_21_2]],Table2[[#This Row],[M23_28_2]],Table2[[#This Row],[K23_28_2]])</f>
        <v>7</v>
      </c>
      <c r="G321" s="6">
        <f ca="1">SUMIF(INDIRECT(Table2[[#Headers],[M17_21_2]]&amp;"[concat]"),Table2[concat],INDIRECT(Table2[[#Headers],[M17_21_2]]&amp;"[c]"))</f>
        <v>0</v>
      </c>
      <c r="H321" s="6">
        <f ca="1">SUMIF(INDIRECT(Table2[[#Headers],[K17_21_2]]&amp;"[concat]"),Table2[concat],INDIRECT(Table2[[#Headers],[K17_21_2]]&amp;"[c]"))*-1</f>
        <v>0</v>
      </c>
      <c r="I321" s="6" t="str">
        <f ca="1">IF(OR(Table2[[#This Row],[M17_21_2]]&gt;0,Table2[[#This Row],[K17_21_2]]&lt;0),"+-","")</f>
        <v/>
      </c>
      <c r="J321" s="9">
        <f ca="1">SUMIF(INDIRECT(Table2[[#Headers],[M23_28_2]]&amp;"[concat]"),Table2[concat],INDIRECT(Table2[[#Headers],[M23_28_2]]&amp;"[c]"))</f>
        <v>0</v>
      </c>
      <c r="K321" s="9"/>
      <c r="L321" s="9" t="str">
        <f ca="1">IF(OR(Table2[[#This Row],[M23_28_2]]&gt;0,Table2[[#This Row],[K23_28_2]]&lt;0),"+-","")</f>
        <v/>
      </c>
    </row>
    <row r="322" spans="1:12" x14ac:dyDescent="0.25">
      <c r="A322" s="6" t="str">
        <f>SUBSTITUTE(SUBSTITUTE(Table2[[#This Row],[NAMA BARANG]],"-","")," ","")</f>
        <v>BNA5SikaK(5)/M(1)ring20</v>
      </c>
      <c r="B322" s="8">
        <f ca="1">IF(Table2[[#This Row],[TT]]&lt;1,"",COUNT(B$2:B321)+1)</f>
        <v>320</v>
      </c>
      <c r="C322" s="6" t="s">
        <v>2854</v>
      </c>
      <c r="D322" s="8">
        <v>6</v>
      </c>
      <c r="E322" s="8">
        <v>72</v>
      </c>
      <c r="F322" s="8">
        <f ca="1">SUM(Table2[[#This Row],[AWAL]],Table2[[#This Row],[M17_21_2]],Table2[[#This Row],[K17_21_2]],Table2[[#This Row],[M23_28_2]],Table2[[#This Row],[K23_28_2]])</f>
        <v>6</v>
      </c>
      <c r="G322" s="6">
        <f ca="1">SUMIF(INDIRECT(Table2[[#Headers],[M17_21_2]]&amp;"[concat]"),Table2[concat],INDIRECT(Table2[[#Headers],[M17_21_2]]&amp;"[c]"))</f>
        <v>0</v>
      </c>
      <c r="H322" s="6">
        <f ca="1">SUMIF(INDIRECT(Table2[[#Headers],[K17_21_2]]&amp;"[concat]"),Table2[concat],INDIRECT(Table2[[#Headers],[K17_21_2]]&amp;"[c]"))*-1</f>
        <v>0</v>
      </c>
      <c r="I322" s="6" t="str">
        <f ca="1">IF(OR(Table2[[#This Row],[M17_21_2]]&gt;0,Table2[[#This Row],[K17_21_2]]&lt;0),"+-","")</f>
        <v/>
      </c>
      <c r="J322" s="9">
        <f ca="1">SUMIF(INDIRECT(Table2[[#Headers],[M23_28_2]]&amp;"[concat]"),Table2[concat],INDIRECT(Table2[[#Headers],[M23_28_2]]&amp;"[c]"))</f>
        <v>0</v>
      </c>
      <c r="K322" s="9"/>
      <c r="L322" s="9" t="str">
        <f ca="1">IF(OR(Table2[[#This Row],[M23_28_2]]&gt;0,Table2[[#This Row],[K23_28_2]]&lt;0),"+-","")</f>
        <v/>
      </c>
    </row>
    <row r="323" spans="1:12" x14ac:dyDescent="0.25">
      <c r="A323" s="6" t="str">
        <f>SUBSTITUTE(SUBSTITUTE(Table2[[#This Row],[NAMA BARANG]],"-","")," ","")</f>
        <v>BNB58102</v>
      </c>
      <c r="B323" s="8">
        <f ca="1">IF(Table2[[#This Row],[TT]]&lt;1,"",COUNT(B$2:B322)+1)</f>
        <v>321</v>
      </c>
      <c r="C323" s="6" t="s">
        <v>2808</v>
      </c>
      <c r="D323" s="8">
        <v>1</v>
      </c>
      <c r="E323" s="8" t="s">
        <v>15</v>
      </c>
      <c r="F323" s="8">
        <f ca="1">SUM(Table2[[#This Row],[AWAL]],Table2[[#This Row],[M17_21_2]],Table2[[#This Row],[K17_21_2]],Table2[[#This Row],[M23_28_2]],Table2[[#This Row],[K23_28_2]])</f>
        <v>1</v>
      </c>
      <c r="G323" s="6">
        <f ca="1">SUMIF(INDIRECT(Table2[[#Headers],[M17_21_2]]&amp;"[concat]"),Table2[concat],INDIRECT(Table2[[#Headers],[M17_21_2]]&amp;"[c]"))</f>
        <v>0</v>
      </c>
      <c r="H323" s="6">
        <f ca="1">SUMIF(INDIRECT(Table2[[#Headers],[K17_21_2]]&amp;"[concat]"),Table2[concat],INDIRECT(Table2[[#Headers],[K17_21_2]]&amp;"[c]"))*-1</f>
        <v>0</v>
      </c>
      <c r="I323" s="6" t="str">
        <f ca="1">IF(OR(Table2[[#This Row],[M17_21_2]]&gt;0,Table2[[#This Row],[K17_21_2]]&lt;0),"+-","")</f>
        <v/>
      </c>
      <c r="J323" s="9">
        <f ca="1">SUMIF(INDIRECT(Table2[[#Headers],[M23_28_2]]&amp;"[concat]"),Table2[concat],INDIRECT(Table2[[#Headers],[M23_28_2]]&amp;"[c]"))</f>
        <v>0</v>
      </c>
      <c r="K323" s="9"/>
      <c r="L323" s="9" t="str">
        <f ca="1">IF(OR(Table2[[#This Row],[M23_28_2]]&gt;0,Table2[[#This Row],[K23_28_2]]&lt;0),"+-","")</f>
        <v/>
      </c>
    </row>
    <row r="324" spans="1:12" x14ac:dyDescent="0.25">
      <c r="A324" s="6" t="str">
        <f>SUBSTITUTE(SUBSTITUTE(Table2[[#This Row],[NAMA BARANG]],"-","")," ","")</f>
        <v>BNB5warnakoala</v>
      </c>
      <c r="B324" s="8">
        <f ca="1">IF(Table2[[#This Row],[TT]]&lt;1,"",COUNT(B$2:B323)+1)</f>
        <v>322</v>
      </c>
      <c r="C324" s="6" t="s">
        <v>518</v>
      </c>
      <c r="D324" s="8">
        <v>4</v>
      </c>
      <c r="E324" s="8" t="s">
        <v>348</v>
      </c>
      <c r="F324" s="8">
        <f ca="1">SUM(Table2[[#This Row],[AWAL]],Table2[[#This Row],[M17_21_2]],Table2[[#This Row],[K17_21_2]],Table2[[#This Row],[M23_28_2]],Table2[[#This Row],[K23_28_2]])</f>
        <v>4</v>
      </c>
      <c r="G324" s="6">
        <f ca="1">SUMIF(INDIRECT(Table2[[#Headers],[M17_21_2]]&amp;"[concat]"),Table2[concat],INDIRECT(Table2[[#Headers],[M17_21_2]]&amp;"[c]"))</f>
        <v>0</v>
      </c>
      <c r="H324" s="6">
        <f ca="1">SUMIF(INDIRECT(Table2[[#Headers],[K17_21_2]]&amp;"[concat]"),Table2[concat],INDIRECT(Table2[[#Headers],[K17_21_2]]&amp;"[c]"))*-1</f>
        <v>0</v>
      </c>
      <c r="I324" s="6" t="str">
        <f ca="1">IF(OR(Table2[[#This Row],[M17_21_2]]&gt;0,Table2[[#This Row],[K17_21_2]]&lt;0),"+-","")</f>
        <v/>
      </c>
      <c r="J324" s="9">
        <f ca="1">SUMIF(INDIRECT(Table2[[#Headers],[M23_28_2]]&amp;"[concat]"),Table2[concat],INDIRECT(Table2[[#Headers],[M23_28_2]]&amp;"[c]"))</f>
        <v>0</v>
      </c>
      <c r="K324" s="9"/>
      <c r="L324" s="9" t="str">
        <f ca="1">IF(OR(Table2[[#This Row],[M23_28_2]]&gt;0,Table2[[#This Row],[K23_28_2]]&lt;0),"+-","")</f>
        <v/>
      </c>
    </row>
    <row r="325" spans="1:12" x14ac:dyDescent="0.25">
      <c r="A325" s="6" t="str">
        <f>SUBSTITUTE(SUBSTITUTE(Table2[[#This Row],[NAMA BARANG]],"-","")," ","")</f>
        <v>BNS032kS002PR</v>
      </c>
      <c r="B325" s="8">
        <f ca="1">IF(Table2[[#This Row],[TT]]&lt;1,"",COUNT(B$2:B324)+1)</f>
        <v>323</v>
      </c>
      <c r="C325" s="6" t="s">
        <v>520</v>
      </c>
      <c r="D325" s="8">
        <v>1</v>
      </c>
      <c r="E325" s="8" t="s">
        <v>521</v>
      </c>
      <c r="F325" s="8">
        <f ca="1">SUM(Table2[[#This Row],[AWAL]],Table2[[#This Row],[M17_21_2]],Table2[[#This Row],[K17_21_2]],Table2[[#This Row],[M23_28_2]],Table2[[#This Row],[K23_28_2]])</f>
        <v>1</v>
      </c>
      <c r="G325" s="6">
        <f ca="1">SUMIF(INDIRECT(Table2[[#Headers],[M17_21_2]]&amp;"[concat]"),Table2[concat],INDIRECT(Table2[[#Headers],[M17_21_2]]&amp;"[c]"))</f>
        <v>0</v>
      </c>
      <c r="H325" s="6">
        <f ca="1">SUMIF(INDIRECT(Table2[[#Headers],[K17_21_2]]&amp;"[concat]"),Table2[concat],INDIRECT(Table2[[#Headers],[K17_21_2]]&amp;"[c]"))*-1</f>
        <v>0</v>
      </c>
      <c r="I325" s="6" t="str">
        <f ca="1">IF(OR(Table2[[#This Row],[M17_21_2]]&gt;0,Table2[[#This Row],[K17_21_2]]&lt;0),"+-","")</f>
        <v/>
      </c>
      <c r="J325" s="9">
        <f ca="1">SUMIF(INDIRECT(Table2[[#Headers],[M23_28_2]]&amp;"[concat]"),Table2[concat],INDIRECT(Table2[[#Headers],[M23_28_2]]&amp;"[c]"))</f>
        <v>0</v>
      </c>
      <c r="K325" s="9"/>
      <c r="L325" s="9" t="str">
        <f ca="1">IF(OR(Table2[[#This Row],[M23_28_2]]&gt;0,Table2[[#This Row],[K23_28_2]]&lt;0),"+-","")</f>
        <v/>
      </c>
    </row>
    <row r="326" spans="1:12" x14ac:dyDescent="0.25">
      <c r="A326" s="6" t="str">
        <f>SUBSTITUTE(SUBSTITUTE(Table2[[#This Row],[NAMA BARANG]],"-","")," ","")</f>
        <v>BNSlipA5SikaCampus</v>
      </c>
      <c r="B326" s="8">
        <f ca="1">IF(Table2[[#This Row],[TT]]&lt;1,"",COUNT(B$2:B325)+1)</f>
        <v>324</v>
      </c>
      <c r="C326" s="6" t="s">
        <v>522</v>
      </c>
      <c r="D326" s="8">
        <v>52</v>
      </c>
      <c r="E326" s="8">
        <v>72</v>
      </c>
      <c r="F326" s="8">
        <f ca="1">SUM(Table2[[#This Row],[AWAL]],Table2[[#This Row],[M17_21_2]],Table2[[#This Row],[K17_21_2]],Table2[[#This Row],[M23_28_2]],Table2[[#This Row],[K23_28_2]])</f>
        <v>49</v>
      </c>
      <c r="G326" s="6">
        <f ca="1">SUMIF(INDIRECT(Table2[[#Headers],[M17_21_2]]&amp;"[concat]"),Table2[concat],INDIRECT(Table2[[#Headers],[M17_21_2]]&amp;"[c]"))</f>
        <v>0</v>
      </c>
      <c r="H326" s="6">
        <f ca="1">SUMIF(INDIRECT(Table2[[#Headers],[K17_21_2]]&amp;"[concat]"),Table2[concat],INDIRECT(Table2[[#Headers],[K17_21_2]]&amp;"[c]"))*-1</f>
        <v>-3</v>
      </c>
      <c r="I326" s="6" t="str">
        <f ca="1">IF(OR(Table2[[#This Row],[M17_21_2]]&gt;0,Table2[[#This Row],[K17_21_2]]&lt;0),"+-","")</f>
        <v>+-</v>
      </c>
      <c r="J326" s="9">
        <f ca="1">SUMIF(INDIRECT(Table2[[#Headers],[M23_28_2]]&amp;"[concat]"),Table2[concat],INDIRECT(Table2[[#Headers],[M23_28_2]]&amp;"[c]"))</f>
        <v>0</v>
      </c>
      <c r="K326" s="9"/>
      <c r="L326" s="9" t="str">
        <f ca="1">IF(OR(Table2[[#This Row],[M23_28_2]]&gt;0,Table2[[#This Row],[K23_28_2]]&lt;0),"+-","")</f>
        <v/>
      </c>
    </row>
    <row r="327" spans="1:12" x14ac:dyDescent="0.25">
      <c r="A327" s="6" t="str">
        <f>SUBSTITUTE(SUBSTITUTE(Table2[[#This Row],[NAMA BARANG]],"-","")," ","")</f>
        <v>BNLA256037/38/A5besar</v>
      </c>
      <c r="B327" s="8">
        <f ca="1">IF(Table2[[#This Row],[TT]]&lt;1,"",COUNT(B$2:B326)+1)</f>
        <v>325</v>
      </c>
      <c r="C327" s="6" t="s">
        <v>523</v>
      </c>
      <c r="D327" s="8">
        <v>1</v>
      </c>
      <c r="E327" s="8" t="s">
        <v>106</v>
      </c>
      <c r="F327" s="8">
        <f ca="1">SUM(Table2[[#This Row],[AWAL]],Table2[[#This Row],[M17_21_2]],Table2[[#This Row],[K17_21_2]],Table2[[#This Row],[M23_28_2]],Table2[[#This Row],[K23_28_2]])</f>
        <v>1</v>
      </c>
      <c r="G327" s="6">
        <f ca="1">SUMIF(INDIRECT(Table2[[#Headers],[M17_21_2]]&amp;"[concat]"),Table2[concat],INDIRECT(Table2[[#Headers],[M17_21_2]]&amp;"[c]"))</f>
        <v>0</v>
      </c>
      <c r="H327" s="6">
        <f ca="1">SUMIF(INDIRECT(Table2[[#Headers],[K17_21_2]]&amp;"[concat]"),Table2[concat],INDIRECT(Table2[[#Headers],[K17_21_2]]&amp;"[c]"))*-1</f>
        <v>0</v>
      </c>
      <c r="I327" s="6" t="str">
        <f ca="1">IF(OR(Table2[[#This Row],[M17_21_2]]&gt;0,Table2[[#This Row],[K17_21_2]]&lt;0),"+-","")</f>
        <v/>
      </c>
      <c r="J327" s="9">
        <f ca="1">SUMIF(INDIRECT(Table2[[#Headers],[M23_28_2]]&amp;"[concat]"),Table2[concat],INDIRECT(Table2[[#Headers],[M23_28_2]]&amp;"[c]"))</f>
        <v>0</v>
      </c>
      <c r="K327" s="9"/>
      <c r="L327" s="9" t="str">
        <f ca="1">IF(OR(Table2[[#This Row],[M23_28_2]]&gt;0,Table2[[#This Row],[K23_28_2]]&lt;0),"+-","")</f>
        <v/>
      </c>
    </row>
    <row r="328" spans="1:12" x14ac:dyDescent="0.25">
      <c r="A328" s="6" t="str">
        <f>SUBSTITUTE(SUBSTITUTE(Table2[[#This Row],[NAMA BARANG]],"-","")," ","")</f>
        <v>BNS72kk1096/A6</v>
      </c>
      <c r="B328" s="8">
        <f ca="1">IF(Table2[[#This Row],[TT]]&lt;1,"",COUNT(B$2:B327)+1)</f>
        <v>326</v>
      </c>
      <c r="C328" s="6" t="s">
        <v>524</v>
      </c>
      <c r="D328" s="8">
        <v>1</v>
      </c>
      <c r="E328" s="8" t="s">
        <v>167</v>
      </c>
      <c r="F328" s="8">
        <f ca="1">SUM(Table2[[#This Row],[AWAL]],Table2[[#This Row],[M17_21_2]],Table2[[#This Row],[K17_21_2]],Table2[[#This Row],[M23_28_2]],Table2[[#This Row],[K23_28_2]])</f>
        <v>1</v>
      </c>
      <c r="G328" s="6">
        <f ca="1">SUMIF(INDIRECT(Table2[[#Headers],[M17_21_2]]&amp;"[concat]"),Table2[concat],INDIRECT(Table2[[#Headers],[M17_21_2]]&amp;"[c]"))</f>
        <v>0</v>
      </c>
      <c r="H328" s="6">
        <f ca="1">SUMIF(INDIRECT(Table2[[#Headers],[K17_21_2]]&amp;"[concat]"),Table2[concat],INDIRECT(Table2[[#Headers],[K17_21_2]]&amp;"[c]"))*-1</f>
        <v>0</v>
      </c>
      <c r="I328" s="6" t="str">
        <f ca="1">IF(OR(Table2[[#This Row],[M17_21_2]]&gt;0,Table2[[#This Row],[K17_21_2]]&lt;0),"+-","")</f>
        <v/>
      </c>
      <c r="J328" s="9">
        <f ca="1">SUMIF(INDIRECT(Table2[[#Headers],[M23_28_2]]&amp;"[concat]"),Table2[concat],INDIRECT(Table2[[#Headers],[M23_28_2]]&amp;"[c]"))</f>
        <v>0</v>
      </c>
      <c r="K328" s="9"/>
      <c r="L328" s="9" t="str">
        <f ca="1">IF(OR(Table2[[#This Row],[M23_28_2]]&gt;0,Table2[[#This Row],[K23_28_2]]&lt;0),"+-","")</f>
        <v/>
      </c>
    </row>
    <row r="329" spans="1:12" x14ac:dyDescent="0.25">
      <c r="A329" s="6" t="str">
        <f>SUBSTITUTE(SUBSTITUTE(Table2[[#This Row],[NAMA BARANG]],"-","")," ","")</f>
        <v>BNSXB72k1273</v>
      </c>
      <c r="B329" s="8">
        <f ca="1">IF(Table2[[#This Row],[TT]]&lt;1,"",COUNT(B$2:B328)+1)</f>
        <v>327</v>
      </c>
      <c r="C329" s="6" t="s">
        <v>525</v>
      </c>
      <c r="D329" s="8">
        <v>1</v>
      </c>
      <c r="E329" s="8" t="s">
        <v>71</v>
      </c>
      <c r="F329" s="8">
        <f ca="1">SUM(Table2[[#This Row],[AWAL]],Table2[[#This Row],[M17_21_2]],Table2[[#This Row],[K17_21_2]],Table2[[#This Row],[M23_28_2]],Table2[[#This Row],[K23_28_2]])</f>
        <v>1</v>
      </c>
      <c r="G329" s="6">
        <f ca="1">SUMIF(INDIRECT(Table2[[#Headers],[M17_21_2]]&amp;"[concat]"),Table2[concat],INDIRECT(Table2[[#Headers],[M17_21_2]]&amp;"[c]"))</f>
        <v>0</v>
      </c>
      <c r="H329" s="6">
        <f ca="1">SUMIF(INDIRECT(Table2[[#Headers],[K17_21_2]]&amp;"[concat]"),Table2[concat],INDIRECT(Table2[[#Headers],[K17_21_2]]&amp;"[c]"))*-1</f>
        <v>0</v>
      </c>
      <c r="I329" s="6" t="str">
        <f ca="1">IF(OR(Table2[[#This Row],[M17_21_2]]&gt;0,Table2[[#This Row],[K17_21_2]]&lt;0),"+-","")</f>
        <v/>
      </c>
      <c r="J329" s="9">
        <f ca="1">SUMIF(INDIRECT(Table2[[#Headers],[M23_28_2]]&amp;"[concat]"),Table2[concat],INDIRECT(Table2[[#Headers],[M23_28_2]]&amp;"[c]"))</f>
        <v>0</v>
      </c>
      <c r="K329" s="9"/>
      <c r="L329" s="9" t="str">
        <f ca="1">IF(OR(Table2[[#This Row],[M23_28_2]]&gt;0,Table2[[#This Row],[K23_28_2]]&lt;0),"+-","")</f>
        <v/>
      </c>
    </row>
    <row r="330" spans="1:12" x14ac:dyDescent="0.25">
      <c r="A330" s="6" t="str">
        <f>SUBSTITUTE(SUBSTITUTE(Table2[[#This Row],[NAMA BARANG]],"-","")," ","")</f>
        <v>BNSXB72k1352</v>
      </c>
      <c r="B330" s="8">
        <f ca="1">IF(Table2[[#This Row],[TT]]&lt;1,"",COUNT(B$2:B329)+1)</f>
        <v>328</v>
      </c>
      <c r="C330" s="6" t="s">
        <v>526</v>
      </c>
      <c r="D330" s="8">
        <v>3</v>
      </c>
      <c r="E330" s="8" t="s">
        <v>167</v>
      </c>
      <c r="F330" s="8">
        <f ca="1">SUM(Table2[[#This Row],[AWAL]],Table2[[#This Row],[M17_21_2]],Table2[[#This Row],[K17_21_2]],Table2[[#This Row],[M23_28_2]],Table2[[#This Row],[K23_28_2]])</f>
        <v>3</v>
      </c>
      <c r="G330" s="6">
        <f ca="1">SUMIF(INDIRECT(Table2[[#Headers],[M17_21_2]]&amp;"[concat]"),Table2[concat],INDIRECT(Table2[[#Headers],[M17_21_2]]&amp;"[c]"))</f>
        <v>0</v>
      </c>
      <c r="H330" s="6">
        <f ca="1">SUMIF(INDIRECT(Table2[[#Headers],[K17_21_2]]&amp;"[concat]"),Table2[concat],INDIRECT(Table2[[#Headers],[K17_21_2]]&amp;"[c]"))*-1</f>
        <v>0</v>
      </c>
      <c r="I330" s="6" t="str">
        <f ca="1">IF(OR(Table2[[#This Row],[M17_21_2]]&gt;0,Table2[[#This Row],[K17_21_2]]&lt;0),"+-","")</f>
        <v/>
      </c>
      <c r="J330" s="9">
        <f ca="1">SUMIF(INDIRECT(Table2[[#Headers],[M23_28_2]]&amp;"[concat]"),Table2[concat],INDIRECT(Table2[[#Headers],[M23_28_2]]&amp;"[c]"))</f>
        <v>0</v>
      </c>
      <c r="K330" s="9"/>
      <c r="L330" s="9" t="str">
        <f ca="1">IF(OR(Table2[[#This Row],[M23_28_2]]&gt;0,Table2[[#This Row],[K23_28_2]]&lt;0),"+-","")</f>
        <v/>
      </c>
    </row>
    <row r="331" spans="1:12" x14ac:dyDescent="0.25">
      <c r="A331" s="6" t="str">
        <f>SUBSTITUTE(SUBSTITUTE(Table2[[#This Row],[NAMA BARANG]],"-","")," ","")</f>
        <v>BNSXB72k1400</v>
      </c>
      <c r="B331" s="10">
        <f ca="1">IF(Table2[[#This Row],[TT]]&lt;1,"",COUNT(B$2:B330)+1)</f>
        <v>329</v>
      </c>
      <c r="C331" s="6" t="s">
        <v>527</v>
      </c>
      <c r="D331" s="8">
        <v>1</v>
      </c>
      <c r="E331" s="8" t="s">
        <v>167</v>
      </c>
      <c r="F331" s="10">
        <f ca="1">SUM(Table2[[#This Row],[AWAL]],Table2[[#This Row],[M17_21_2]],Table2[[#This Row],[K17_21_2]],Table2[[#This Row],[M23_28_2]],Table2[[#This Row],[K23_28_2]])</f>
        <v>1</v>
      </c>
      <c r="G331" s="6">
        <f ca="1">SUMIF(INDIRECT(Table2[[#Headers],[M17_21_2]]&amp;"[concat]"),Table2[concat],INDIRECT(Table2[[#Headers],[M17_21_2]]&amp;"[c]"))</f>
        <v>0</v>
      </c>
      <c r="H331" s="6">
        <f ca="1">SUMIF(INDIRECT(Table2[[#Headers],[K17_21_2]]&amp;"[concat]"),Table2[concat],INDIRECT(Table2[[#Headers],[K17_21_2]]&amp;"[c]"))*-1</f>
        <v>0</v>
      </c>
      <c r="I331" s="6" t="str">
        <f ca="1">IF(OR(Table2[[#This Row],[M17_21_2]]&gt;0,Table2[[#This Row],[K17_21_2]]&lt;0),"+-","")</f>
        <v/>
      </c>
      <c r="J331" s="9">
        <f ca="1">SUMIF(INDIRECT(Table2[[#Headers],[M23_28_2]]&amp;"[concat]"),Table2[concat],INDIRECT(Table2[[#Headers],[M23_28_2]]&amp;"[c]"))</f>
        <v>0</v>
      </c>
      <c r="K331" s="9"/>
      <c r="L331" s="9" t="str">
        <f ca="1">IF(OR(Table2[[#This Row],[M23_28_2]]&gt;0,Table2[[#This Row],[K23_28_2]]&lt;0),"+-","")</f>
        <v/>
      </c>
    </row>
    <row r="332" spans="1:12" x14ac:dyDescent="0.25">
      <c r="A332" s="6" t="str">
        <f>SUBSTITUTE(SUBSTITUTE(Table2[[#This Row],[NAMA BARANG]],"-","")," ","")</f>
        <v>BNSXB72K263/A6FR</v>
      </c>
      <c r="B332" s="8">
        <f ca="1">IF(Table2[[#This Row],[TT]]&lt;1,"",COUNT(B$2:B331)+1)</f>
        <v>330</v>
      </c>
      <c r="C332" s="6" t="s">
        <v>528</v>
      </c>
      <c r="D332" s="8">
        <v>1</v>
      </c>
      <c r="E332" s="8" t="s">
        <v>529</v>
      </c>
      <c r="F332" s="8">
        <f ca="1">SUM(Table2[[#This Row],[AWAL]],Table2[[#This Row],[M17_21_2]],Table2[[#This Row],[K17_21_2]],Table2[[#This Row],[M23_28_2]],Table2[[#This Row],[K23_28_2]])</f>
        <v>1</v>
      </c>
      <c r="G332" s="6">
        <f ca="1">SUMIF(INDIRECT(Table2[[#Headers],[M17_21_2]]&amp;"[concat]"),Table2[concat],INDIRECT(Table2[[#Headers],[M17_21_2]]&amp;"[c]"))</f>
        <v>0</v>
      </c>
      <c r="H332" s="6">
        <f ca="1">SUMIF(INDIRECT(Table2[[#Headers],[K17_21_2]]&amp;"[concat]"),Table2[concat],INDIRECT(Table2[[#Headers],[K17_21_2]]&amp;"[c]"))*-1</f>
        <v>0</v>
      </c>
      <c r="I332" s="6" t="str">
        <f ca="1">IF(OR(Table2[[#This Row],[M17_21_2]]&gt;0,Table2[[#This Row],[K17_21_2]]&lt;0),"+-","")</f>
        <v/>
      </c>
      <c r="J332" s="9">
        <f ca="1">SUMIF(INDIRECT(Table2[[#Headers],[M23_28_2]]&amp;"[concat]"),Table2[concat],INDIRECT(Table2[[#Headers],[M23_28_2]]&amp;"[c]"))</f>
        <v>0</v>
      </c>
      <c r="K332" s="9"/>
      <c r="L332" s="9" t="str">
        <f ca="1">IF(OR(Table2[[#This Row],[M23_28_2]]&gt;0,Table2[[#This Row],[K23_28_2]]&lt;0),"+-","")</f>
        <v/>
      </c>
    </row>
    <row r="333" spans="1:12" x14ac:dyDescent="0.25">
      <c r="A333" s="6" t="str">
        <f>SUBSTITUTE(SUBSTITUTE(Table2[[#This Row],[NAMA BARANG]],"-","")," ","")</f>
        <v>BNSXQ86k294/9/332/9</v>
      </c>
      <c r="B333" s="8">
        <f ca="1">IF(Table2[[#This Row],[TT]]&lt;1,"",COUNT(B$2:B332)+1)</f>
        <v>331</v>
      </c>
      <c r="C333" s="6" t="s">
        <v>530</v>
      </c>
      <c r="D333" s="8">
        <v>2</v>
      </c>
      <c r="E333" s="8">
        <v>320</v>
      </c>
      <c r="F333" s="8">
        <f ca="1">SUM(Table2[[#This Row],[AWAL]],Table2[[#This Row],[M17_21_2]],Table2[[#This Row],[K17_21_2]],Table2[[#This Row],[M23_28_2]],Table2[[#This Row],[K23_28_2]])</f>
        <v>2</v>
      </c>
      <c r="G333" s="6">
        <f ca="1">SUMIF(INDIRECT(Table2[[#Headers],[M17_21_2]]&amp;"[concat]"),Table2[concat],INDIRECT(Table2[[#Headers],[M17_21_2]]&amp;"[c]"))</f>
        <v>0</v>
      </c>
      <c r="H333" s="6">
        <f ca="1">SUMIF(INDIRECT(Table2[[#Headers],[K17_21_2]]&amp;"[concat]"),Table2[concat],INDIRECT(Table2[[#Headers],[K17_21_2]]&amp;"[c]"))*-1</f>
        <v>0</v>
      </c>
      <c r="I333" s="6" t="str">
        <f ca="1">IF(OR(Table2[[#This Row],[M17_21_2]]&gt;0,Table2[[#This Row],[K17_21_2]]&lt;0),"+-","")</f>
        <v/>
      </c>
      <c r="J333" s="9">
        <f ca="1">SUMIF(INDIRECT(Table2[[#Headers],[M23_28_2]]&amp;"[concat]"),Table2[concat],INDIRECT(Table2[[#Headers],[M23_28_2]]&amp;"[c]"))</f>
        <v>0</v>
      </c>
      <c r="K333" s="9"/>
      <c r="L333" s="9" t="str">
        <f ca="1">IF(OR(Table2[[#This Row],[M23_28_2]]&gt;0,Table2[[#This Row],[K23_28_2]]&lt;0),"+-","")</f>
        <v/>
      </c>
    </row>
    <row r="334" spans="1:12" x14ac:dyDescent="0.25">
      <c r="A334" s="6" t="str">
        <f>SUBSTITUTE(SUBSTITUTE(Table2[[#This Row],[NAMA BARANG]],"-","")," ","")</f>
        <v>BNSXQ95k415/440</v>
      </c>
      <c r="B334" s="8">
        <f ca="1">IF(Table2[[#This Row],[TT]]&lt;1,"",COUNT(B$2:B333)+1)</f>
        <v>332</v>
      </c>
      <c r="C334" s="6" t="s">
        <v>531</v>
      </c>
      <c r="D334" s="8">
        <v>2</v>
      </c>
      <c r="E334" s="8">
        <v>480</v>
      </c>
      <c r="F334" s="8">
        <f ca="1">SUM(Table2[[#This Row],[AWAL]],Table2[[#This Row],[M17_21_2]],Table2[[#This Row],[K17_21_2]],Table2[[#This Row],[M23_28_2]],Table2[[#This Row],[K23_28_2]])</f>
        <v>2</v>
      </c>
      <c r="G334" s="6">
        <f ca="1">SUMIF(INDIRECT(Table2[[#Headers],[M17_21_2]]&amp;"[concat]"),Table2[concat],INDIRECT(Table2[[#Headers],[M17_21_2]]&amp;"[c]"))</f>
        <v>0</v>
      </c>
      <c r="H334" s="6">
        <f ca="1">SUMIF(INDIRECT(Table2[[#Headers],[K17_21_2]]&amp;"[concat]"),Table2[concat],INDIRECT(Table2[[#Headers],[K17_21_2]]&amp;"[c]"))*-1</f>
        <v>0</v>
      </c>
      <c r="I334" s="6" t="str">
        <f ca="1">IF(OR(Table2[[#This Row],[M17_21_2]]&gt;0,Table2[[#This Row],[K17_21_2]]&lt;0),"+-","")</f>
        <v/>
      </c>
      <c r="J334" s="9">
        <f ca="1">SUMIF(INDIRECT(Table2[[#Headers],[M23_28_2]]&amp;"[concat]"),Table2[concat],INDIRECT(Table2[[#Headers],[M23_28_2]]&amp;"[c]"))</f>
        <v>0</v>
      </c>
      <c r="K334" s="9"/>
      <c r="L334" s="9" t="str">
        <f ca="1">IF(OR(Table2[[#This Row],[M23_28_2]]&gt;0,Table2[[#This Row],[K23_28_2]]&lt;0),"+-","")</f>
        <v/>
      </c>
    </row>
    <row r="335" spans="1:12" x14ac:dyDescent="0.25">
      <c r="A335" s="6" t="str">
        <f>SUBSTITUTE(SUBSTITUTE(Table2[[#This Row],[NAMA BARANG]],"-","")," ","")</f>
        <v>BNSXQ95k500/511</v>
      </c>
      <c r="B335" s="8">
        <f ca="1">IF(Table2[[#This Row],[TT]]&lt;1,"",COUNT(B$2:B334)+1)</f>
        <v>333</v>
      </c>
      <c r="C335" s="6" t="s">
        <v>532</v>
      </c>
      <c r="D335" s="8">
        <v>2</v>
      </c>
      <c r="E335" s="8">
        <v>480</v>
      </c>
      <c r="F335" s="8">
        <f ca="1">SUM(Table2[[#This Row],[AWAL]],Table2[[#This Row],[M17_21_2]],Table2[[#This Row],[K17_21_2]],Table2[[#This Row],[M23_28_2]],Table2[[#This Row],[K23_28_2]])</f>
        <v>2</v>
      </c>
      <c r="G335" s="6">
        <f ca="1">SUMIF(INDIRECT(Table2[[#Headers],[M17_21_2]]&amp;"[concat]"),Table2[concat],INDIRECT(Table2[[#Headers],[M17_21_2]]&amp;"[c]"))</f>
        <v>0</v>
      </c>
      <c r="H335" s="6">
        <f ca="1">SUMIF(INDIRECT(Table2[[#Headers],[K17_21_2]]&amp;"[concat]"),Table2[concat],INDIRECT(Table2[[#Headers],[K17_21_2]]&amp;"[c]"))*-1</f>
        <v>0</v>
      </c>
      <c r="I335" s="6" t="str">
        <f ca="1">IF(OR(Table2[[#This Row],[M17_21_2]]&gt;0,Table2[[#This Row],[K17_21_2]]&lt;0),"+-","")</f>
        <v/>
      </c>
      <c r="J335" s="9">
        <f ca="1">SUMIF(INDIRECT(Table2[[#Headers],[M23_28_2]]&amp;"[concat]"),Table2[concat],INDIRECT(Table2[[#Headers],[M23_28_2]]&amp;"[c]"))</f>
        <v>0</v>
      </c>
      <c r="K335" s="9"/>
      <c r="L335" s="9" t="str">
        <f ca="1">IF(OR(Table2[[#This Row],[M23_28_2]]&gt;0,Table2[[#This Row],[K23_28_2]]&lt;0),"+-","")</f>
        <v/>
      </c>
    </row>
    <row r="336" spans="1:12" x14ac:dyDescent="0.25">
      <c r="A336" s="6" t="str">
        <f>SUBSTITUTE(SUBSTITUTE(Table2[[#This Row],[NAMA BARANG]],"-","")," ","")</f>
        <v>BNT256045</v>
      </c>
      <c r="B336" s="8">
        <f ca="1">IF(Table2[[#This Row],[TT]]&lt;1,"",COUNT(B$2:B335)+1)</f>
        <v>334</v>
      </c>
      <c r="C336" s="6" t="s">
        <v>533</v>
      </c>
      <c r="D336" s="8">
        <v>1</v>
      </c>
      <c r="E336" s="8" t="s">
        <v>171</v>
      </c>
      <c r="F336" s="8">
        <f ca="1">SUM(Table2[[#This Row],[AWAL]],Table2[[#This Row],[M17_21_2]],Table2[[#This Row],[K17_21_2]],Table2[[#This Row],[M23_28_2]],Table2[[#This Row],[K23_28_2]])</f>
        <v>1</v>
      </c>
      <c r="G336" s="6">
        <f ca="1">SUMIF(INDIRECT(Table2[[#Headers],[M17_21_2]]&amp;"[concat]"),Table2[concat],INDIRECT(Table2[[#Headers],[M17_21_2]]&amp;"[c]"))</f>
        <v>0</v>
      </c>
      <c r="H336" s="6">
        <f ca="1">SUMIF(INDIRECT(Table2[[#Headers],[K17_21_2]]&amp;"[concat]"),Table2[concat],INDIRECT(Table2[[#Headers],[K17_21_2]]&amp;"[c]"))*-1</f>
        <v>0</v>
      </c>
      <c r="I336" s="6" t="str">
        <f ca="1">IF(OR(Table2[[#This Row],[M17_21_2]]&gt;0,Table2[[#This Row],[K17_21_2]]&lt;0),"+-","")</f>
        <v/>
      </c>
      <c r="J336" s="9">
        <f ca="1">SUMIF(INDIRECT(Table2[[#Headers],[M23_28_2]]&amp;"[concat]"),Table2[concat],INDIRECT(Table2[[#Headers],[M23_28_2]]&amp;"[c]"))</f>
        <v>0</v>
      </c>
      <c r="K336" s="9"/>
      <c r="L336" s="9" t="str">
        <f ca="1">IF(OR(Table2[[#This Row],[M23_28_2]]&gt;0,Table2[[#This Row],[K23_28_2]]&lt;0),"+-","")</f>
        <v/>
      </c>
    </row>
    <row r="337" spans="1:12" x14ac:dyDescent="0.25">
      <c r="A337" s="6" t="str">
        <f>SUBSTITUTE(SUBSTITUTE(Table2[[#This Row],[NAMA BARANG]],"-","")," ","")</f>
        <v>BoxfileenterkcgHt(1)/B(1)</v>
      </c>
      <c r="B337" s="8">
        <f ca="1">IF(Table2[[#This Row],[TT]]&lt;1,"",COUNT(B$2:B336)+1)</f>
        <v>335</v>
      </c>
      <c r="C337" s="6" t="s">
        <v>534</v>
      </c>
      <c r="D337" s="8">
        <v>2</v>
      </c>
      <c r="E337" s="8" t="s">
        <v>32</v>
      </c>
      <c r="F337" s="8">
        <f ca="1">SUM(Table2[[#This Row],[AWAL]],Table2[[#This Row],[M17_21_2]],Table2[[#This Row],[K17_21_2]],Table2[[#This Row],[M23_28_2]],Table2[[#This Row],[K23_28_2]])</f>
        <v>2</v>
      </c>
      <c r="G337" s="6">
        <f ca="1">SUMIF(INDIRECT(Table2[[#Headers],[M17_21_2]]&amp;"[concat]"),Table2[concat],INDIRECT(Table2[[#Headers],[M17_21_2]]&amp;"[c]"))</f>
        <v>0</v>
      </c>
      <c r="H337" s="6">
        <f ca="1">SUMIF(INDIRECT(Table2[[#Headers],[K17_21_2]]&amp;"[concat]"),Table2[concat],INDIRECT(Table2[[#Headers],[K17_21_2]]&amp;"[c]"))*-1</f>
        <v>0</v>
      </c>
      <c r="I337" s="6" t="str">
        <f ca="1">IF(OR(Table2[[#This Row],[M17_21_2]]&gt;0,Table2[[#This Row],[K17_21_2]]&lt;0),"+-","")</f>
        <v/>
      </c>
      <c r="J337" s="9">
        <f ca="1">SUMIF(INDIRECT(Table2[[#Headers],[M23_28_2]]&amp;"[concat]"),Table2[concat],INDIRECT(Table2[[#Headers],[M23_28_2]]&amp;"[c]"))</f>
        <v>0</v>
      </c>
      <c r="K337" s="9"/>
      <c r="L337" s="9" t="str">
        <f ca="1">IF(OR(Table2[[#This Row],[M23_28_2]]&gt;0,Table2[[#This Row],[K23_28_2]]&lt;0),"+-","")</f>
        <v/>
      </c>
    </row>
    <row r="338" spans="1:12" x14ac:dyDescent="0.25">
      <c r="A338" s="6" t="str">
        <f>SUBSTITUTE(SUBSTITUTE(Table2[[#This Row],[NAMA BARANG]],"-","")," ","")</f>
        <v>BoxfileMicrotopA.618/3susun</v>
      </c>
      <c r="B338" s="8">
        <f ca="1">IF(Table2[[#This Row],[TT]]&lt;1,"",COUNT(B$2:B337)+1)</f>
        <v>336</v>
      </c>
      <c r="C338" s="6" t="s">
        <v>535</v>
      </c>
      <c r="D338" s="8">
        <v>10</v>
      </c>
      <c r="E338" s="8" t="s">
        <v>277</v>
      </c>
      <c r="F338" s="8">
        <f ca="1">SUM(Table2[[#This Row],[AWAL]],Table2[[#This Row],[M17_21_2]],Table2[[#This Row],[K17_21_2]],Table2[[#This Row],[M23_28_2]],Table2[[#This Row],[K23_28_2]])</f>
        <v>10</v>
      </c>
      <c r="G338" s="6">
        <f ca="1">SUMIF(INDIRECT(Table2[[#Headers],[M17_21_2]]&amp;"[concat]"),Table2[concat],INDIRECT(Table2[[#Headers],[M17_21_2]]&amp;"[c]"))</f>
        <v>0</v>
      </c>
      <c r="H338" s="6">
        <f ca="1">SUMIF(INDIRECT(Table2[[#Headers],[K17_21_2]]&amp;"[concat]"),Table2[concat],INDIRECT(Table2[[#Headers],[K17_21_2]]&amp;"[c]"))*-1</f>
        <v>0</v>
      </c>
      <c r="I338" s="6" t="str">
        <f ca="1">IF(OR(Table2[[#This Row],[M17_21_2]]&gt;0,Table2[[#This Row],[K17_21_2]]&lt;0),"+-","")</f>
        <v/>
      </c>
      <c r="J338" s="9">
        <f ca="1">SUMIF(INDIRECT(Table2[[#Headers],[M23_28_2]]&amp;"[concat]"),Table2[concat],INDIRECT(Table2[[#Headers],[M23_28_2]]&amp;"[c]"))</f>
        <v>0</v>
      </c>
      <c r="K338" s="9"/>
      <c r="L338" s="9" t="str">
        <f ca="1">IF(OR(Table2[[#This Row],[M23_28_2]]&gt;0,Table2[[#This Row],[K23_28_2]]&lt;0),"+-","")</f>
        <v/>
      </c>
    </row>
    <row r="339" spans="1:12" x14ac:dyDescent="0.25">
      <c r="A339" s="6" t="str">
        <f>SUBSTITUTE(SUBSTITUTE(Table2[[#This Row],[NAMA BARANG]],"-","")," ","")</f>
        <v>BoxfileMicrotopA.648/4susun</v>
      </c>
      <c r="B339" s="10">
        <f ca="1">IF(Table2[[#This Row],[TT]]&lt;1,"",COUNT(B$2:B338)+1)</f>
        <v>337</v>
      </c>
      <c r="C339" s="6" t="s">
        <v>536</v>
      </c>
      <c r="D339" s="8">
        <v>8</v>
      </c>
      <c r="E339" s="8" t="s">
        <v>53</v>
      </c>
      <c r="F339" s="10">
        <f ca="1">SUM(Table2[[#This Row],[AWAL]],Table2[[#This Row],[M17_21_2]],Table2[[#This Row],[K17_21_2]],Table2[[#This Row],[M23_28_2]],Table2[[#This Row],[K23_28_2]])</f>
        <v>8</v>
      </c>
      <c r="G339" s="6">
        <f ca="1">SUMIF(INDIRECT(Table2[[#Headers],[M17_21_2]]&amp;"[concat]"),Table2[concat],INDIRECT(Table2[[#Headers],[M17_21_2]]&amp;"[c]"))</f>
        <v>0</v>
      </c>
      <c r="H339" s="6">
        <f ca="1">SUMIF(INDIRECT(Table2[[#Headers],[K17_21_2]]&amp;"[concat]"),Table2[concat],INDIRECT(Table2[[#Headers],[K17_21_2]]&amp;"[c]"))*-1</f>
        <v>0</v>
      </c>
      <c r="I339" s="6" t="str">
        <f ca="1">IF(OR(Table2[[#This Row],[M17_21_2]]&gt;0,Table2[[#This Row],[K17_21_2]]&lt;0),"+-","")</f>
        <v/>
      </c>
      <c r="J339" s="9">
        <f ca="1">SUMIF(INDIRECT(Table2[[#Headers],[M23_28_2]]&amp;"[concat]"),Table2[concat],INDIRECT(Table2[[#Headers],[M23_28_2]]&amp;"[c]"))</f>
        <v>0</v>
      </c>
      <c r="K339" s="9"/>
      <c r="L339" s="9" t="str">
        <f ca="1">IF(OR(Table2[[#This Row],[M23_28_2]]&gt;0,Table2[[#This Row],[K23_28_2]]&lt;0),"+-","")</f>
        <v/>
      </c>
    </row>
    <row r="340" spans="1:12" x14ac:dyDescent="0.25">
      <c r="A340" s="6" t="str">
        <f>SUBSTITUTE(SUBSTITUTE(Table2[[#This Row],[NAMA BARANG]],"-","")," ","")</f>
        <v>BoxfiletyloC306Bmuda(9),M(6)</v>
      </c>
      <c r="B340" s="8">
        <f ca="1">IF(Table2[[#This Row],[TT]]&lt;1,"",COUNT(B$2:B339)+1)</f>
        <v>338</v>
      </c>
      <c r="C340" s="6" t="s">
        <v>537</v>
      </c>
      <c r="D340" s="8">
        <v>15</v>
      </c>
      <c r="E340" s="8" t="s">
        <v>277</v>
      </c>
      <c r="F340" s="8">
        <f ca="1">SUM(Table2[[#This Row],[AWAL]],Table2[[#This Row],[M17_21_2]],Table2[[#This Row],[K17_21_2]],Table2[[#This Row],[M23_28_2]],Table2[[#This Row],[K23_28_2]])</f>
        <v>15</v>
      </c>
      <c r="G340" s="6">
        <f ca="1">SUMIF(INDIRECT(Table2[[#Headers],[M17_21_2]]&amp;"[concat]"),Table2[concat],INDIRECT(Table2[[#Headers],[M17_21_2]]&amp;"[c]"))</f>
        <v>0</v>
      </c>
      <c r="H340" s="6">
        <f ca="1">SUMIF(INDIRECT(Table2[[#Headers],[K17_21_2]]&amp;"[concat]"),Table2[concat],INDIRECT(Table2[[#Headers],[K17_21_2]]&amp;"[c]"))*-1</f>
        <v>0</v>
      </c>
      <c r="I340" s="6" t="str">
        <f ca="1">IF(OR(Table2[[#This Row],[M17_21_2]]&gt;0,Table2[[#This Row],[K17_21_2]]&lt;0),"+-","")</f>
        <v/>
      </c>
      <c r="J340" s="9">
        <f ca="1">SUMIF(INDIRECT(Table2[[#Headers],[M23_28_2]]&amp;"[concat]"),Table2[concat],INDIRECT(Table2[[#Headers],[M23_28_2]]&amp;"[c]"))</f>
        <v>0</v>
      </c>
      <c r="K340" s="9"/>
      <c r="L340" s="9" t="str">
        <f ca="1">IF(OR(Table2[[#This Row],[M23_28_2]]&gt;0,Table2[[#This Row],[K23_28_2]]&lt;0),"+-","")</f>
        <v/>
      </c>
    </row>
    <row r="341" spans="1:12" x14ac:dyDescent="0.25">
      <c r="A341" s="6" t="str">
        <f>SUBSTITUTE(SUBSTITUTE(Table2[[#This Row],[NAMA BARANG]],"-","")," ","")</f>
        <v>BoxfiletyloC306ht(11),Btua(7)</v>
      </c>
      <c r="B341" s="8">
        <f ca="1">IF(Table2[[#This Row],[TT]]&lt;1,"",COUNT(B$2:B340)+1)</f>
        <v>339</v>
      </c>
      <c r="C341" s="6" t="s">
        <v>538</v>
      </c>
      <c r="D341" s="8">
        <v>18</v>
      </c>
      <c r="E341" s="8" t="s">
        <v>277</v>
      </c>
      <c r="F341" s="8">
        <f ca="1">SUM(Table2[[#This Row],[AWAL]],Table2[[#This Row],[M17_21_2]],Table2[[#This Row],[K17_21_2]],Table2[[#This Row],[M23_28_2]],Table2[[#This Row],[K23_28_2]])</f>
        <v>18</v>
      </c>
      <c r="G341" s="6">
        <f ca="1">SUMIF(INDIRECT(Table2[[#Headers],[M17_21_2]]&amp;"[concat]"),Table2[concat],INDIRECT(Table2[[#Headers],[M17_21_2]]&amp;"[c]"))</f>
        <v>0</v>
      </c>
      <c r="H341" s="6">
        <f ca="1">SUMIF(INDIRECT(Table2[[#Headers],[K17_21_2]]&amp;"[concat]"),Table2[concat],INDIRECT(Table2[[#Headers],[K17_21_2]]&amp;"[c]"))*-1</f>
        <v>0</v>
      </c>
      <c r="I341" s="6" t="str">
        <f ca="1">IF(OR(Table2[[#This Row],[M17_21_2]]&gt;0,Table2[[#This Row],[K17_21_2]]&lt;0),"+-","")</f>
        <v/>
      </c>
      <c r="J341" s="9">
        <f ca="1">SUMIF(INDIRECT(Table2[[#Headers],[M23_28_2]]&amp;"[concat]"),Table2[concat],INDIRECT(Table2[[#Headers],[M23_28_2]]&amp;"[c]"))</f>
        <v>0</v>
      </c>
      <c r="K341" s="9"/>
      <c r="L341" s="9" t="str">
        <f ca="1">IF(OR(Table2[[#This Row],[M23_28_2]]&gt;0,Table2[[#This Row],[K23_28_2]]&lt;0),"+-","")</f>
        <v/>
      </c>
    </row>
    <row r="342" spans="1:12" x14ac:dyDescent="0.25">
      <c r="A342" s="6" t="str">
        <f>SUBSTITUTE(SUBSTITUTE(Table2[[#This Row],[NAMA BARANG]],"-","")," ","")</f>
        <v>BoxfiletyloC306Orange(6),Hj(6)</v>
      </c>
      <c r="B342" s="8">
        <f ca="1">IF(Table2[[#This Row],[TT]]&lt;1,"",COUNT(B$2:B341)+1)</f>
        <v>340</v>
      </c>
      <c r="C342" s="6" t="s">
        <v>539</v>
      </c>
      <c r="D342" s="8">
        <v>12</v>
      </c>
      <c r="E342" s="8" t="s">
        <v>277</v>
      </c>
      <c r="F342" s="8">
        <f ca="1">SUM(Table2[[#This Row],[AWAL]],Table2[[#This Row],[M17_21_2]],Table2[[#This Row],[K17_21_2]],Table2[[#This Row],[M23_28_2]],Table2[[#This Row],[K23_28_2]])</f>
        <v>12</v>
      </c>
      <c r="G342" s="6">
        <f ca="1">SUMIF(INDIRECT(Table2[[#Headers],[M17_21_2]]&amp;"[concat]"),Table2[concat],INDIRECT(Table2[[#Headers],[M17_21_2]]&amp;"[c]"))</f>
        <v>0</v>
      </c>
      <c r="H342" s="6">
        <f ca="1">SUMIF(INDIRECT(Table2[[#Headers],[K17_21_2]]&amp;"[concat]"),Table2[concat],INDIRECT(Table2[[#Headers],[K17_21_2]]&amp;"[c]"))*-1</f>
        <v>0</v>
      </c>
      <c r="I342" s="6" t="str">
        <f ca="1">IF(OR(Table2[[#This Row],[M17_21_2]]&gt;0,Table2[[#This Row],[K17_21_2]]&lt;0),"+-","")</f>
        <v/>
      </c>
      <c r="J342" s="9">
        <f ca="1">SUMIF(INDIRECT(Table2[[#Headers],[M23_28_2]]&amp;"[concat]"),Table2[concat],INDIRECT(Table2[[#Headers],[M23_28_2]]&amp;"[c]"))</f>
        <v>0</v>
      </c>
      <c r="K342" s="9"/>
      <c r="L342" s="9" t="str">
        <f ca="1">IF(OR(Table2[[#This Row],[M23_28_2]]&gt;0,Table2[[#This Row],[K23_28_2]]&lt;0),"+-","")</f>
        <v/>
      </c>
    </row>
    <row r="343" spans="1:12" x14ac:dyDescent="0.25">
      <c r="A343" s="6" t="str">
        <f>SUBSTITUTE(SUBSTITUTE(Table2[[#This Row],[NAMA BARANG]],"-","")," ","")</f>
        <v>BoxfileVTech</v>
      </c>
      <c r="B343" s="8">
        <f ca="1">IF(Table2[[#This Row],[TT]]&lt;1,"",COUNT(B$2:B342)+1)</f>
        <v>341</v>
      </c>
      <c r="C343" s="6" t="s">
        <v>540</v>
      </c>
      <c r="D343" s="8">
        <v>11</v>
      </c>
      <c r="E343" s="8" t="s">
        <v>15</v>
      </c>
      <c r="F343" s="8">
        <f ca="1">SUM(Table2[[#This Row],[AWAL]],Table2[[#This Row],[M17_21_2]],Table2[[#This Row],[K17_21_2]],Table2[[#This Row],[M23_28_2]],Table2[[#This Row],[K23_28_2]])</f>
        <v>11</v>
      </c>
      <c r="G343" s="6">
        <f ca="1">SUMIF(INDIRECT(Table2[[#Headers],[M17_21_2]]&amp;"[concat]"),Table2[concat],INDIRECT(Table2[[#Headers],[M17_21_2]]&amp;"[c]"))</f>
        <v>0</v>
      </c>
      <c r="H343" s="6">
        <f ca="1">SUMIF(INDIRECT(Table2[[#Headers],[K17_21_2]]&amp;"[concat]"),Table2[concat],INDIRECT(Table2[[#Headers],[K17_21_2]]&amp;"[c]"))*-1</f>
        <v>0</v>
      </c>
      <c r="I343" s="6" t="str">
        <f ca="1">IF(OR(Table2[[#This Row],[M17_21_2]]&gt;0,Table2[[#This Row],[K17_21_2]]&lt;0),"+-","")</f>
        <v/>
      </c>
      <c r="J343" s="9">
        <f ca="1">SUMIF(INDIRECT(Table2[[#Headers],[M23_28_2]]&amp;"[concat]"),Table2[concat],INDIRECT(Table2[[#Headers],[M23_28_2]]&amp;"[c]"))</f>
        <v>0</v>
      </c>
      <c r="K343" s="9"/>
      <c r="L343" s="9" t="str">
        <f ca="1">IF(OR(Table2[[#This Row],[M23_28_2]]&gt;0,Table2[[#This Row],[K23_28_2]]&lt;0),"+-","")</f>
        <v/>
      </c>
    </row>
    <row r="344" spans="1:12" x14ac:dyDescent="0.25">
      <c r="A344" s="6" t="str">
        <f>SUBSTITUTE(SUBSTITUTE(Table2[[#This Row],[NAMA BARANG]],"-","")," ","")</f>
        <v>Bp0218Sekuter(48)</v>
      </c>
      <c r="B344" s="8">
        <f ca="1">IF(Table2[[#This Row],[TT]]&lt;1,"",COUNT(B$2:B343)+1)</f>
        <v>342</v>
      </c>
      <c r="C344" s="6" t="s">
        <v>541</v>
      </c>
      <c r="D344" s="8">
        <v>2</v>
      </c>
      <c r="E344" s="8" t="s">
        <v>18</v>
      </c>
      <c r="F344" s="8">
        <f ca="1">SUM(Table2[[#This Row],[AWAL]],Table2[[#This Row],[M17_21_2]],Table2[[#This Row],[K17_21_2]],Table2[[#This Row],[M23_28_2]],Table2[[#This Row],[K23_28_2]])</f>
        <v>2</v>
      </c>
      <c r="G344" s="6">
        <f ca="1">SUMIF(INDIRECT(Table2[[#Headers],[M17_21_2]]&amp;"[concat]"),Table2[concat],INDIRECT(Table2[[#Headers],[M17_21_2]]&amp;"[c]"))</f>
        <v>0</v>
      </c>
      <c r="H344" s="6">
        <f ca="1">SUMIF(INDIRECT(Table2[[#Headers],[K17_21_2]]&amp;"[concat]"),Table2[concat],INDIRECT(Table2[[#Headers],[K17_21_2]]&amp;"[c]"))*-1</f>
        <v>0</v>
      </c>
      <c r="I344" s="6" t="str">
        <f ca="1">IF(OR(Table2[[#This Row],[M17_21_2]]&gt;0,Table2[[#This Row],[K17_21_2]]&lt;0),"+-","")</f>
        <v/>
      </c>
      <c r="J344" s="9">
        <f ca="1">SUMIF(INDIRECT(Table2[[#Headers],[M23_28_2]]&amp;"[concat]"),Table2[concat],INDIRECT(Table2[[#Headers],[M23_28_2]]&amp;"[c]"))</f>
        <v>0</v>
      </c>
      <c r="K344" s="9"/>
      <c r="L344" s="9" t="str">
        <f ca="1">IF(OR(Table2[[#This Row],[M23_28_2]]&gt;0,Table2[[#This Row],[K23_28_2]]&lt;0),"+-","")</f>
        <v/>
      </c>
    </row>
    <row r="345" spans="1:12" x14ac:dyDescent="0.25">
      <c r="A345" s="6" t="str">
        <f>SUBSTITUTE(SUBSTITUTE(Table2[[#This Row],[NAMA BARANG]],"-","")," ","")</f>
        <v>Bp0908/S3Biru(36)</v>
      </c>
      <c r="B345" s="8">
        <f ca="1">IF(Table2[[#This Row],[TT]]&lt;1,"",COUNT(B$2:B344)+1)</f>
        <v>343</v>
      </c>
      <c r="C345" s="6" t="s">
        <v>542</v>
      </c>
      <c r="D345" s="8">
        <v>6</v>
      </c>
      <c r="E345" s="8" t="s">
        <v>103</v>
      </c>
      <c r="F345" s="8">
        <f ca="1">SUM(Table2[[#This Row],[AWAL]],Table2[[#This Row],[M17_21_2]],Table2[[#This Row],[K17_21_2]],Table2[[#This Row],[M23_28_2]],Table2[[#This Row],[K23_28_2]])</f>
        <v>6</v>
      </c>
      <c r="G345" s="6">
        <f ca="1">SUMIF(INDIRECT(Table2[[#Headers],[M17_21_2]]&amp;"[concat]"),Table2[concat],INDIRECT(Table2[[#Headers],[M17_21_2]]&amp;"[c]"))</f>
        <v>0</v>
      </c>
      <c r="H345" s="6">
        <f ca="1">SUMIF(INDIRECT(Table2[[#Headers],[K17_21_2]]&amp;"[concat]"),Table2[concat],INDIRECT(Table2[[#Headers],[K17_21_2]]&amp;"[c]"))*-1</f>
        <v>0</v>
      </c>
      <c r="I345" s="6" t="str">
        <f ca="1">IF(OR(Table2[[#This Row],[M17_21_2]]&gt;0,Table2[[#This Row],[K17_21_2]]&lt;0),"+-","")</f>
        <v/>
      </c>
      <c r="J345" s="9">
        <f ca="1">SUMIF(INDIRECT(Table2[[#Headers],[M23_28_2]]&amp;"[concat]"),Table2[concat],INDIRECT(Table2[[#Headers],[M23_28_2]]&amp;"[c]"))</f>
        <v>0</v>
      </c>
      <c r="K345" s="9"/>
      <c r="L345" s="9" t="str">
        <f ca="1">IF(OR(Table2[[#This Row],[M23_28_2]]&gt;0,Table2[[#This Row],[K23_28_2]]&lt;0),"+-","")</f>
        <v/>
      </c>
    </row>
    <row r="346" spans="1:12" x14ac:dyDescent="0.25">
      <c r="A346" s="6" t="str">
        <f>SUBSTITUTE(SUBSTITUTE(Table2[[#This Row],[NAMA BARANG]],"-","")," ","")</f>
        <v>Bp0929</v>
      </c>
      <c r="B346" s="8">
        <f ca="1">IF(Table2[[#This Row],[TT]]&lt;1,"",COUNT(B$2:B345)+1)</f>
        <v>344</v>
      </c>
      <c r="C346" s="6" t="s">
        <v>543</v>
      </c>
      <c r="D346" s="8">
        <v>3</v>
      </c>
      <c r="E346" s="8" t="s">
        <v>18</v>
      </c>
      <c r="F346" s="8">
        <f ca="1">SUM(Table2[[#This Row],[AWAL]],Table2[[#This Row],[M17_21_2]],Table2[[#This Row],[K17_21_2]],Table2[[#This Row],[M23_28_2]],Table2[[#This Row],[K23_28_2]])</f>
        <v>3</v>
      </c>
      <c r="G346" s="6">
        <f ca="1">SUMIF(INDIRECT(Table2[[#Headers],[M17_21_2]]&amp;"[concat]"),Table2[concat],INDIRECT(Table2[[#Headers],[M17_21_2]]&amp;"[c]"))</f>
        <v>0</v>
      </c>
      <c r="H346" s="6">
        <f ca="1">SUMIF(INDIRECT(Table2[[#Headers],[K17_21_2]]&amp;"[concat]"),Table2[concat],INDIRECT(Table2[[#Headers],[K17_21_2]]&amp;"[c]"))*-1</f>
        <v>0</v>
      </c>
      <c r="I346" s="6" t="str">
        <f ca="1">IF(OR(Table2[[#This Row],[M17_21_2]]&gt;0,Table2[[#This Row],[K17_21_2]]&lt;0),"+-","")</f>
        <v/>
      </c>
      <c r="J346" s="9">
        <f ca="1">SUMIF(INDIRECT(Table2[[#Headers],[M23_28_2]]&amp;"[concat]"),Table2[concat],INDIRECT(Table2[[#Headers],[M23_28_2]]&amp;"[c]"))</f>
        <v>0</v>
      </c>
      <c r="K346" s="9"/>
      <c r="L346" s="9" t="str">
        <f ca="1">IF(OR(Table2[[#This Row],[M23_28_2]]&gt;0,Table2[[#This Row],[K23_28_2]]&lt;0),"+-","")</f>
        <v/>
      </c>
    </row>
    <row r="347" spans="1:12" x14ac:dyDescent="0.25">
      <c r="A347" s="6" t="str">
        <f>SUBSTITUTE(SUBSTITUTE(Table2[[#This Row],[NAMA BARANG]],"-","")," ","")</f>
        <v>Bp10wSmurf(1)/4wSmurf(1)</v>
      </c>
      <c r="B347" s="8">
        <f ca="1">IF(Table2[[#This Row],[TT]]&lt;1,"",COUNT(B$2:B346)+1)</f>
        <v>345</v>
      </c>
      <c r="C347" s="6" t="s">
        <v>544</v>
      </c>
      <c r="D347" s="8">
        <v>1</v>
      </c>
      <c r="E347" s="8" t="s">
        <v>72</v>
      </c>
      <c r="F347" s="8">
        <f ca="1">SUM(Table2[[#This Row],[AWAL]],Table2[[#This Row],[M17_21_2]],Table2[[#This Row],[K17_21_2]],Table2[[#This Row],[M23_28_2]],Table2[[#This Row],[K23_28_2]])</f>
        <v>1</v>
      </c>
      <c r="G347" s="6">
        <f ca="1">SUMIF(INDIRECT(Table2[[#Headers],[M17_21_2]]&amp;"[concat]"),Table2[concat],INDIRECT(Table2[[#Headers],[M17_21_2]]&amp;"[c]"))</f>
        <v>0</v>
      </c>
      <c r="H347" s="6">
        <f ca="1">SUMIF(INDIRECT(Table2[[#Headers],[K17_21_2]]&amp;"[concat]"),Table2[concat],INDIRECT(Table2[[#Headers],[K17_21_2]]&amp;"[c]"))*-1</f>
        <v>0</v>
      </c>
      <c r="I347" s="6" t="str">
        <f ca="1">IF(OR(Table2[[#This Row],[M17_21_2]]&gt;0,Table2[[#This Row],[K17_21_2]]&lt;0),"+-","")</f>
        <v/>
      </c>
      <c r="J347" s="9">
        <f ca="1">SUMIF(INDIRECT(Table2[[#Headers],[M23_28_2]]&amp;"[concat]"),Table2[concat],INDIRECT(Table2[[#Headers],[M23_28_2]]&amp;"[c]"))</f>
        <v>0</v>
      </c>
      <c r="K347" s="9"/>
      <c r="L347" s="9" t="str">
        <f ca="1">IF(OR(Table2[[#This Row],[M23_28_2]]&gt;0,Table2[[#This Row],[K23_28_2]]&lt;0),"+-","")</f>
        <v/>
      </c>
    </row>
    <row r="348" spans="1:12" x14ac:dyDescent="0.25">
      <c r="A348" s="6" t="str">
        <f>SUBSTITUTE(SUBSTITUTE(Table2[[#This Row],[NAMA BARANG]],"-","")," ","")</f>
        <v>Bp1120kaki</v>
      </c>
      <c r="B348" s="8">
        <f ca="1">IF(Table2[[#This Row],[TT]]&lt;1,"",COUNT(B$2:B347)+1)</f>
        <v>346</v>
      </c>
      <c r="C348" s="6" t="s">
        <v>545</v>
      </c>
      <c r="D348" s="8">
        <v>5</v>
      </c>
      <c r="E348" s="8" t="s">
        <v>18</v>
      </c>
      <c r="F348" s="8">
        <f ca="1">SUM(Table2[[#This Row],[AWAL]],Table2[[#This Row],[M17_21_2]],Table2[[#This Row],[K17_21_2]],Table2[[#This Row],[M23_28_2]],Table2[[#This Row],[K23_28_2]])</f>
        <v>5</v>
      </c>
      <c r="G348" s="6">
        <f ca="1">SUMIF(INDIRECT(Table2[[#Headers],[M17_21_2]]&amp;"[concat]"),Table2[concat],INDIRECT(Table2[[#Headers],[M17_21_2]]&amp;"[c]"))</f>
        <v>0</v>
      </c>
      <c r="H348" s="6">
        <f ca="1">SUMIF(INDIRECT(Table2[[#Headers],[K17_21_2]]&amp;"[concat]"),Table2[concat],INDIRECT(Table2[[#Headers],[K17_21_2]]&amp;"[c]"))*-1</f>
        <v>0</v>
      </c>
      <c r="I348" s="6" t="str">
        <f ca="1">IF(OR(Table2[[#This Row],[M17_21_2]]&gt;0,Table2[[#This Row],[K17_21_2]]&lt;0),"+-","")</f>
        <v/>
      </c>
      <c r="J348" s="9">
        <f ca="1">SUMIF(INDIRECT(Table2[[#Headers],[M23_28_2]]&amp;"[concat]"),Table2[concat],INDIRECT(Table2[[#Headers],[M23_28_2]]&amp;"[c]"))</f>
        <v>0</v>
      </c>
      <c r="K348" s="9"/>
      <c r="L348" s="9" t="str">
        <f ca="1">IF(OR(Table2[[#This Row],[M23_28_2]]&gt;0,Table2[[#This Row],[K23_28_2]]&lt;0),"+-","")</f>
        <v/>
      </c>
    </row>
    <row r="349" spans="1:12" x14ac:dyDescent="0.25">
      <c r="A349" s="6" t="str">
        <f>SUBSTITUTE(SUBSTITUTE(Table2[[#This Row],[NAMA BARANG]],"-","")," ","")</f>
        <v>Bp116(36)</v>
      </c>
      <c r="B349" s="8">
        <f ca="1">IF(Table2[[#This Row],[TT]]&lt;1,"",COUNT(B$2:B348)+1)</f>
        <v>347</v>
      </c>
      <c r="C349" s="6" t="s">
        <v>546</v>
      </c>
      <c r="D349" s="8">
        <v>6</v>
      </c>
      <c r="E349" s="8" t="s">
        <v>217</v>
      </c>
      <c r="F349" s="8">
        <f ca="1">SUM(Table2[[#This Row],[AWAL]],Table2[[#This Row],[M17_21_2]],Table2[[#This Row],[K17_21_2]],Table2[[#This Row],[M23_28_2]],Table2[[#This Row],[K23_28_2]])</f>
        <v>6</v>
      </c>
      <c r="G349" s="6">
        <f ca="1">SUMIF(INDIRECT(Table2[[#Headers],[M17_21_2]]&amp;"[concat]"),Table2[concat],INDIRECT(Table2[[#Headers],[M17_21_2]]&amp;"[c]"))</f>
        <v>0</v>
      </c>
      <c r="H349" s="6">
        <f ca="1">SUMIF(INDIRECT(Table2[[#Headers],[K17_21_2]]&amp;"[concat]"),Table2[concat],INDIRECT(Table2[[#Headers],[K17_21_2]]&amp;"[c]"))*-1</f>
        <v>0</v>
      </c>
      <c r="I349" s="6" t="str">
        <f ca="1">IF(OR(Table2[[#This Row],[M17_21_2]]&gt;0,Table2[[#This Row],[K17_21_2]]&lt;0),"+-","")</f>
        <v/>
      </c>
      <c r="J349" s="9">
        <f ca="1">SUMIF(INDIRECT(Table2[[#Headers],[M23_28_2]]&amp;"[concat]"),Table2[concat],INDIRECT(Table2[[#Headers],[M23_28_2]]&amp;"[c]"))</f>
        <v>0</v>
      </c>
      <c r="K349" s="9"/>
      <c r="L349" s="9" t="str">
        <f ca="1">IF(OR(Table2[[#This Row],[M23_28_2]]&gt;0,Table2[[#This Row],[K23_28_2]]&lt;0),"+-","")</f>
        <v/>
      </c>
    </row>
    <row r="350" spans="1:12" x14ac:dyDescent="0.25">
      <c r="A350" s="6" t="str">
        <f>SUBSTITUTE(SUBSTITUTE(Table2[[#This Row],[NAMA BARANG]],"-","")," ","")</f>
        <v>Bp12/onoffMmouse</v>
      </c>
      <c r="B350" s="8">
        <f ca="1">IF(Table2[[#This Row],[TT]]&lt;1,"",COUNT(B$2:B349)+1)</f>
        <v>348</v>
      </c>
      <c r="C350" s="6" t="s">
        <v>547</v>
      </c>
      <c r="D350" s="8">
        <v>5</v>
      </c>
      <c r="E350" s="8" t="s">
        <v>132</v>
      </c>
      <c r="F350" s="8">
        <f ca="1">SUM(Table2[[#This Row],[AWAL]],Table2[[#This Row],[M17_21_2]],Table2[[#This Row],[K17_21_2]],Table2[[#This Row],[M23_28_2]],Table2[[#This Row],[K23_28_2]])</f>
        <v>5</v>
      </c>
      <c r="G350" s="6">
        <f ca="1">SUMIF(INDIRECT(Table2[[#Headers],[M17_21_2]]&amp;"[concat]"),Table2[concat],INDIRECT(Table2[[#Headers],[M17_21_2]]&amp;"[c]"))</f>
        <v>0</v>
      </c>
      <c r="H350" s="6">
        <f ca="1">SUMIF(INDIRECT(Table2[[#Headers],[K17_21_2]]&amp;"[concat]"),Table2[concat],INDIRECT(Table2[[#Headers],[K17_21_2]]&amp;"[c]"))*-1</f>
        <v>0</v>
      </c>
      <c r="I350" s="6" t="str">
        <f ca="1">IF(OR(Table2[[#This Row],[M17_21_2]]&gt;0,Table2[[#This Row],[K17_21_2]]&lt;0),"+-","")</f>
        <v/>
      </c>
      <c r="J350" s="9">
        <f ca="1">SUMIF(INDIRECT(Table2[[#Headers],[M23_28_2]]&amp;"[concat]"),Table2[concat],INDIRECT(Table2[[#Headers],[M23_28_2]]&amp;"[c]"))</f>
        <v>0</v>
      </c>
      <c r="K350" s="9"/>
      <c r="L350" s="9" t="str">
        <f ca="1">IF(OR(Table2[[#This Row],[M23_28_2]]&gt;0,Table2[[#This Row],[K23_28_2]]&lt;0),"+-","")</f>
        <v/>
      </c>
    </row>
    <row r="351" spans="1:12" x14ac:dyDescent="0.25">
      <c r="A351" s="6" t="str">
        <f>SUBSTITUTE(SUBSTITUTE(Table2[[#This Row],[NAMA BARANG]],"-","")," ","")</f>
        <v>Bp1890jamur</v>
      </c>
      <c r="B351" s="8">
        <f ca="1">IF(Table2[[#This Row],[TT]]&lt;1,"",COUNT(B$2:B350)+1)</f>
        <v>349</v>
      </c>
      <c r="C351" s="6" t="s">
        <v>548</v>
      </c>
      <c r="D351" s="8">
        <v>3</v>
      </c>
      <c r="E351" s="8" t="s">
        <v>549</v>
      </c>
      <c r="F351" s="8">
        <f ca="1">SUM(Table2[[#This Row],[AWAL]],Table2[[#This Row],[M17_21_2]],Table2[[#This Row],[K17_21_2]],Table2[[#This Row],[M23_28_2]],Table2[[#This Row],[K23_28_2]])</f>
        <v>3</v>
      </c>
      <c r="G351" s="6">
        <f ca="1">SUMIF(INDIRECT(Table2[[#Headers],[M17_21_2]]&amp;"[concat]"),Table2[concat],INDIRECT(Table2[[#Headers],[M17_21_2]]&amp;"[c]"))</f>
        <v>0</v>
      </c>
      <c r="H351" s="6">
        <f ca="1">SUMIF(INDIRECT(Table2[[#Headers],[K17_21_2]]&amp;"[concat]"),Table2[concat],INDIRECT(Table2[[#Headers],[K17_21_2]]&amp;"[c]"))*-1</f>
        <v>0</v>
      </c>
      <c r="I351" s="6" t="str">
        <f ca="1">IF(OR(Table2[[#This Row],[M17_21_2]]&gt;0,Table2[[#This Row],[K17_21_2]]&lt;0),"+-","")</f>
        <v/>
      </c>
      <c r="J351" s="9">
        <f ca="1">SUMIF(INDIRECT(Table2[[#Headers],[M23_28_2]]&amp;"[concat]"),Table2[concat],INDIRECT(Table2[[#Headers],[M23_28_2]]&amp;"[c]"))</f>
        <v>0</v>
      </c>
      <c r="K351" s="9"/>
      <c r="L351" s="9" t="str">
        <f ca="1">IF(OR(Table2[[#This Row],[M23_28_2]]&gt;0,Table2[[#This Row],[K23_28_2]]&lt;0),"+-","")</f>
        <v/>
      </c>
    </row>
    <row r="352" spans="1:12" x14ac:dyDescent="0.25">
      <c r="A352" s="6" t="str">
        <f>SUBSTITUTE(SUBSTITUTE(Table2[[#This Row],[NAMA BARANG]],"-","")," ","")</f>
        <v>Bp2028</v>
      </c>
      <c r="B352" s="8">
        <f ca="1">IF(Table2[[#This Row],[TT]]&lt;1,"",COUNT(B$2:B351)+1)</f>
        <v>350</v>
      </c>
      <c r="C352" s="6" t="s">
        <v>550</v>
      </c>
      <c r="D352" s="8">
        <v>3</v>
      </c>
      <c r="E352" s="8" t="s">
        <v>18</v>
      </c>
      <c r="F352" s="8">
        <f ca="1">SUM(Table2[[#This Row],[AWAL]],Table2[[#This Row],[M17_21_2]],Table2[[#This Row],[K17_21_2]],Table2[[#This Row],[M23_28_2]],Table2[[#This Row],[K23_28_2]])</f>
        <v>3</v>
      </c>
      <c r="G352" s="6">
        <f ca="1">SUMIF(INDIRECT(Table2[[#Headers],[M17_21_2]]&amp;"[concat]"),Table2[concat],INDIRECT(Table2[[#Headers],[M17_21_2]]&amp;"[c]"))</f>
        <v>0</v>
      </c>
      <c r="H352" s="6">
        <f ca="1">SUMIF(INDIRECT(Table2[[#Headers],[K17_21_2]]&amp;"[concat]"),Table2[concat],INDIRECT(Table2[[#Headers],[K17_21_2]]&amp;"[c]"))*-1</f>
        <v>0</v>
      </c>
      <c r="I352" s="6" t="str">
        <f ca="1">IF(OR(Table2[[#This Row],[M17_21_2]]&gt;0,Table2[[#This Row],[K17_21_2]]&lt;0),"+-","")</f>
        <v/>
      </c>
      <c r="J352" s="9">
        <f ca="1">SUMIF(INDIRECT(Table2[[#Headers],[M23_28_2]]&amp;"[concat]"),Table2[concat],INDIRECT(Table2[[#Headers],[M23_28_2]]&amp;"[c]"))</f>
        <v>0</v>
      </c>
      <c r="K352" s="9"/>
      <c r="L352" s="9" t="str">
        <f ca="1">IF(OR(Table2[[#This Row],[M23_28_2]]&gt;0,Table2[[#This Row],[K23_28_2]]&lt;0),"+-","")</f>
        <v/>
      </c>
    </row>
    <row r="353" spans="1:12" x14ac:dyDescent="0.25">
      <c r="A353" s="6" t="str">
        <f>SUBSTITUTE(SUBSTITUTE(Table2[[#This Row],[NAMA BARANG]],"-","")," ","")</f>
        <v>Bp2313</v>
      </c>
      <c r="B353" s="8">
        <f ca="1">IF(Table2[[#This Row],[TT]]&lt;1,"",COUNT(B$2:B352)+1)</f>
        <v>351</v>
      </c>
      <c r="C353" s="6" t="s">
        <v>551</v>
      </c>
      <c r="D353" s="8">
        <v>1</v>
      </c>
      <c r="E353" s="8" t="s">
        <v>18</v>
      </c>
      <c r="F353" s="8">
        <f ca="1">SUM(Table2[[#This Row],[AWAL]],Table2[[#This Row],[M17_21_2]],Table2[[#This Row],[K17_21_2]],Table2[[#This Row],[M23_28_2]],Table2[[#This Row],[K23_28_2]])</f>
        <v>1</v>
      </c>
      <c r="G353" s="6">
        <f ca="1">SUMIF(INDIRECT(Table2[[#Headers],[M17_21_2]]&amp;"[concat]"),Table2[concat],INDIRECT(Table2[[#Headers],[M17_21_2]]&amp;"[c]"))</f>
        <v>0</v>
      </c>
      <c r="H353" s="6">
        <f ca="1">SUMIF(INDIRECT(Table2[[#Headers],[K17_21_2]]&amp;"[concat]"),Table2[concat],INDIRECT(Table2[[#Headers],[K17_21_2]]&amp;"[c]"))*-1</f>
        <v>0</v>
      </c>
      <c r="I353" s="6" t="str">
        <f ca="1">IF(OR(Table2[[#This Row],[M17_21_2]]&gt;0,Table2[[#This Row],[K17_21_2]]&lt;0),"+-","")</f>
        <v/>
      </c>
      <c r="J353" s="9">
        <f ca="1">SUMIF(INDIRECT(Table2[[#Headers],[M23_28_2]]&amp;"[concat]"),Table2[concat],INDIRECT(Table2[[#Headers],[M23_28_2]]&amp;"[c]"))</f>
        <v>0</v>
      </c>
      <c r="K353" s="9"/>
      <c r="L353" s="9" t="str">
        <f ca="1">IF(OR(Table2[[#This Row],[M23_28_2]]&gt;0,Table2[[#This Row],[K23_28_2]]&lt;0),"+-","")</f>
        <v/>
      </c>
    </row>
    <row r="354" spans="1:12" x14ac:dyDescent="0.25">
      <c r="A354" s="6" t="str">
        <f>SUBSTITUTE(SUBSTITUTE(Table2[[#This Row],[NAMA BARANG]],"-","")," ","")</f>
        <v>Bp2319(1)/9809(3)</v>
      </c>
      <c r="B354" s="8">
        <f ca="1">IF(Table2[[#This Row],[TT]]&lt;1,"",COUNT(B$2:B353)+1)</f>
        <v>352</v>
      </c>
      <c r="C354" s="6" t="s">
        <v>552</v>
      </c>
      <c r="D354" s="8">
        <v>4</v>
      </c>
      <c r="E354" s="8" t="s">
        <v>18</v>
      </c>
      <c r="F354" s="8">
        <f ca="1">SUM(Table2[[#This Row],[AWAL]],Table2[[#This Row],[M17_21_2]],Table2[[#This Row],[K17_21_2]],Table2[[#This Row],[M23_28_2]],Table2[[#This Row],[K23_28_2]])</f>
        <v>4</v>
      </c>
      <c r="G354" s="6">
        <f ca="1">SUMIF(INDIRECT(Table2[[#Headers],[M17_21_2]]&amp;"[concat]"),Table2[concat],INDIRECT(Table2[[#Headers],[M17_21_2]]&amp;"[c]"))</f>
        <v>0</v>
      </c>
      <c r="H354" s="6">
        <f ca="1">SUMIF(INDIRECT(Table2[[#Headers],[K17_21_2]]&amp;"[concat]"),Table2[concat],INDIRECT(Table2[[#Headers],[K17_21_2]]&amp;"[c]"))*-1</f>
        <v>0</v>
      </c>
      <c r="I354" s="6" t="str">
        <f ca="1">IF(OR(Table2[[#This Row],[M17_21_2]]&gt;0,Table2[[#This Row],[K17_21_2]]&lt;0),"+-","")</f>
        <v/>
      </c>
      <c r="J354" s="9">
        <f ca="1">SUMIF(INDIRECT(Table2[[#Headers],[M23_28_2]]&amp;"[concat]"),Table2[concat],INDIRECT(Table2[[#Headers],[M23_28_2]]&amp;"[c]"))</f>
        <v>0</v>
      </c>
      <c r="K354" s="9"/>
      <c r="L354" s="9" t="str">
        <f ca="1">IF(OR(Table2[[#This Row],[M23_28_2]]&gt;0,Table2[[#This Row],[K23_28_2]]&lt;0),"+-","")</f>
        <v/>
      </c>
    </row>
    <row r="355" spans="1:12" x14ac:dyDescent="0.25">
      <c r="A355" s="6" t="str">
        <f>SUBSTITUTE(SUBSTITUTE(Table2[[#This Row],[NAMA BARANG]],"-","")," ","")</f>
        <v>Bp2325(1)</v>
      </c>
      <c r="B355" s="8">
        <f ca="1">IF(Table2[[#This Row],[TT]]&lt;1,"",COUNT(B$2:B354)+1)</f>
        <v>353</v>
      </c>
      <c r="C355" s="6" t="s">
        <v>553</v>
      </c>
      <c r="D355" s="8">
        <v>1</v>
      </c>
      <c r="E355" s="8" t="s">
        <v>18</v>
      </c>
      <c r="F355" s="8">
        <f ca="1">SUM(Table2[[#This Row],[AWAL]],Table2[[#This Row],[M17_21_2]],Table2[[#This Row],[K17_21_2]],Table2[[#This Row],[M23_28_2]],Table2[[#This Row],[K23_28_2]])</f>
        <v>1</v>
      </c>
      <c r="G355" s="6">
        <f ca="1">SUMIF(INDIRECT(Table2[[#Headers],[M17_21_2]]&amp;"[concat]"),Table2[concat],INDIRECT(Table2[[#Headers],[M17_21_2]]&amp;"[c]"))</f>
        <v>0</v>
      </c>
      <c r="H355" s="6">
        <f ca="1">SUMIF(INDIRECT(Table2[[#Headers],[K17_21_2]]&amp;"[concat]"),Table2[concat],INDIRECT(Table2[[#Headers],[K17_21_2]]&amp;"[c]"))*-1</f>
        <v>0</v>
      </c>
      <c r="I355" s="6" t="str">
        <f ca="1">IF(OR(Table2[[#This Row],[M17_21_2]]&gt;0,Table2[[#This Row],[K17_21_2]]&lt;0),"+-","")</f>
        <v/>
      </c>
      <c r="J355" s="9">
        <f ca="1">SUMIF(INDIRECT(Table2[[#Headers],[M23_28_2]]&amp;"[concat]"),Table2[concat],INDIRECT(Table2[[#Headers],[M23_28_2]]&amp;"[c]"))</f>
        <v>0</v>
      </c>
      <c r="K355" s="9"/>
      <c r="L355" s="9" t="str">
        <f ca="1">IF(OR(Table2[[#This Row],[M23_28_2]]&gt;0,Table2[[#This Row],[K23_28_2]]&lt;0),"+-","")</f>
        <v/>
      </c>
    </row>
    <row r="356" spans="1:12" x14ac:dyDescent="0.25">
      <c r="A356" s="6" t="str">
        <f>SUBSTITUTE(SUBSTITUTE(Table2[[#This Row],[NAMA BARANG]],"-","")," ","")</f>
        <v>Bp2326(2)/9928(3)</v>
      </c>
      <c r="B356" s="8">
        <f ca="1">IF(Table2[[#This Row],[TT]]&lt;1,"",COUNT(B$2:B355)+1)</f>
        <v>354</v>
      </c>
      <c r="C356" s="6" t="s">
        <v>554</v>
      </c>
      <c r="D356" s="8">
        <v>5</v>
      </c>
      <c r="E356" s="8" t="s">
        <v>18</v>
      </c>
      <c r="F356" s="8">
        <f ca="1">SUM(Table2[[#This Row],[AWAL]],Table2[[#This Row],[M17_21_2]],Table2[[#This Row],[K17_21_2]],Table2[[#This Row],[M23_28_2]],Table2[[#This Row],[K23_28_2]])</f>
        <v>5</v>
      </c>
      <c r="G356" s="6">
        <f ca="1">SUMIF(INDIRECT(Table2[[#Headers],[M17_21_2]]&amp;"[concat]"),Table2[concat],INDIRECT(Table2[[#Headers],[M17_21_2]]&amp;"[c]"))</f>
        <v>0</v>
      </c>
      <c r="H356" s="6">
        <f ca="1">SUMIF(INDIRECT(Table2[[#Headers],[K17_21_2]]&amp;"[concat]"),Table2[concat],INDIRECT(Table2[[#Headers],[K17_21_2]]&amp;"[c]"))*-1</f>
        <v>0</v>
      </c>
      <c r="I356" s="6" t="str">
        <f ca="1">IF(OR(Table2[[#This Row],[M17_21_2]]&gt;0,Table2[[#This Row],[K17_21_2]]&lt;0),"+-","")</f>
        <v/>
      </c>
      <c r="J356" s="9">
        <f ca="1">SUMIF(INDIRECT(Table2[[#Headers],[M23_28_2]]&amp;"[concat]"),Table2[concat],INDIRECT(Table2[[#Headers],[M23_28_2]]&amp;"[c]"))</f>
        <v>0</v>
      </c>
      <c r="K356" s="9"/>
      <c r="L356" s="9" t="str">
        <f ca="1">IF(OR(Table2[[#This Row],[M23_28_2]]&gt;0,Table2[[#This Row],[K23_28_2]]&lt;0),"+-","")</f>
        <v/>
      </c>
    </row>
    <row r="357" spans="1:12" x14ac:dyDescent="0.25">
      <c r="A357" s="6" t="str">
        <f>SUBSTITUTE(SUBSTITUTE(Table2[[#This Row],[NAMA BARANG]],"-","")," ","")</f>
        <v>Bp25001</v>
      </c>
      <c r="B357" s="8">
        <f ca="1">IF(Table2[[#This Row],[TT]]&lt;1,"",COUNT(B$2:B356)+1)</f>
        <v>355</v>
      </c>
      <c r="C357" s="6" t="s">
        <v>556</v>
      </c>
      <c r="D357" s="8">
        <v>5</v>
      </c>
      <c r="E357" s="8" t="s">
        <v>549</v>
      </c>
      <c r="F357" s="8">
        <f ca="1">SUM(Table2[[#This Row],[AWAL]],Table2[[#This Row],[M17_21_2]],Table2[[#This Row],[K17_21_2]],Table2[[#This Row],[M23_28_2]],Table2[[#This Row],[K23_28_2]])</f>
        <v>5</v>
      </c>
      <c r="G357" s="6">
        <f ca="1">SUMIF(INDIRECT(Table2[[#Headers],[M17_21_2]]&amp;"[concat]"),Table2[concat],INDIRECT(Table2[[#Headers],[M17_21_2]]&amp;"[c]"))</f>
        <v>0</v>
      </c>
      <c r="H357" s="6">
        <f ca="1">SUMIF(INDIRECT(Table2[[#Headers],[K17_21_2]]&amp;"[concat]"),Table2[concat],INDIRECT(Table2[[#Headers],[K17_21_2]]&amp;"[c]"))*-1</f>
        <v>0</v>
      </c>
      <c r="I357" s="6" t="str">
        <f ca="1">IF(OR(Table2[[#This Row],[M17_21_2]]&gt;0,Table2[[#This Row],[K17_21_2]]&lt;0),"+-","")</f>
        <v/>
      </c>
      <c r="J357" s="9">
        <f ca="1">SUMIF(INDIRECT(Table2[[#Headers],[M23_28_2]]&amp;"[concat]"),Table2[concat],INDIRECT(Table2[[#Headers],[M23_28_2]]&amp;"[c]"))</f>
        <v>0</v>
      </c>
      <c r="K357" s="9"/>
      <c r="L357" s="9" t="str">
        <f ca="1">IF(OR(Table2[[#This Row],[M23_28_2]]&gt;0,Table2[[#This Row],[K23_28_2]]&lt;0),"+-","")</f>
        <v/>
      </c>
    </row>
    <row r="358" spans="1:12" x14ac:dyDescent="0.25">
      <c r="A358" s="6" t="str">
        <f>SUBSTITUTE(SUBSTITUTE(Table2[[#This Row],[NAMA BARANG]],"-","")," ","")</f>
        <v>Bp25001</v>
      </c>
      <c r="B358" s="8">
        <f ca="1">IF(Table2[[#This Row],[TT]]&lt;1,"",COUNT(B$2:B357)+1)</f>
        <v>356</v>
      </c>
      <c r="C358" s="6" t="s">
        <v>556</v>
      </c>
      <c r="D358" s="8">
        <v>5</v>
      </c>
      <c r="E358" s="8" t="s">
        <v>549</v>
      </c>
      <c r="F358" s="8">
        <f ca="1">SUM(Table2[[#This Row],[AWAL]],Table2[[#This Row],[M17_21_2]],Table2[[#This Row],[K17_21_2]],Table2[[#This Row],[M23_28_2]],Table2[[#This Row],[K23_28_2]])</f>
        <v>5</v>
      </c>
      <c r="G358" s="6">
        <f ca="1">SUMIF(INDIRECT(Table2[[#Headers],[M17_21_2]]&amp;"[concat]"),Table2[concat],INDIRECT(Table2[[#Headers],[M17_21_2]]&amp;"[c]"))</f>
        <v>0</v>
      </c>
      <c r="H358" s="6">
        <f ca="1">SUMIF(INDIRECT(Table2[[#Headers],[K17_21_2]]&amp;"[concat]"),Table2[concat],INDIRECT(Table2[[#Headers],[K17_21_2]]&amp;"[c]"))*-1</f>
        <v>0</v>
      </c>
      <c r="I358" s="6" t="str">
        <f ca="1">IF(OR(Table2[[#This Row],[M17_21_2]]&gt;0,Table2[[#This Row],[K17_21_2]]&lt;0),"+-","")</f>
        <v/>
      </c>
      <c r="J358" s="9">
        <f ca="1">SUMIF(INDIRECT(Table2[[#Headers],[M23_28_2]]&amp;"[concat]"),Table2[concat],INDIRECT(Table2[[#Headers],[M23_28_2]]&amp;"[c]"))</f>
        <v>0</v>
      </c>
      <c r="K358" s="9"/>
      <c r="L358" s="9" t="str">
        <f ca="1">IF(OR(Table2[[#This Row],[M23_28_2]]&gt;0,Table2[[#This Row],[K23_28_2]]&lt;0),"+-","")</f>
        <v/>
      </c>
    </row>
    <row r="359" spans="1:12" x14ac:dyDescent="0.25">
      <c r="A359" s="6" t="str">
        <f>SUBSTITUTE(SUBSTITUTE(Table2[[#This Row],[NAMA BARANG]],"-","")," ","")</f>
        <v>Bp2628</v>
      </c>
      <c r="B359" s="8">
        <f ca="1">IF(Table2[[#This Row],[TT]]&lt;1,"",COUNT(B$2:B358)+1)</f>
        <v>357</v>
      </c>
      <c r="C359" s="6" t="s">
        <v>557</v>
      </c>
      <c r="D359" s="8">
        <v>4</v>
      </c>
      <c r="E359" s="8" t="s">
        <v>72</v>
      </c>
      <c r="F359" s="8">
        <f ca="1">SUM(Table2[[#This Row],[AWAL]],Table2[[#This Row],[M17_21_2]],Table2[[#This Row],[K17_21_2]],Table2[[#This Row],[M23_28_2]],Table2[[#This Row],[K23_28_2]])</f>
        <v>4</v>
      </c>
      <c r="G359" s="6">
        <f ca="1">SUMIF(INDIRECT(Table2[[#Headers],[M17_21_2]]&amp;"[concat]"),Table2[concat],INDIRECT(Table2[[#Headers],[M17_21_2]]&amp;"[c]"))</f>
        <v>0</v>
      </c>
      <c r="H359" s="6">
        <f ca="1">SUMIF(INDIRECT(Table2[[#Headers],[K17_21_2]]&amp;"[concat]"),Table2[concat],INDIRECT(Table2[[#Headers],[K17_21_2]]&amp;"[c]"))*-1</f>
        <v>0</v>
      </c>
      <c r="I359" s="6" t="str">
        <f ca="1">IF(OR(Table2[[#This Row],[M17_21_2]]&gt;0,Table2[[#This Row],[K17_21_2]]&lt;0),"+-","")</f>
        <v/>
      </c>
      <c r="J359" s="9">
        <f ca="1">SUMIF(INDIRECT(Table2[[#Headers],[M23_28_2]]&amp;"[concat]"),Table2[concat],INDIRECT(Table2[[#Headers],[M23_28_2]]&amp;"[c]"))</f>
        <v>0</v>
      </c>
      <c r="K359" s="9"/>
      <c r="L359" s="9" t="str">
        <f ca="1">IF(OR(Table2[[#This Row],[M23_28_2]]&gt;0,Table2[[#This Row],[K23_28_2]]&lt;0),"+-","")</f>
        <v/>
      </c>
    </row>
    <row r="360" spans="1:12" x14ac:dyDescent="0.25">
      <c r="A360" s="6" t="str">
        <f>SUBSTITUTE(SUBSTITUTE(Table2[[#This Row],[NAMA BARANG]],"-","")," ","")</f>
        <v>Bp2710tentara</v>
      </c>
      <c r="B360" s="8">
        <f ca="1">IF(Table2[[#This Row],[TT]]&lt;1,"",COUNT(B$2:B359)+1)</f>
        <v>358</v>
      </c>
      <c r="C360" s="6" t="s">
        <v>558</v>
      </c>
      <c r="D360" s="8">
        <v>3</v>
      </c>
      <c r="E360" s="8" t="s">
        <v>549</v>
      </c>
      <c r="F360" s="8">
        <f ca="1">SUM(Table2[[#This Row],[AWAL]],Table2[[#This Row],[M17_21_2]],Table2[[#This Row],[K17_21_2]],Table2[[#This Row],[M23_28_2]],Table2[[#This Row],[K23_28_2]])</f>
        <v>3</v>
      </c>
      <c r="G360" s="6">
        <f ca="1">SUMIF(INDIRECT(Table2[[#Headers],[M17_21_2]]&amp;"[concat]"),Table2[concat],INDIRECT(Table2[[#Headers],[M17_21_2]]&amp;"[c]"))</f>
        <v>0</v>
      </c>
      <c r="H360" s="6">
        <f ca="1">SUMIF(INDIRECT(Table2[[#Headers],[K17_21_2]]&amp;"[concat]"),Table2[concat],INDIRECT(Table2[[#Headers],[K17_21_2]]&amp;"[c]"))*-1</f>
        <v>0</v>
      </c>
      <c r="I360" s="6" t="str">
        <f ca="1">IF(OR(Table2[[#This Row],[M17_21_2]]&gt;0,Table2[[#This Row],[K17_21_2]]&lt;0),"+-","")</f>
        <v/>
      </c>
      <c r="J360" s="9">
        <f ca="1">SUMIF(INDIRECT(Table2[[#Headers],[M23_28_2]]&amp;"[concat]"),Table2[concat],INDIRECT(Table2[[#Headers],[M23_28_2]]&amp;"[c]"))</f>
        <v>0</v>
      </c>
      <c r="K360" s="9"/>
      <c r="L360" s="9" t="str">
        <f ca="1">IF(OR(Table2[[#This Row],[M23_28_2]]&gt;0,Table2[[#This Row],[K23_28_2]]&lt;0),"+-","")</f>
        <v/>
      </c>
    </row>
    <row r="361" spans="1:12" x14ac:dyDescent="0.25">
      <c r="A361" s="6" t="str">
        <f>SUBSTITUTE(SUBSTITUTE(Table2[[#This Row],[NAMA BARANG]],"-","")," ","")</f>
        <v>Bp2710tentara(48)</v>
      </c>
      <c r="B361" s="8">
        <f ca="1">IF(Table2[[#This Row],[TT]]&lt;1,"",COUNT(B$2:B360)+1)</f>
        <v>359</v>
      </c>
      <c r="C361" s="6" t="s">
        <v>559</v>
      </c>
      <c r="D361" s="8">
        <v>1</v>
      </c>
      <c r="E361" s="8" t="s">
        <v>560</v>
      </c>
      <c r="F361" s="8">
        <f ca="1">SUM(Table2[[#This Row],[AWAL]],Table2[[#This Row],[M17_21_2]],Table2[[#This Row],[K17_21_2]],Table2[[#This Row],[M23_28_2]],Table2[[#This Row],[K23_28_2]])</f>
        <v>1</v>
      </c>
      <c r="G361" s="6">
        <f ca="1">SUMIF(INDIRECT(Table2[[#Headers],[M17_21_2]]&amp;"[concat]"),Table2[concat],INDIRECT(Table2[[#Headers],[M17_21_2]]&amp;"[c]"))</f>
        <v>0</v>
      </c>
      <c r="H361" s="6">
        <f ca="1">SUMIF(INDIRECT(Table2[[#Headers],[K17_21_2]]&amp;"[concat]"),Table2[concat],INDIRECT(Table2[[#Headers],[K17_21_2]]&amp;"[c]"))*-1</f>
        <v>0</v>
      </c>
      <c r="I361" s="6" t="str">
        <f ca="1">IF(OR(Table2[[#This Row],[M17_21_2]]&gt;0,Table2[[#This Row],[K17_21_2]]&lt;0),"+-","")</f>
        <v/>
      </c>
      <c r="J361" s="9">
        <f ca="1">SUMIF(INDIRECT(Table2[[#Headers],[M23_28_2]]&amp;"[concat]"),Table2[concat],INDIRECT(Table2[[#Headers],[M23_28_2]]&amp;"[c]"))</f>
        <v>0</v>
      </c>
      <c r="K361" s="9"/>
      <c r="L361" s="9" t="str">
        <f ca="1">IF(OR(Table2[[#This Row],[M23_28_2]]&gt;0,Table2[[#This Row],[K23_28_2]]&lt;0),"+-","")</f>
        <v/>
      </c>
    </row>
    <row r="362" spans="1:12" x14ac:dyDescent="0.25">
      <c r="A362" s="6" t="str">
        <f>SUBSTITUTE(SUBSTITUTE(Table2[[#This Row],[NAMA BARANG]],"-","")," ","")</f>
        <v>Bp2710tentara(48)</v>
      </c>
      <c r="B362" s="8">
        <f ca="1">IF(Table2[[#This Row],[TT]]&lt;1,"",COUNT(B$2:B361)+1)</f>
        <v>360</v>
      </c>
      <c r="C362" s="6" t="s">
        <v>559</v>
      </c>
      <c r="D362" s="8">
        <v>4</v>
      </c>
      <c r="E362" s="8" t="s">
        <v>560</v>
      </c>
      <c r="F362" s="8">
        <f ca="1">SUM(Table2[[#This Row],[AWAL]],Table2[[#This Row],[M17_21_2]],Table2[[#This Row],[K17_21_2]],Table2[[#This Row],[M23_28_2]],Table2[[#This Row],[K23_28_2]])</f>
        <v>4</v>
      </c>
      <c r="G362" s="6">
        <f ca="1">SUMIF(INDIRECT(Table2[[#Headers],[M17_21_2]]&amp;"[concat]"),Table2[concat],INDIRECT(Table2[[#Headers],[M17_21_2]]&amp;"[c]"))</f>
        <v>0</v>
      </c>
      <c r="H362" s="6">
        <f ca="1">SUMIF(INDIRECT(Table2[[#Headers],[K17_21_2]]&amp;"[concat]"),Table2[concat],INDIRECT(Table2[[#Headers],[K17_21_2]]&amp;"[c]"))*-1</f>
        <v>0</v>
      </c>
      <c r="I362" s="6" t="str">
        <f ca="1">IF(OR(Table2[[#This Row],[M17_21_2]]&gt;0,Table2[[#This Row],[K17_21_2]]&lt;0),"+-","")</f>
        <v/>
      </c>
      <c r="J362" s="9">
        <f ca="1">SUMIF(INDIRECT(Table2[[#Headers],[M23_28_2]]&amp;"[concat]"),Table2[concat],INDIRECT(Table2[[#Headers],[M23_28_2]]&amp;"[c]"))</f>
        <v>0</v>
      </c>
      <c r="K362" s="9"/>
      <c r="L362" s="9" t="str">
        <f ca="1">IF(OR(Table2[[#This Row],[M23_28_2]]&gt;0,Table2[[#This Row],[K23_28_2]]&lt;0),"+-","")</f>
        <v/>
      </c>
    </row>
    <row r="363" spans="1:12" x14ac:dyDescent="0.25">
      <c r="A363" s="6" t="str">
        <f>SUBSTITUTE(SUBSTITUTE(Table2[[#This Row],[NAMA BARANG]],"-","")," ","")</f>
        <v>Bp2725</v>
      </c>
      <c r="B363" s="8">
        <f ca="1">IF(Table2[[#This Row],[TT]]&lt;1,"",COUNT(B$2:B362)+1)</f>
        <v>361</v>
      </c>
      <c r="C363" s="6" t="s">
        <v>561</v>
      </c>
      <c r="D363" s="8">
        <v>1</v>
      </c>
      <c r="E363" s="8" t="s">
        <v>23</v>
      </c>
      <c r="F363" s="8">
        <f ca="1">SUM(Table2[[#This Row],[AWAL]],Table2[[#This Row],[M17_21_2]],Table2[[#This Row],[K17_21_2]],Table2[[#This Row],[M23_28_2]],Table2[[#This Row],[K23_28_2]])</f>
        <v>1</v>
      </c>
      <c r="G363" s="6">
        <f ca="1">SUMIF(INDIRECT(Table2[[#Headers],[M17_21_2]]&amp;"[concat]"),Table2[concat],INDIRECT(Table2[[#Headers],[M17_21_2]]&amp;"[c]"))</f>
        <v>0</v>
      </c>
      <c r="H363" s="6">
        <f ca="1">SUMIF(INDIRECT(Table2[[#Headers],[K17_21_2]]&amp;"[concat]"),Table2[concat],INDIRECT(Table2[[#Headers],[K17_21_2]]&amp;"[c]"))*-1</f>
        <v>0</v>
      </c>
      <c r="I363" s="6" t="str">
        <f ca="1">IF(OR(Table2[[#This Row],[M17_21_2]]&gt;0,Table2[[#This Row],[K17_21_2]]&lt;0),"+-","")</f>
        <v/>
      </c>
      <c r="J363" s="9">
        <f ca="1">SUMIF(INDIRECT(Table2[[#Headers],[M23_28_2]]&amp;"[concat]"),Table2[concat],INDIRECT(Table2[[#Headers],[M23_28_2]]&amp;"[c]"))</f>
        <v>0</v>
      </c>
      <c r="K363" s="9"/>
      <c r="L363" s="9" t="str">
        <f ca="1">IF(OR(Table2[[#This Row],[M23_28_2]]&gt;0,Table2[[#This Row],[K23_28_2]]&lt;0),"+-","")</f>
        <v/>
      </c>
    </row>
    <row r="364" spans="1:12" x14ac:dyDescent="0.25">
      <c r="A364" s="6" t="str">
        <f>SUBSTITUTE(SUBSTITUTE(Table2[[#This Row],[NAMA BARANG]],"-","")," ","")</f>
        <v>Bp2731</v>
      </c>
      <c r="B364" s="8">
        <f ca="1">IF(Table2[[#This Row],[TT]]&lt;1,"",COUNT(B$2:B363)+1)</f>
        <v>362</v>
      </c>
      <c r="C364" s="6" t="s">
        <v>562</v>
      </c>
      <c r="D364" s="8">
        <v>1</v>
      </c>
      <c r="E364" s="8" t="s">
        <v>549</v>
      </c>
      <c r="F364" s="8">
        <f ca="1">SUM(Table2[[#This Row],[AWAL]],Table2[[#This Row],[M17_21_2]],Table2[[#This Row],[K17_21_2]],Table2[[#This Row],[M23_28_2]],Table2[[#This Row],[K23_28_2]])</f>
        <v>1</v>
      </c>
      <c r="G364" s="6">
        <f ca="1">SUMIF(INDIRECT(Table2[[#Headers],[M17_21_2]]&amp;"[concat]"),Table2[concat],INDIRECT(Table2[[#Headers],[M17_21_2]]&amp;"[c]"))</f>
        <v>0</v>
      </c>
      <c r="H364" s="6">
        <f ca="1">SUMIF(INDIRECT(Table2[[#Headers],[K17_21_2]]&amp;"[concat]"),Table2[concat],INDIRECT(Table2[[#Headers],[K17_21_2]]&amp;"[c]"))*-1</f>
        <v>0</v>
      </c>
      <c r="I364" s="6" t="str">
        <f ca="1">IF(OR(Table2[[#This Row],[M17_21_2]]&gt;0,Table2[[#This Row],[K17_21_2]]&lt;0),"+-","")</f>
        <v/>
      </c>
      <c r="J364" s="9">
        <f ca="1">SUMIF(INDIRECT(Table2[[#Headers],[M23_28_2]]&amp;"[concat]"),Table2[concat],INDIRECT(Table2[[#Headers],[M23_28_2]]&amp;"[c]"))</f>
        <v>0</v>
      </c>
      <c r="K364" s="9"/>
      <c r="L364" s="9" t="str">
        <f ca="1">IF(OR(Table2[[#This Row],[M23_28_2]]&gt;0,Table2[[#This Row],[K23_28_2]]&lt;0),"+-","")</f>
        <v/>
      </c>
    </row>
    <row r="365" spans="1:12" x14ac:dyDescent="0.25">
      <c r="A365" s="6" t="str">
        <f>SUBSTITUTE(SUBSTITUTE(Table2[[#This Row],[NAMA BARANG]],"-","")," ","")</f>
        <v>Bp3028lovestraw(7=18box/1=21box)1x48</v>
      </c>
      <c r="B365" s="8">
        <f ca="1">IF(Table2[[#This Row],[TT]]&lt;1,"",COUNT(B$2:B364)+1)</f>
        <v>363</v>
      </c>
      <c r="C365" s="6" t="s">
        <v>564</v>
      </c>
      <c r="D365" s="8">
        <v>4</v>
      </c>
      <c r="E365" s="8" t="s">
        <v>549</v>
      </c>
      <c r="F365" s="8">
        <f ca="1">SUM(Table2[[#This Row],[AWAL]],Table2[[#This Row],[M17_21_2]],Table2[[#This Row],[K17_21_2]],Table2[[#This Row],[M23_28_2]],Table2[[#This Row],[K23_28_2]])</f>
        <v>4</v>
      </c>
      <c r="G365" s="6">
        <f ca="1">SUMIF(INDIRECT(Table2[[#Headers],[M17_21_2]]&amp;"[concat]"),Table2[concat],INDIRECT(Table2[[#Headers],[M17_21_2]]&amp;"[c]"))</f>
        <v>0</v>
      </c>
      <c r="H365" s="6">
        <f ca="1">SUMIF(INDIRECT(Table2[[#Headers],[K17_21_2]]&amp;"[concat]"),Table2[concat],INDIRECT(Table2[[#Headers],[K17_21_2]]&amp;"[c]"))*-1</f>
        <v>0</v>
      </c>
      <c r="I365" s="6" t="str">
        <f ca="1">IF(OR(Table2[[#This Row],[M17_21_2]]&gt;0,Table2[[#This Row],[K17_21_2]]&lt;0),"+-","")</f>
        <v/>
      </c>
      <c r="J365" s="9">
        <f ca="1">SUMIF(INDIRECT(Table2[[#Headers],[M23_28_2]]&amp;"[concat]"),Table2[concat],INDIRECT(Table2[[#Headers],[M23_28_2]]&amp;"[c]"))</f>
        <v>0</v>
      </c>
      <c r="K365" s="9"/>
      <c r="L365" s="9" t="str">
        <f ca="1">IF(OR(Table2[[#This Row],[M23_28_2]]&gt;0,Table2[[#This Row],[K23_28_2]]&lt;0),"+-","")</f>
        <v/>
      </c>
    </row>
    <row r="366" spans="1:12" x14ac:dyDescent="0.25">
      <c r="A366" s="6" t="str">
        <f>SUBSTITUTE(SUBSTITUTE(Table2[[#This Row],[NAMA BARANG]],"-","")," ","")</f>
        <v>Bp3333gelas+pedang</v>
      </c>
      <c r="B366" s="8">
        <f ca="1">IF(Table2[[#This Row],[TT]]&lt;1,"",COUNT(B$2:B365)+1)</f>
        <v>364</v>
      </c>
      <c r="C366" s="6" t="s">
        <v>565</v>
      </c>
      <c r="D366" s="8">
        <v>1</v>
      </c>
      <c r="E366" s="8" t="s">
        <v>373</v>
      </c>
      <c r="F366" s="8">
        <f ca="1">SUM(Table2[[#This Row],[AWAL]],Table2[[#This Row],[M17_21_2]],Table2[[#This Row],[K17_21_2]],Table2[[#This Row],[M23_28_2]],Table2[[#This Row],[K23_28_2]])</f>
        <v>1</v>
      </c>
      <c r="G366" s="6">
        <f ca="1">SUMIF(INDIRECT(Table2[[#Headers],[M17_21_2]]&amp;"[concat]"),Table2[concat],INDIRECT(Table2[[#Headers],[M17_21_2]]&amp;"[c]"))</f>
        <v>0</v>
      </c>
      <c r="H366" s="6">
        <f ca="1">SUMIF(INDIRECT(Table2[[#Headers],[K17_21_2]]&amp;"[concat]"),Table2[concat],INDIRECT(Table2[[#Headers],[K17_21_2]]&amp;"[c]"))*-1</f>
        <v>0</v>
      </c>
      <c r="I366" s="6" t="str">
        <f ca="1">IF(OR(Table2[[#This Row],[M17_21_2]]&gt;0,Table2[[#This Row],[K17_21_2]]&lt;0),"+-","")</f>
        <v/>
      </c>
      <c r="J366" s="9">
        <f ca="1">SUMIF(INDIRECT(Table2[[#Headers],[M23_28_2]]&amp;"[concat]"),Table2[concat],INDIRECT(Table2[[#Headers],[M23_28_2]]&amp;"[c]"))</f>
        <v>0</v>
      </c>
      <c r="K366" s="9"/>
      <c r="L366" s="9" t="str">
        <f ca="1">IF(OR(Table2[[#This Row],[M23_28_2]]&gt;0,Table2[[#This Row],[K23_28_2]]&lt;0),"+-","")</f>
        <v/>
      </c>
    </row>
    <row r="367" spans="1:12" x14ac:dyDescent="0.25">
      <c r="A367" s="6" t="str">
        <f>SUBSTITUTE(SUBSTITUTE(Table2[[#This Row],[NAMA BARANG]],"-","")," ","")</f>
        <v>Bp3653kuda(48)</v>
      </c>
      <c r="B367" s="8">
        <f ca="1">IF(Table2[[#This Row],[TT]]&lt;1,"",COUNT(B$2:B366)+1)</f>
        <v>365</v>
      </c>
      <c r="C367" s="6" t="s">
        <v>566</v>
      </c>
      <c r="D367" s="8">
        <v>1</v>
      </c>
      <c r="E367" s="8" t="s">
        <v>549</v>
      </c>
      <c r="F367" s="8">
        <f ca="1">SUM(Table2[[#This Row],[AWAL]],Table2[[#This Row],[M17_21_2]],Table2[[#This Row],[K17_21_2]],Table2[[#This Row],[M23_28_2]],Table2[[#This Row],[K23_28_2]])</f>
        <v>1</v>
      </c>
      <c r="G367" s="6">
        <f ca="1">SUMIF(INDIRECT(Table2[[#Headers],[M17_21_2]]&amp;"[concat]"),Table2[concat],INDIRECT(Table2[[#Headers],[M17_21_2]]&amp;"[c]"))</f>
        <v>0</v>
      </c>
      <c r="H367" s="6">
        <f ca="1">SUMIF(INDIRECT(Table2[[#Headers],[K17_21_2]]&amp;"[concat]"),Table2[concat],INDIRECT(Table2[[#Headers],[K17_21_2]]&amp;"[c]"))*-1</f>
        <v>0</v>
      </c>
      <c r="I367" s="6" t="str">
        <f ca="1">IF(OR(Table2[[#This Row],[M17_21_2]]&gt;0,Table2[[#This Row],[K17_21_2]]&lt;0),"+-","")</f>
        <v/>
      </c>
      <c r="J367" s="9">
        <f ca="1">SUMIF(INDIRECT(Table2[[#Headers],[M23_28_2]]&amp;"[concat]"),Table2[concat],INDIRECT(Table2[[#Headers],[M23_28_2]]&amp;"[c]"))</f>
        <v>0</v>
      </c>
      <c r="K367" s="9"/>
      <c r="L367" s="9" t="str">
        <f ca="1">IF(OR(Table2[[#This Row],[M23_28_2]]&gt;0,Table2[[#This Row],[K23_28_2]]&lt;0),"+-","")</f>
        <v/>
      </c>
    </row>
    <row r="368" spans="1:12" x14ac:dyDescent="0.25">
      <c r="A368" s="6" t="str">
        <f>SUBSTITUTE(SUBSTITUTE(Table2[[#This Row],[NAMA BARANG]],"-","")," ","")</f>
        <v>Bp380(1x36)</v>
      </c>
      <c r="B368" s="8">
        <f ca="1">IF(Table2[[#This Row],[TT]]&lt;1,"",COUNT(B$2:B367)+1)</f>
        <v>366</v>
      </c>
      <c r="C368" s="6" t="s">
        <v>567</v>
      </c>
      <c r="D368" s="8">
        <v>1</v>
      </c>
      <c r="E368" s="8" t="s">
        <v>217</v>
      </c>
      <c r="F368" s="8">
        <f ca="1">SUM(Table2[[#This Row],[AWAL]],Table2[[#This Row],[M17_21_2]],Table2[[#This Row],[K17_21_2]],Table2[[#This Row],[M23_28_2]],Table2[[#This Row],[K23_28_2]])</f>
        <v>1</v>
      </c>
      <c r="G368" s="6">
        <f ca="1">SUMIF(INDIRECT(Table2[[#Headers],[M17_21_2]]&amp;"[concat]"),Table2[concat],INDIRECT(Table2[[#Headers],[M17_21_2]]&amp;"[c]"))</f>
        <v>0</v>
      </c>
      <c r="H368" s="6">
        <f ca="1">SUMIF(INDIRECT(Table2[[#Headers],[K17_21_2]]&amp;"[concat]"),Table2[concat],INDIRECT(Table2[[#Headers],[K17_21_2]]&amp;"[c]"))*-1</f>
        <v>0</v>
      </c>
      <c r="I368" s="6" t="str">
        <f ca="1">IF(OR(Table2[[#This Row],[M17_21_2]]&gt;0,Table2[[#This Row],[K17_21_2]]&lt;0),"+-","")</f>
        <v/>
      </c>
      <c r="J368" s="9">
        <f ca="1">SUMIF(INDIRECT(Table2[[#Headers],[M23_28_2]]&amp;"[concat]"),Table2[concat],INDIRECT(Table2[[#Headers],[M23_28_2]]&amp;"[c]"))</f>
        <v>0</v>
      </c>
      <c r="K368" s="9"/>
      <c r="L368" s="9" t="str">
        <f ca="1">IF(OR(Table2[[#This Row],[M23_28_2]]&gt;0,Table2[[#This Row],[K23_28_2]]&lt;0),"+-","")</f>
        <v/>
      </c>
    </row>
    <row r="369" spans="1:12" x14ac:dyDescent="0.25">
      <c r="A369" s="6" t="str">
        <f>SUBSTITUTE(SUBSTITUTE(Table2[[#This Row],[NAMA BARANG]],"-","")," ","")</f>
        <v>Bp389AB(1x36)</v>
      </c>
      <c r="B369" s="8">
        <f ca="1">IF(Table2[[#This Row],[TT]]&lt;1,"",COUNT(B$2:B368)+1)</f>
        <v>367</v>
      </c>
      <c r="C369" s="6" t="s">
        <v>568</v>
      </c>
      <c r="D369" s="8">
        <v>2</v>
      </c>
      <c r="E369" s="8" t="s">
        <v>217</v>
      </c>
      <c r="F369" s="8">
        <f ca="1">SUM(Table2[[#This Row],[AWAL]],Table2[[#This Row],[M17_21_2]],Table2[[#This Row],[K17_21_2]],Table2[[#This Row],[M23_28_2]],Table2[[#This Row],[K23_28_2]])</f>
        <v>2</v>
      </c>
      <c r="G369" s="6">
        <f ca="1">SUMIF(INDIRECT(Table2[[#Headers],[M17_21_2]]&amp;"[concat]"),Table2[concat],INDIRECT(Table2[[#Headers],[M17_21_2]]&amp;"[c]"))</f>
        <v>0</v>
      </c>
      <c r="H369" s="6">
        <f ca="1">SUMIF(INDIRECT(Table2[[#Headers],[K17_21_2]]&amp;"[concat]"),Table2[concat],INDIRECT(Table2[[#Headers],[K17_21_2]]&amp;"[c]"))*-1</f>
        <v>0</v>
      </c>
      <c r="I369" s="6" t="str">
        <f ca="1">IF(OR(Table2[[#This Row],[M17_21_2]]&gt;0,Table2[[#This Row],[K17_21_2]]&lt;0),"+-","")</f>
        <v/>
      </c>
      <c r="J369" s="9">
        <f ca="1">SUMIF(INDIRECT(Table2[[#Headers],[M23_28_2]]&amp;"[concat]"),Table2[concat],INDIRECT(Table2[[#Headers],[M23_28_2]]&amp;"[c]"))</f>
        <v>0</v>
      </c>
      <c r="K369" s="9"/>
      <c r="L369" s="9" t="str">
        <f ca="1">IF(OR(Table2[[#This Row],[M23_28_2]]&gt;0,Table2[[#This Row],[K23_28_2]]&lt;0),"+-","")</f>
        <v/>
      </c>
    </row>
    <row r="370" spans="1:12" x14ac:dyDescent="0.25">
      <c r="A370" s="6" t="str">
        <f>SUBSTITUTE(SUBSTITUTE(Table2[[#This Row],[NAMA BARANG]],"-","")," ","")</f>
        <v>Bp4Wbox(P1081)</v>
      </c>
      <c r="B370" s="8">
        <f ca="1">IF(Table2[[#This Row],[TT]]&lt;1,"",COUNT(B$2:B369)+1)</f>
        <v>368</v>
      </c>
      <c r="C370" s="6" t="s">
        <v>569</v>
      </c>
      <c r="D370" s="8">
        <v>1</v>
      </c>
      <c r="E370" s="8" t="s">
        <v>570</v>
      </c>
      <c r="F370" s="8">
        <f ca="1">SUM(Table2[[#This Row],[AWAL]],Table2[[#This Row],[M17_21_2]],Table2[[#This Row],[K17_21_2]],Table2[[#This Row],[M23_28_2]],Table2[[#This Row],[K23_28_2]])</f>
        <v>1</v>
      </c>
      <c r="G370" s="6">
        <f ca="1">SUMIF(INDIRECT(Table2[[#Headers],[M17_21_2]]&amp;"[concat]"),Table2[concat],INDIRECT(Table2[[#Headers],[M17_21_2]]&amp;"[c]"))</f>
        <v>0</v>
      </c>
      <c r="H370" s="6">
        <f ca="1">SUMIF(INDIRECT(Table2[[#Headers],[K17_21_2]]&amp;"[concat]"),Table2[concat],INDIRECT(Table2[[#Headers],[K17_21_2]]&amp;"[c]"))*-1</f>
        <v>0</v>
      </c>
      <c r="I370" s="6" t="str">
        <f ca="1">IF(OR(Table2[[#This Row],[M17_21_2]]&gt;0,Table2[[#This Row],[K17_21_2]]&lt;0),"+-","")</f>
        <v/>
      </c>
      <c r="J370" s="9">
        <f ca="1">SUMIF(INDIRECT(Table2[[#Headers],[M23_28_2]]&amp;"[concat]"),Table2[concat],INDIRECT(Table2[[#Headers],[M23_28_2]]&amp;"[c]"))</f>
        <v>0</v>
      </c>
      <c r="K370" s="9"/>
      <c r="L370" s="9" t="str">
        <f ca="1">IF(OR(Table2[[#This Row],[M23_28_2]]&gt;0,Table2[[#This Row],[K23_28_2]]&lt;0),"+-","")</f>
        <v/>
      </c>
    </row>
    <row r="371" spans="1:12" x14ac:dyDescent="0.25">
      <c r="A371" s="6" t="str">
        <f>SUBSTITUTE(SUBSTITUTE(Table2[[#This Row],[NAMA BARANG]],"-","")," ","")</f>
        <v>Bp506</v>
      </c>
      <c r="B371" s="8">
        <f ca="1">IF(Table2[[#This Row],[TT]]&lt;1,"",COUNT(B$2:B370)+1)</f>
        <v>369</v>
      </c>
      <c r="C371" s="6" t="s">
        <v>571</v>
      </c>
      <c r="D371" s="8">
        <v>4</v>
      </c>
      <c r="E371" s="8" t="s">
        <v>18</v>
      </c>
      <c r="F371" s="8">
        <f ca="1">SUM(Table2[[#This Row],[AWAL]],Table2[[#This Row],[M17_21_2]],Table2[[#This Row],[K17_21_2]],Table2[[#This Row],[M23_28_2]],Table2[[#This Row],[K23_28_2]])</f>
        <v>4</v>
      </c>
      <c r="G371" s="6">
        <f ca="1">SUMIF(INDIRECT(Table2[[#Headers],[M17_21_2]]&amp;"[concat]"),Table2[concat],INDIRECT(Table2[[#Headers],[M17_21_2]]&amp;"[c]"))</f>
        <v>0</v>
      </c>
      <c r="H371" s="6">
        <f ca="1">SUMIF(INDIRECT(Table2[[#Headers],[K17_21_2]]&amp;"[concat]"),Table2[concat],INDIRECT(Table2[[#Headers],[K17_21_2]]&amp;"[c]"))*-1</f>
        <v>0</v>
      </c>
      <c r="I371" s="6" t="str">
        <f ca="1">IF(OR(Table2[[#This Row],[M17_21_2]]&gt;0,Table2[[#This Row],[K17_21_2]]&lt;0),"+-","")</f>
        <v/>
      </c>
      <c r="J371" s="9">
        <f ca="1">SUMIF(INDIRECT(Table2[[#Headers],[M23_28_2]]&amp;"[concat]"),Table2[concat],INDIRECT(Table2[[#Headers],[M23_28_2]]&amp;"[c]"))</f>
        <v>0</v>
      </c>
      <c r="K371" s="9"/>
      <c r="L371" s="9" t="str">
        <f ca="1">IF(OR(Table2[[#This Row],[M23_28_2]]&gt;0,Table2[[#This Row],[K23_28_2]]&lt;0),"+-","")</f>
        <v/>
      </c>
    </row>
    <row r="372" spans="1:12" x14ac:dyDescent="0.25">
      <c r="A372" s="6" t="str">
        <f>SUBSTITUTE(SUBSTITUTE(Table2[[#This Row],[NAMA BARANG]],"-","")," ","")</f>
        <v>Bp6warnaHK6060(24)</v>
      </c>
      <c r="B372" s="8">
        <f ca="1">IF(Table2[[#This Row],[TT]]&lt;1,"",COUNT(B$2:B371)+1)</f>
        <v>370</v>
      </c>
      <c r="C372" s="6" t="s">
        <v>572</v>
      </c>
      <c r="D372" s="8">
        <v>1</v>
      </c>
      <c r="E372" s="8" t="s">
        <v>230</v>
      </c>
      <c r="F372" s="8">
        <f ca="1">SUM(Table2[[#This Row],[AWAL]],Table2[[#This Row],[M17_21_2]],Table2[[#This Row],[K17_21_2]],Table2[[#This Row],[M23_28_2]],Table2[[#This Row],[K23_28_2]])</f>
        <v>1</v>
      </c>
      <c r="G372" s="6">
        <f ca="1">SUMIF(INDIRECT(Table2[[#Headers],[M17_21_2]]&amp;"[concat]"),Table2[concat],INDIRECT(Table2[[#Headers],[M17_21_2]]&amp;"[c]"))</f>
        <v>0</v>
      </c>
      <c r="H372" s="6">
        <f ca="1">SUMIF(INDIRECT(Table2[[#Headers],[K17_21_2]]&amp;"[concat]"),Table2[concat],INDIRECT(Table2[[#Headers],[K17_21_2]]&amp;"[c]"))*-1</f>
        <v>0</v>
      </c>
      <c r="I372" s="6" t="str">
        <f ca="1">IF(OR(Table2[[#This Row],[M17_21_2]]&gt;0,Table2[[#This Row],[K17_21_2]]&lt;0),"+-","")</f>
        <v/>
      </c>
      <c r="J372" s="9">
        <f ca="1">SUMIF(INDIRECT(Table2[[#Headers],[M23_28_2]]&amp;"[concat]"),Table2[concat],INDIRECT(Table2[[#Headers],[M23_28_2]]&amp;"[c]"))</f>
        <v>0</v>
      </c>
      <c r="K372" s="9"/>
      <c r="L372" s="9" t="str">
        <f ca="1">IF(OR(Table2[[#This Row],[M23_28_2]]&gt;0,Table2[[#This Row],[K23_28_2]]&lt;0),"+-","")</f>
        <v/>
      </c>
    </row>
    <row r="373" spans="1:12" x14ac:dyDescent="0.25">
      <c r="A373" s="6" t="str">
        <f>SUBSTITUTE(SUBSTITUTE(Table2[[#This Row],[NAMA BARANG]],"-","")," ","")</f>
        <v>Bp6653</v>
      </c>
      <c r="B373" s="8">
        <f ca="1">IF(Table2[[#This Row],[TT]]&lt;1,"",COUNT(B$2:B372)+1)</f>
        <v>371</v>
      </c>
      <c r="C373" s="6" t="s">
        <v>573</v>
      </c>
      <c r="D373" s="8">
        <v>3</v>
      </c>
      <c r="E373" s="8" t="s">
        <v>18</v>
      </c>
      <c r="F373" s="8">
        <f ca="1">SUM(Table2[[#This Row],[AWAL]],Table2[[#This Row],[M17_21_2]],Table2[[#This Row],[K17_21_2]],Table2[[#This Row],[M23_28_2]],Table2[[#This Row],[K23_28_2]])</f>
        <v>3</v>
      </c>
      <c r="G373" s="6">
        <f ca="1">SUMIF(INDIRECT(Table2[[#Headers],[M17_21_2]]&amp;"[concat]"),Table2[concat],INDIRECT(Table2[[#Headers],[M17_21_2]]&amp;"[c]"))</f>
        <v>0</v>
      </c>
      <c r="H373" s="6">
        <f ca="1">SUMIF(INDIRECT(Table2[[#Headers],[K17_21_2]]&amp;"[concat]"),Table2[concat],INDIRECT(Table2[[#Headers],[K17_21_2]]&amp;"[c]"))*-1</f>
        <v>0</v>
      </c>
      <c r="I373" s="6" t="str">
        <f ca="1">IF(OR(Table2[[#This Row],[M17_21_2]]&gt;0,Table2[[#This Row],[K17_21_2]]&lt;0),"+-","")</f>
        <v/>
      </c>
      <c r="J373" s="9">
        <f ca="1">SUMIF(INDIRECT(Table2[[#Headers],[M23_28_2]]&amp;"[concat]"),Table2[concat],INDIRECT(Table2[[#Headers],[M23_28_2]]&amp;"[c]"))</f>
        <v>0</v>
      </c>
      <c r="K373" s="9"/>
      <c r="L373" s="9" t="str">
        <f ca="1">IF(OR(Table2[[#This Row],[M23_28_2]]&gt;0,Table2[[#This Row],[K23_28_2]]&lt;0),"+-","")</f>
        <v/>
      </c>
    </row>
    <row r="374" spans="1:12" x14ac:dyDescent="0.25">
      <c r="A374" s="6" t="str">
        <f>SUBSTITUTE(SUBSTITUTE(Table2[[#This Row],[NAMA BARANG]],"-","")," ","")</f>
        <v>Bp680diamondHati(48)</v>
      </c>
      <c r="B374" s="8">
        <f ca="1">IF(Table2[[#This Row],[TT]]&lt;1,"",COUNT(B$2:B373)+1)</f>
        <v>372</v>
      </c>
      <c r="C374" s="6" t="s">
        <v>574</v>
      </c>
      <c r="D374" s="8">
        <v>6</v>
      </c>
      <c r="E374" s="8" t="s">
        <v>55</v>
      </c>
      <c r="F374" s="8">
        <f ca="1">SUM(Table2[[#This Row],[AWAL]],Table2[[#This Row],[M17_21_2]],Table2[[#This Row],[K17_21_2]],Table2[[#This Row],[M23_28_2]],Table2[[#This Row],[K23_28_2]])</f>
        <v>6</v>
      </c>
      <c r="G374" s="6">
        <f ca="1">SUMIF(INDIRECT(Table2[[#Headers],[M17_21_2]]&amp;"[concat]"),Table2[concat],INDIRECT(Table2[[#Headers],[M17_21_2]]&amp;"[c]"))</f>
        <v>0</v>
      </c>
      <c r="H374" s="6">
        <f ca="1">SUMIF(INDIRECT(Table2[[#Headers],[K17_21_2]]&amp;"[concat]"),Table2[concat],INDIRECT(Table2[[#Headers],[K17_21_2]]&amp;"[c]"))*-1</f>
        <v>0</v>
      </c>
      <c r="I374" s="6" t="str">
        <f ca="1">IF(OR(Table2[[#This Row],[M17_21_2]]&gt;0,Table2[[#This Row],[K17_21_2]]&lt;0),"+-","")</f>
        <v/>
      </c>
      <c r="J374" s="9">
        <f ca="1">SUMIF(INDIRECT(Table2[[#Headers],[M23_28_2]]&amp;"[concat]"),Table2[concat],INDIRECT(Table2[[#Headers],[M23_28_2]]&amp;"[c]"))</f>
        <v>0</v>
      </c>
      <c r="K374" s="9"/>
      <c r="L374" s="9" t="str">
        <f ca="1">IF(OR(Table2[[#This Row],[M23_28_2]]&gt;0,Table2[[#This Row],[K23_28_2]]&lt;0),"+-","")</f>
        <v/>
      </c>
    </row>
    <row r="375" spans="1:12" x14ac:dyDescent="0.25">
      <c r="A375" s="6" t="str">
        <f>SUBSTITUTE(SUBSTITUTE(Table2[[#This Row],[NAMA BARANG]],"-","")," ","")</f>
        <v>Bp68003apel</v>
      </c>
      <c r="B375" s="8">
        <f ca="1">IF(Table2[[#This Row],[TT]]&lt;1,"",COUNT(B$2:B374)+1)</f>
        <v>373</v>
      </c>
      <c r="C375" s="6" t="s">
        <v>575</v>
      </c>
      <c r="D375" s="8">
        <v>2</v>
      </c>
      <c r="E375" s="8" t="s">
        <v>18</v>
      </c>
      <c r="F375" s="8">
        <f ca="1">SUM(Table2[[#This Row],[AWAL]],Table2[[#This Row],[M17_21_2]],Table2[[#This Row],[K17_21_2]],Table2[[#This Row],[M23_28_2]],Table2[[#This Row],[K23_28_2]])</f>
        <v>2</v>
      </c>
      <c r="G375" s="6">
        <f ca="1">SUMIF(INDIRECT(Table2[[#Headers],[M17_21_2]]&amp;"[concat]"),Table2[concat],INDIRECT(Table2[[#Headers],[M17_21_2]]&amp;"[c]"))</f>
        <v>0</v>
      </c>
      <c r="H375" s="6">
        <f ca="1">SUMIF(INDIRECT(Table2[[#Headers],[K17_21_2]]&amp;"[concat]"),Table2[concat],INDIRECT(Table2[[#Headers],[K17_21_2]]&amp;"[c]"))*-1</f>
        <v>0</v>
      </c>
      <c r="I375" s="6" t="str">
        <f ca="1">IF(OR(Table2[[#This Row],[M17_21_2]]&gt;0,Table2[[#This Row],[K17_21_2]]&lt;0),"+-","")</f>
        <v/>
      </c>
      <c r="J375" s="9">
        <f ca="1">SUMIF(INDIRECT(Table2[[#Headers],[M23_28_2]]&amp;"[concat]"),Table2[concat],INDIRECT(Table2[[#Headers],[M23_28_2]]&amp;"[c]"))</f>
        <v>0</v>
      </c>
      <c r="K375" s="9"/>
      <c r="L375" s="9" t="str">
        <f ca="1">IF(OR(Table2[[#This Row],[M23_28_2]]&gt;0,Table2[[#This Row],[K23_28_2]]&lt;0),"+-","")</f>
        <v/>
      </c>
    </row>
    <row r="376" spans="1:12" x14ac:dyDescent="0.25">
      <c r="A376" s="6" t="str">
        <f>SUBSTITUTE(SUBSTITUTE(Table2[[#This Row],[NAMA BARANG]],"-","")," ","")</f>
        <v>Bp688/S3Biru(30)</v>
      </c>
      <c r="B376" s="8">
        <f ca="1">IF(Table2[[#This Row],[TT]]&lt;1,"",COUNT(B$2:B375)+1)</f>
        <v>374</v>
      </c>
      <c r="C376" s="6" t="s">
        <v>576</v>
      </c>
      <c r="D376" s="8">
        <v>1</v>
      </c>
      <c r="E376" s="8" t="s">
        <v>577</v>
      </c>
      <c r="F376" s="8">
        <f ca="1">SUM(Table2[[#This Row],[AWAL]],Table2[[#This Row],[M17_21_2]],Table2[[#This Row],[K17_21_2]],Table2[[#This Row],[M23_28_2]],Table2[[#This Row],[K23_28_2]])</f>
        <v>1</v>
      </c>
      <c r="G376" s="6">
        <f ca="1">SUMIF(INDIRECT(Table2[[#Headers],[M17_21_2]]&amp;"[concat]"),Table2[concat],INDIRECT(Table2[[#Headers],[M17_21_2]]&amp;"[c]"))</f>
        <v>0</v>
      </c>
      <c r="H376" s="6">
        <f ca="1">SUMIF(INDIRECT(Table2[[#Headers],[K17_21_2]]&amp;"[concat]"),Table2[concat],INDIRECT(Table2[[#Headers],[K17_21_2]]&amp;"[c]"))*-1</f>
        <v>0</v>
      </c>
      <c r="I376" s="6" t="str">
        <f ca="1">IF(OR(Table2[[#This Row],[M17_21_2]]&gt;0,Table2[[#This Row],[K17_21_2]]&lt;0),"+-","")</f>
        <v/>
      </c>
      <c r="J376" s="9">
        <f ca="1">SUMIF(INDIRECT(Table2[[#Headers],[M23_28_2]]&amp;"[concat]"),Table2[concat],INDIRECT(Table2[[#Headers],[M23_28_2]]&amp;"[c]"))</f>
        <v>0</v>
      </c>
      <c r="K376" s="9"/>
      <c r="L376" s="9" t="str">
        <f ca="1">IF(OR(Table2[[#This Row],[M23_28_2]]&gt;0,Table2[[#This Row],[K23_28_2]]&lt;0),"+-","")</f>
        <v/>
      </c>
    </row>
    <row r="377" spans="1:12" x14ac:dyDescent="0.25">
      <c r="A377" s="6" t="str">
        <f>SUBSTITUTE(SUBSTITUTE(Table2[[#This Row],[NAMA BARANG]],"-","")," ","")</f>
        <v>Bp6w6767sika</v>
      </c>
      <c r="B377" s="8">
        <f ca="1">IF(Table2[[#This Row],[TT]]&lt;1,"",COUNT(B$2:B376)+1)</f>
        <v>375</v>
      </c>
      <c r="C377" s="6" t="s">
        <v>578</v>
      </c>
      <c r="D377" s="8">
        <v>2</v>
      </c>
      <c r="E377" s="8" t="s">
        <v>570</v>
      </c>
      <c r="F377" s="8">
        <f ca="1">SUM(Table2[[#This Row],[AWAL]],Table2[[#This Row],[M17_21_2]],Table2[[#This Row],[K17_21_2]],Table2[[#This Row],[M23_28_2]],Table2[[#This Row],[K23_28_2]])</f>
        <v>2</v>
      </c>
      <c r="G377" s="6">
        <f ca="1">SUMIF(INDIRECT(Table2[[#Headers],[M17_21_2]]&amp;"[concat]"),Table2[concat],INDIRECT(Table2[[#Headers],[M17_21_2]]&amp;"[c]"))</f>
        <v>0</v>
      </c>
      <c r="H377" s="6">
        <f ca="1">SUMIF(INDIRECT(Table2[[#Headers],[K17_21_2]]&amp;"[concat]"),Table2[concat],INDIRECT(Table2[[#Headers],[K17_21_2]]&amp;"[c]"))*-1</f>
        <v>0</v>
      </c>
      <c r="I377" s="6" t="str">
        <f ca="1">IF(OR(Table2[[#This Row],[M17_21_2]]&gt;0,Table2[[#This Row],[K17_21_2]]&lt;0),"+-","")</f>
        <v/>
      </c>
      <c r="J377" s="9">
        <f ca="1">SUMIF(INDIRECT(Table2[[#Headers],[M23_28_2]]&amp;"[concat]"),Table2[concat],INDIRECT(Table2[[#Headers],[M23_28_2]]&amp;"[c]"))</f>
        <v>0</v>
      </c>
      <c r="K377" s="9"/>
      <c r="L377" s="9" t="str">
        <f ca="1">IF(OR(Table2[[#This Row],[M23_28_2]]&gt;0,Table2[[#This Row],[K23_28_2]]&lt;0),"+-","")</f>
        <v/>
      </c>
    </row>
    <row r="378" spans="1:12" x14ac:dyDescent="0.25">
      <c r="A378" s="6" t="str">
        <f>SUBSTITUTE(SUBSTITUTE(Table2[[#This Row],[NAMA BARANG]],"-","")," ","")</f>
        <v>Bp6wMIXkarakter6gambar</v>
      </c>
      <c r="B378" s="8">
        <f ca="1">IF(Table2[[#This Row],[TT]]&lt;1,"",COUNT(B$2:B377)+1)</f>
        <v>376</v>
      </c>
      <c r="C378" s="6" t="s">
        <v>579</v>
      </c>
      <c r="D378" s="8">
        <v>9</v>
      </c>
      <c r="E378" s="8" t="s">
        <v>580</v>
      </c>
      <c r="F378" s="8">
        <f ca="1">SUM(Table2[[#This Row],[AWAL]],Table2[[#This Row],[M17_21_2]],Table2[[#This Row],[K17_21_2]],Table2[[#This Row],[M23_28_2]],Table2[[#This Row],[K23_28_2]])</f>
        <v>9</v>
      </c>
      <c r="G378" s="6">
        <f ca="1">SUMIF(INDIRECT(Table2[[#Headers],[M17_21_2]]&amp;"[concat]"),Table2[concat],INDIRECT(Table2[[#Headers],[M17_21_2]]&amp;"[c]"))</f>
        <v>0</v>
      </c>
      <c r="H378" s="6">
        <f ca="1">SUMIF(INDIRECT(Table2[[#Headers],[K17_21_2]]&amp;"[concat]"),Table2[concat],INDIRECT(Table2[[#Headers],[K17_21_2]]&amp;"[c]"))*-1</f>
        <v>0</v>
      </c>
      <c r="I378" s="6" t="str">
        <f ca="1">IF(OR(Table2[[#This Row],[M17_21_2]]&gt;0,Table2[[#This Row],[K17_21_2]]&lt;0),"+-","")</f>
        <v/>
      </c>
      <c r="J378" s="9">
        <f ca="1">SUMIF(INDIRECT(Table2[[#Headers],[M23_28_2]]&amp;"[concat]"),Table2[concat],INDIRECT(Table2[[#Headers],[M23_28_2]]&amp;"[c]"))</f>
        <v>0</v>
      </c>
      <c r="K378" s="9"/>
      <c r="L378" s="9" t="str">
        <f ca="1">IF(OR(Table2[[#This Row],[M23_28_2]]&gt;0,Table2[[#This Row],[K23_28_2]]&lt;0),"+-","")</f>
        <v/>
      </c>
    </row>
    <row r="379" spans="1:12" x14ac:dyDescent="0.25">
      <c r="A379" s="6" t="str">
        <f>SUBSTITUTE(SUBSTITUTE(Table2[[#This Row],[NAMA BARANG]],"-","")," ","")</f>
        <v>Bp7035</v>
      </c>
      <c r="B379" s="8">
        <f ca="1">IF(Table2[[#This Row],[TT]]&lt;1,"",COUNT(B$2:B378)+1)</f>
        <v>377</v>
      </c>
      <c r="C379" s="6" t="s">
        <v>581</v>
      </c>
      <c r="D379" s="8">
        <v>2</v>
      </c>
      <c r="E379" s="8" t="s">
        <v>582</v>
      </c>
      <c r="F379" s="8">
        <f ca="1">SUM(Table2[[#This Row],[AWAL]],Table2[[#This Row],[M17_21_2]],Table2[[#This Row],[K17_21_2]],Table2[[#This Row],[M23_28_2]],Table2[[#This Row],[K23_28_2]])</f>
        <v>2</v>
      </c>
      <c r="G379" s="6">
        <f ca="1">SUMIF(INDIRECT(Table2[[#Headers],[M17_21_2]]&amp;"[concat]"),Table2[concat],INDIRECT(Table2[[#Headers],[M17_21_2]]&amp;"[c]"))</f>
        <v>0</v>
      </c>
      <c r="H379" s="6">
        <f ca="1">SUMIF(INDIRECT(Table2[[#Headers],[K17_21_2]]&amp;"[concat]"),Table2[concat],INDIRECT(Table2[[#Headers],[K17_21_2]]&amp;"[c]"))*-1</f>
        <v>0</v>
      </c>
      <c r="I379" s="6" t="str">
        <f ca="1">IF(OR(Table2[[#This Row],[M17_21_2]]&gt;0,Table2[[#This Row],[K17_21_2]]&lt;0),"+-","")</f>
        <v/>
      </c>
      <c r="J379" s="9">
        <f ca="1">SUMIF(INDIRECT(Table2[[#Headers],[M23_28_2]]&amp;"[concat]"),Table2[concat],INDIRECT(Table2[[#Headers],[M23_28_2]]&amp;"[c]"))</f>
        <v>0</v>
      </c>
      <c r="K379" s="9"/>
      <c r="L379" s="9" t="str">
        <f ca="1">IF(OR(Table2[[#This Row],[M23_28_2]]&gt;0,Table2[[#This Row],[K23_28_2]]&lt;0),"+-","")</f>
        <v/>
      </c>
    </row>
    <row r="380" spans="1:12" x14ac:dyDescent="0.25">
      <c r="A380" s="6" t="str">
        <f>SUBSTITUTE(SUBSTITUTE(Table2[[#This Row],[NAMA BARANG]],"-","")," ","")</f>
        <v>Bp7054</v>
      </c>
      <c r="B380" s="8">
        <f ca="1">IF(Table2[[#This Row],[TT]]&lt;1,"",COUNT(B$2:B379)+1)</f>
        <v>378</v>
      </c>
      <c r="C380" s="6" t="s">
        <v>584</v>
      </c>
      <c r="D380" s="8">
        <v>3</v>
      </c>
      <c r="E380" s="8" t="s">
        <v>582</v>
      </c>
      <c r="F380" s="8">
        <f ca="1">SUM(Table2[[#This Row],[AWAL]],Table2[[#This Row],[M17_21_2]],Table2[[#This Row],[K17_21_2]],Table2[[#This Row],[M23_28_2]],Table2[[#This Row],[K23_28_2]])</f>
        <v>1</v>
      </c>
      <c r="G380" s="6">
        <f ca="1">SUMIF(INDIRECT(Table2[[#Headers],[M17_21_2]]&amp;"[concat]"),Table2[concat],INDIRECT(Table2[[#Headers],[M17_21_2]]&amp;"[c]"))</f>
        <v>0</v>
      </c>
      <c r="H380" s="6">
        <f ca="1">SUMIF(INDIRECT(Table2[[#Headers],[K17_21_2]]&amp;"[concat]"),Table2[concat],INDIRECT(Table2[[#Headers],[K17_21_2]]&amp;"[c]"))*-1</f>
        <v>-2</v>
      </c>
      <c r="I380" s="6" t="str">
        <f ca="1">IF(OR(Table2[[#This Row],[M17_21_2]]&gt;0,Table2[[#This Row],[K17_21_2]]&lt;0),"+-","")</f>
        <v>+-</v>
      </c>
      <c r="J380" s="9">
        <f ca="1">SUMIF(INDIRECT(Table2[[#Headers],[M23_28_2]]&amp;"[concat]"),Table2[concat],INDIRECT(Table2[[#Headers],[M23_28_2]]&amp;"[c]"))</f>
        <v>0</v>
      </c>
      <c r="K380" s="9"/>
      <c r="L380" s="9" t="str">
        <f ca="1">IF(OR(Table2[[#This Row],[M23_28_2]]&gt;0,Table2[[#This Row],[K23_28_2]]&lt;0),"+-","")</f>
        <v/>
      </c>
    </row>
    <row r="381" spans="1:12" x14ac:dyDescent="0.25">
      <c r="A381" s="6" t="str">
        <f>SUBSTITUTE(SUBSTITUTE(Table2[[#This Row],[NAMA BARANG]],"-","")," ","")</f>
        <v>Bp7064</v>
      </c>
      <c r="B381" s="8">
        <f ca="1">IF(Table2[[#This Row],[TT]]&lt;1,"",COUNT(B$2:B380)+1)</f>
        <v>379</v>
      </c>
      <c r="C381" s="6" t="s">
        <v>585</v>
      </c>
      <c r="D381" s="8">
        <v>16</v>
      </c>
      <c r="E381" s="8" t="s">
        <v>582</v>
      </c>
      <c r="F381" s="8">
        <f ca="1">SUM(Table2[[#This Row],[AWAL]],Table2[[#This Row],[M17_21_2]],Table2[[#This Row],[K17_21_2]],Table2[[#This Row],[M23_28_2]],Table2[[#This Row],[K23_28_2]])</f>
        <v>14</v>
      </c>
      <c r="G381" s="6">
        <f ca="1">SUMIF(INDIRECT(Table2[[#Headers],[M17_21_2]]&amp;"[concat]"),Table2[concat],INDIRECT(Table2[[#Headers],[M17_21_2]]&amp;"[c]"))</f>
        <v>0</v>
      </c>
      <c r="H381" s="6">
        <f ca="1">SUMIF(INDIRECT(Table2[[#Headers],[K17_21_2]]&amp;"[concat]"),Table2[concat],INDIRECT(Table2[[#Headers],[K17_21_2]]&amp;"[c]"))*-1</f>
        <v>-2</v>
      </c>
      <c r="I381" s="6" t="str">
        <f ca="1">IF(OR(Table2[[#This Row],[M17_21_2]]&gt;0,Table2[[#This Row],[K17_21_2]]&lt;0),"+-","")</f>
        <v>+-</v>
      </c>
      <c r="J381" s="9">
        <f ca="1">SUMIF(INDIRECT(Table2[[#Headers],[M23_28_2]]&amp;"[concat]"),Table2[concat],INDIRECT(Table2[[#Headers],[M23_28_2]]&amp;"[c]"))</f>
        <v>0</v>
      </c>
      <c r="K381" s="9"/>
      <c r="L381" s="9" t="str">
        <f ca="1">IF(OR(Table2[[#This Row],[M23_28_2]]&gt;0,Table2[[#This Row],[K23_28_2]]&lt;0),"+-","")</f>
        <v/>
      </c>
    </row>
    <row r="382" spans="1:12" x14ac:dyDescent="0.25">
      <c r="A382" s="6" t="str">
        <f>SUBSTITUTE(SUBSTITUTE(Table2[[#This Row],[NAMA BARANG]],"-","")," ","")</f>
        <v>Bp7067</v>
      </c>
      <c r="B382" s="8">
        <f ca="1">IF(Table2[[#This Row],[TT]]&lt;1,"",COUNT(B$2:B381)+1)</f>
        <v>380</v>
      </c>
      <c r="C382" s="6" t="s">
        <v>586</v>
      </c>
      <c r="D382" s="8">
        <v>20</v>
      </c>
      <c r="E382" s="8" t="s">
        <v>582</v>
      </c>
      <c r="F382" s="8">
        <f ca="1">SUM(Table2[[#This Row],[AWAL]],Table2[[#This Row],[M17_21_2]],Table2[[#This Row],[K17_21_2]],Table2[[#This Row],[M23_28_2]],Table2[[#This Row],[K23_28_2]])</f>
        <v>20</v>
      </c>
      <c r="G382" s="6">
        <f ca="1">SUMIF(INDIRECT(Table2[[#Headers],[M17_21_2]]&amp;"[concat]"),Table2[concat],INDIRECT(Table2[[#Headers],[M17_21_2]]&amp;"[c]"))</f>
        <v>0</v>
      </c>
      <c r="H382" s="6">
        <f ca="1">SUMIF(INDIRECT(Table2[[#Headers],[K17_21_2]]&amp;"[concat]"),Table2[concat],INDIRECT(Table2[[#Headers],[K17_21_2]]&amp;"[c]"))*-1</f>
        <v>0</v>
      </c>
      <c r="I382" s="6" t="str">
        <f ca="1">IF(OR(Table2[[#This Row],[M17_21_2]]&gt;0,Table2[[#This Row],[K17_21_2]]&lt;0),"+-","")</f>
        <v/>
      </c>
      <c r="J382" s="9">
        <f ca="1">SUMIF(INDIRECT(Table2[[#Headers],[M23_28_2]]&amp;"[concat]"),Table2[concat],INDIRECT(Table2[[#Headers],[M23_28_2]]&amp;"[c]"))</f>
        <v>0</v>
      </c>
      <c r="K382" s="9"/>
      <c r="L382" s="9" t="str">
        <f ca="1">IF(OR(Table2[[#This Row],[M23_28_2]]&gt;0,Table2[[#This Row],[K23_28_2]]&lt;0),"+-","")</f>
        <v/>
      </c>
    </row>
    <row r="383" spans="1:12" x14ac:dyDescent="0.25">
      <c r="A383" s="6" t="str">
        <f>SUBSTITUTE(SUBSTITUTE(Table2[[#This Row],[NAMA BARANG]],"-","")," ","")</f>
        <v>Bp789</v>
      </c>
      <c r="B383" s="8">
        <f ca="1">IF(Table2[[#This Row],[TT]]&lt;1,"",COUNT(B$2:B382)+1)</f>
        <v>381</v>
      </c>
      <c r="C383" s="6" t="s">
        <v>587</v>
      </c>
      <c r="D383" s="8">
        <v>2</v>
      </c>
      <c r="E383" s="8" t="s">
        <v>217</v>
      </c>
      <c r="F383" s="8">
        <f ca="1">SUM(Table2[[#This Row],[AWAL]],Table2[[#This Row],[M17_21_2]],Table2[[#This Row],[K17_21_2]],Table2[[#This Row],[M23_28_2]],Table2[[#This Row],[K23_28_2]])</f>
        <v>2</v>
      </c>
      <c r="G383" s="6">
        <f ca="1">SUMIF(INDIRECT(Table2[[#Headers],[M17_21_2]]&amp;"[concat]"),Table2[concat],INDIRECT(Table2[[#Headers],[M17_21_2]]&amp;"[c]"))</f>
        <v>0</v>
      </c>
      <c r="H383" s="6">
        <f ca="1">SUMIF(INDIRECT(Table2[[#Headers],[K17_21_2]]&amp;"[concat]"),Table2[concat],INDIRECT(Table2[[#Headers],[K17_21_2]]&amp;"[c]"))*-1</f>
        <v>0</v>
      </c>
      <c r="I383" s="6" t="str">
        <f ca="1">IF(OR(Table2[[#This Row],[M17_21_2]]&gt;0,Table2[[#This Row],[K17_21_2]]&lt;0),"+-","")</f>
        <v/>
      </c>
      <c r="J383" s="9">
        <f ca="1">SUMIF(INDIRECT(Table2[[#Headers],[M23_28_2]]&amp;"[concat]"),Table2[concat],INDIRECT(Table2[[#Headers],[M23_28_2]]&amp;"[c]"))</f>
        <v>0</v>
      </c>
      <c r="K383" s="9"/>
      <c r="L383" s="9" t="str">
        <f ca="1">IF(OR(Table2[[#This Row],[M23_28_2]]&gt;0,Table2[[#This Row],[K23_28_2]]&lt;0),"+-","")</f>
        <v/>
      </c>
    </row>
    <row r="384" spans="1:12" x14ac:dyDescent="0.25">
      <c r="A384" s="6" t="str">
        <f>SUBSTITUTE(SUBSTITUTE(Table2[[#This Row],[NAMA BARANG]],"-","")," ","")</f>
        <v>Bp82018garukan/rabbit</v>
      </c>
      <c r="B384" s="8">
        <f ca="1">IF(Table2[[#This Row],[TT]]&lt;1,"",COUNT(B$2:B383)+1)</f>
        <v>382</v>
      </c>
      <c r="C384" s="6" t="s">
        <v>588</v>
      </c>
      <c r="D384" s="8">
        <v>1</v>
      </c>
      <c r="E384" s="8" t="s">
        <v>18</v>
      </c>
      <c r="F384" s="8">
        <f ca="1">SUM(Table2[[#This Row],[AWAL]],Table2[[#This Row],[M17_21_2]],Table2[[#This Row],[K17_21_2]],Table2[[#This Row],[M23_28_2]],Table2[[#This Row],[K23_28_2]])</f>
        <v>1</v>
      </c>
      <c r="G384" s="6">
        <f ca="1">SUMIF(INDIRECT(Table2[[#Headers],[M17_21_2]]&amp;"[concat]"),Table2[concat],INDIRECT(Table2[[#Headers],[M17_21_2]]&amp;"[c]"))</f>
        <v>0</v>
      </c>
      <c r="H384" s="6">
        <f ca="1">SUMIF(INDIRECT(Table2[[#Headers],[K17_21_2]]&amp;"[concat]"),Table2[concat],INDIRECT(Table2[[#Headers],[K17_21_2]]&amp;"[c]"))*-1</f>
        <v>0</v>
      </c>
      <c r="I384" s="6" t="str">
        <f ca="1">IF(OR(Table2[[#This Row],[M17_21_2]]&gt;0,Table2[[#This Row],[K17_21_2]]&lt;0),"+-","")</f>
        <v/>
      </c>
      <c r="J384" s="9">
        <f ca="1">SUMIF(INDIRECT(Table2[[#Headers],[M23_28_2]]&amp;"[concat]"),Table2[concat],INDIRECT(Table2[[#Headers],[M23_28_2]]&amp;"[c]"))</f>
        <v>0</v>
      </c>
      <c r="K384" s="9"/>
      <c r="L384" s="9" t="str">
        <f ca="1">IF(OR(Table2[[#This Row],[M23_28_2]]&gt;0,Table2[[#This Row],[K23_28_2]]&lt;0),"+-","")</f>
        <v/>
      </c>
    </row>
    <row r="385" spans="1:12" x14ac:dyDescent="0.25">
      <c r="A385" s="6" t="str">
        <f>SUBSTITUTE(SUBSTITUTE(Table2[[#This Row],[NAMA BARANG]],"-","")," ","")</f>
        <v>Bp8646</v>
      </c>
      <c r="B385" s="8">
        <f ca="1">IF(Table2[[#This Row],[TT]]&lt;1,"",COUNT(B$2:B384)+1)</f>
        <v>383</v>
      </c>
      <c r="C385" s="6" t="s">
        <v>589</v>
      </c>
      <c r="D385" s="8">
        <v>6</v>
      </c>
      <c r="E385" s="8" t="s">
        <v>18</v>
      </c>
      <c r="F385" s="8">
        <f ca="1">SUM(Table2[[#This Row],[AWAL]],Table2[[#This Row],[M17_21_2]],Table2[[#This Row],[K17_21_2]],Table2[[#This Row],[M23_28_2]],Table2[[#This Row],[K23_28_2]])</f>
        <v>6</v>
      </c>
      <c r="G385" s="6">
        <f ca="1">SUMIF(INDIRECT(Table2[[#Headers],[M17_21_2]]&amp;"[concat]"),Table2[concat],INDIRECT(Table2[[#Headers],[M17_21_2]]&amp;"[c]"))</f>
        <v>0</v>
      </c>
      <c r="H385" s="6">
        <f ca="1">SUMIF(INDIRECT(Table2[[#Headers],[K17_21_2]]&amp;"[concat]"),Table2[concat],INDIRECT(Table2[[#Headers],[K17_21_2]]&amp;"[c]"))*-1</f>
        <v>0</v>
      </c>
      <c r="I385" s="6" t="str">
        <f ca="1">IF(OR(Table2[[#This Row],[M17_21_2]]&gt;0,Table2[[#This Row],[K17_21_2]]&lt;0),"+-","")</f>
        <v/>
      </c>
      <c r="J385" s="9">
        <f ca="1">SUMIF(INDIRECT(Table2[[#Headers],[M23_28_2]]&amp;"[concat]"),Table2[concat],INDIRECT(Table2[[#Headers],[M23_28_2]]&amp;"[c]"))</f>
        <v>0</v>
      </c>
      <c r="K385" s="9"/>
      <c r="L385" s="9" t="str">
        <f ca="1">IF(OR(Table2[[#This Row],[M23_28_2]]&gt;0,Table2[[#This Row],[K23_28_2]]&lt;0),"+-","")</f>
        <v/>
      </c>
    </row>
    <row r="386" spans="1:12" x14ac:dyDescent="0.25">
      <c r="A386" s="6" t="str">
        <f>SUBSTITUTE(SUBSTITUTE(Table2[[#This Row],[NAMA BARANG]],"-","")," ","")</f>
        <v>Bp8813bebek(48)</v>
      </c>
      <c r="B386" s="8">
        <f ca="1">IF(Table2[[#This Row],[TT]]&lt;1,"",COUNT(B$2:B385)+1)</f>
        <v>384</v>
      </c>
      <c r="C386" s="6" t="s">
        <v>590</v>
      </c>
      <c r="D386" s="8">
        <v>1</v>
      </c>
      <c r="E386" s="8" t="s">
        <v>72</v>
      </c>
      <c r="F386" s="8">
        <f ca="1">SUM(Table2[[#This Row],[AWAL]],Table2[[#This Row],[M17_21_2]],Table2[[#This Row],[K17_21_2]],Table2[[#This Row],[M23_28_2]],Table2[[#This Row],[K23_28_2]])</f>
        <v>1</v>
      </c>
      <c r="G386" s="6">
        <f ca="1">SUMIF(INDIRECT(Table2[[#Headers],[M17_21_2]]&amp;"[concat]"),Table2[concat],INDIRECT(Table2[[#Headers],[M17_21_2]]&amp;"[c]"))</f>
        <v>0</v>
      </c>
      <c r="H386" s="6">
        <f ca="1">SUMIF(INDIRECT(Table2[[#Headers],[K17_21_2]]&amp;"[concat]"),Table2[concat],INDIRECT(Table2[[#Headers],[K17_21_2]]&amp;"[c]"))*-1</f>
        <v>0</v>
      </c>
      <c r="I386" s="6" t="str">
        <f ca="1">IF(OR(Table2[[#This Row],[M17_21_2]]&gt;0,Table2[[#This Row],[K17_21_2]]&lt;0),"+-","")</f>
        <v/>
      </c>
      <c r="J386" s="9">
        <f ca="1">SUMIF(INDIRECT(Table2[[#Headers],[M23_28_2]]&amp;"[concat]"),Table2[concat],INDIRECT(Table2[[#Headers],[M23_28_2]]&amp;"[c]"))</f>
        <v>0</v>
      </c>
      <c r="K386" s="9"/>
      <c r="L386" s="9" t="str">
        <f ca="1">IF(OR(Table2[[#This Row],[M23_28_2]]&gt;0,Table2[[#This Row],[K23_28_2]]&lt;0),"+-","")</f>
        <v/>
      </c>
    </row>
    <row r="387" spans="1:12" x14ac:dyDescent="0.25">
      <c r="A387" s="6" t="str">
        <f>SUBSTITUTE(SUBSTITUTE(Table2[[#This Row],[NAMA BARANG]],"-","")," ","")</f>
        <v>Bp8889hati</v>
      </c>
      <c r="B387" s="8">
        <f ca="1">IF(Table2[[#This Row],[TT]]&lt;1,"",COUNT(B$2:B386)+1)</f>
        <v>385</v>
      </c>
      <c r="C387" s="6" t="s">
        <v>591</v>
      </c>
      <c r="D387" s="8">
        <v>3</v>
      </c>
      <c r="E387" s="8" t="s">
        <v>18</v>
      </c>
      <c r="F387" s="8">
        <f ca="1">SUM(Table2[[#This Row],[AWAL]],Table2[[#This Row],[M17_21_2]],Table2[[#This Row],[K17_21_2]],Table2[[#This Row],[M23_28_2]],Table2[[#This Row],[K23_28_2]])</f>
        <v>3</v>
      </c>
      <c r="G387" s="6">
        <f ca="1">SUMIF(INDIRECT(Table2[[#Headers],[M17_21_2]]&amp;"[concat]"),Table2[concat],INDIRECT(Table2[[#Headers],[M17_21_2]]&amp;"[c]"))</f>
        <v>0</v>
      </c>
      <c r="H387" s="6">
        <f ca="1">SUMIF(INDIRECT(Table2[[#Headers],[K17_21_2]]&amp;"[concat]"),Table2[concat],INDIRECT(Table2[[#Headers],[K17_21_2]]&amp;"[c]"))*-1</f>
        <v>0</v>
      </c>
      <c r="I387" s="6" t="str">
        <f ca="1">IF(OR(Table2[[#This Row],[M17_21_2]]&gt;0,Table2[[#This Row],[K17_21_2]]&lt;0),"+-","")</f>
        <v/>
      </c>
      <c r="J387" s="9">
        <f ca="1">SUMIF(INDIRECT(Table2[[#Headers],[M23_28_2]]&amp;"[concat]"),Table2[concat],INDIRECT(Table2[[#Headers],[M23_28_2]]&amp;"[c]"))</f>
        <v>0</v>
      </c>
      <c r="K387" s="9"/>
      <c r="L387" s="9" t="str">
        <f ca="1">IF(OR(Table2[[#This Row],[M23_28_2]]&gt;0,Table2[[#This Row],[K23_28_2]]&lt;0),"+-","")</f>
        <v/>
      </c>
    </row>
    <row r="388" spans="1:12" x14ac:dyDescent="0.25">
      <c r="A388" s="6" t="str">
        <f>SUBSTITUTE(SUBSTITUTE(Table2[[#This Row],[NAMA BARANG]],"-","")," ","")</f>
        <v>Bp8Wmegan</v>
      </c>
      <c r="B388" s="8">
        <f ca="1">IF(Table2[[#This Row],[TT]]&lt;1,"",COUNT(B$2:B387)+1)</f>
        <v>386</v>
      </c>
      <c r="C388" s="6" t="s">
        <v>592</v>
      </c>
      <c r="D388" s="8">
        <v>2</v>
      </c>
      <c r="E388" s="8" t="s">
        <v>18</v>
      </c>
      <c r="F388" s="8">
        <f ca="1">SUM(Table2[[#This Row],[AWAL]],Table2[[#This Row],[M17_21_2]],Table2[[#This Row],[K17_21_2]],Table2[[#This Row],[M23_28_2]],Table2[[#This Row],[K23_28_2]])</f>
        <v>2</v>
      </c>
      <c r="G388" s="6">
        <f ca="1">SUMIF(INDIRECT(Table2[[#Headers],[M17_21_2]]&amp;"[concat]"),Table2[concat],INDIRECT(Table2[[#Headers],[M17_21_2]]&amp;"[c]"))</f>
        <v>0</v>
      </c>
      <c r="H388" s="6">
        <f ca="1">SUMIF(INDIRECT(Table2[[#Headers],[K17_21_2]]&amp;"[concat]"),Table2[concat],INDIRECT(Table2[[#Headers],[K17_21_2]]&amp;"[c]"))*-1</f>
        <v>0</v>
      </c>
      <c r="I388" s="6" t="str">
        <f ca="1">IF(OR(Table2[[#This Row],[M17_21_2]]&gt;0,Table2[[#This Row],[K17_21_2]]&lt;0),"+-","")</f>
        <v/>
      </c>
      <c r="J388" s="9">
        <f ca="1">SUMIF(INDIRECT(Table2[[#Headers],[M23_28_2]]&amp;"[concat]"),Table2[concat],INDIRECT(Table2[[#Headers],[M23_28_2]]&amp;"[c]"))</f>
        <v>0</v>
      </c>
      <c r="K388" s="9"/>
      <c r="L388" s="9" t="str">
        <f ca="1">IF(OR(Table2[[#This Row],[M23_28_2]]&gt;0,Table2[[#This Row],[K23_28_2]]&lt;0),"+-","")</f>
        <v/>
      </c>
    </row>
    <row r="389" spans="1:12" x14ac:dyDescent="0.25">
      <c r="A389" s="6" t="str">
        <f>SUBSTITUTE(SUBSTITUTE(Table2[[#This Row],[NAMA BARANG]],"-","")," ","")</f>
        <v>Bp9799</v>
      </c>
      <c r="B389" s="8">
        <f ca="1">IF(Table2[[#This Row],[TT]]&lt;1,"",COUNT(B$2:B388)+1)</f>
        <v>387</v>
      </c>
      <c r="C389" s="6" t="s">
        <v>593</v>
      </c>
      <c r="D389" s="8">
        <v>2</v>
      </c>
      <c r="E389" s="8" t="s">
        <v>18</v>
      </c>
      <c r="F389" s="8">
        <f ca="1">SUM(Table2[[#This Row],[AWAL]],Table2[[#This Row],[M17_21_2]],Table2[[#This Row],[K17_21_2]],Table2[[#This Row],[M23_28_2]],Table2[[#This Row],[K23_28_2]])</f>
        <v>2</v>
      </c>
      <c r="G389" s="6">
        <f ca="1">SUMIF(INDIRECT(Table2[[#Headers],[M17_21_2]]&amp;"[concat]"),Table2[concat],INDIRECT(Table2[[#Headers],[M17_21_2]]&amp;"[c]"))</f>
        <v>0</v>
      </c>
      <c r="H389" s="6">
        <f ca="1">SUMIF(INDIRECT(Table2[[#Headers],[K17_21_2]]&amp;"[concat]"),Table2[concat],INDIRECT(Table2[[#Headers],[K17_21_2]]&amp;"[c]"))*-1</f>
        <v>0</v>
      </c>
      <c r="I389" s="6" t="str">
        <f ca="1">IF(OR(Table2[[#This Row],[M17_21_2]]&gt;0,Table2[[#This Row],[K17_21_2]]&lt;0),"+-","")</f>
        <v/>
      </c>
      <c r="J389" s="9">
        <f ca="1">SUMIF(INDIRECT(Table2[[#Headers],[M23_28_2]]&amp;"[concat]"),Table2[concat],INDIRECT(Table2[[#Headers],[M23_28_2]]&amp;"[c]"))</f>
        <v>0</v>
      </c>
      <c r="K389" s="9"/>
      <c r="L389" s="9" t="str">
        <f ca="1">IF(OR(Table2[[#This Row],[M23_28_2]]&gt;0,Table2[[#This Row],[K23_28_2]]&lt;0),"+-","")</f>
        <v/>
      </c>
    </row>
    <row r="390" spans="1:12" x14ac:dyDescent="0.25">
      <c r="A390" s="6" t="str">
        <f>SUBSTITUTE(SUBSTITUTE(Table2[[#This Row],[NAMA BARANG]],"-","")," ","")</f>
        <v>Bp9892</v>
      </c>
      <c r="B390" s="8">
        <f ca="1">IF(Table2[[#This Row],[TT]]&lt;1,"",COUNT(B$2:B389)+1)</f>
        <v>388</v>
      </c>
      <c r="C390" s="6" t="s">
        <v>594</v>
      </c>
      <c r="D390" s="8">
        <v>11</v>
      </c>
      <c r="E390" s="8" t="s">
        <v>18</v>
      </c>
      <c r="F390" s="8">
        <f ca="1">SUM(Table2[[#This Row],[AWAL]],Table2[[#This Row],[M17_21_2]],Table2[[#This Row],[K17_21_2]],Table2[[#This Row],[M23_28_2]],Table2[[#This Row],[K23_28_2]])</f>
        <v>11</v>
      </c>
      <c r="G390" s="6">
        <f ca="1">SUMIF(INDIRECT(Table2[[#Headers],[M17_21_2]]&amp;"[concat]"),Table2[concat],INDIRECT(Table2[[#Headers],[M17_21_2]]&amp;"[c]"))</f>
        <v>0</v>
      </c>
      <c r="H390" s="6">
        <f ca="1">SUMIF(INDIRECT(Table2[[#Headers],[K17_21_2]]&amp;"[concat]"),Table2[concat],INDIRECT(Table2[[#Headers],[K17_21_2]]&amp;"[c]"))*-1</f>
        <v>0</v>
      </c>
      <c r="I390" s="6" t="str">
        <f ca="1">IF(OR(Table2[[#This Row],[M17_21_2]]&gt;0,Table2[[#This Row],[K17_21_2]]&lt;0),"+-","")</f>
        <v/>
      </c>
      <c r="J390" s="9">
        <f ca="1">SUMIF(INDIRECT(Table2[[#Headers],[M23_28_2]]&amp;"[concat]"),Table2[concat],INDIRECT(Table2[[#Headers],[M23_28_2]]&amp;"[c]"))</f>
        <v>0</v>
      </c>
      <c r="K390" s="9"/>
      <c r="L390" s="9" t="str">
        <f ca="1">IF(OR(Table2[[#This Row],[M23_28_2]]&gt;0,Table2[[#This Row],[K23_28_2]]&lt;0),"+-","")</f>
        <v/>
      </c>
    </row>
    <row r="391" spans="1:12" x14ac:dyDescent="0.25">
      <c r="A391" s="6" t="str">
        <f>SUBSTITUTE(SUBSTITUTE(Table2[[#This Row],[NAMA BARANG]],"-","")," ","")</f>
        <v>Bp9938</v>
      </c>
      <c r="B391" s="8">
        <f ca="1">IF(Table2[[#This Row],[TT]]&lt;1,"",COUNT(B$2:B390)+1)</f>
        <v>389</v>
      </c>
      <c r="C391" s="6" t="s">
        <v>595</v>
      </c>
      <c r="D391" s="8">
        <v>1</v>
      </c>
      <c r="E391" s="8" t="s">
        <v>18</v>
      </c>
      <c r="F391" s="8">
        <f ca="1">SUM(Table2[[#This Row],[AWAL]],Table2[[#This Row],[M17_21_2]],Table2[[#This Row],[K17_21_2]],Table2[[#This Row],[M23_28_2]],Table2[[#This Row],[K23_28_2]])</f>
        <v>1</v>
      </c>
      <c r="G391" s="6">
        <f ca="1">SUMIF(INDIRECT(Table2[[#Headers],[M17_21_2]]&amp;"[concat]"),Table2[concat],INDIRECT(Table2[[#Headers],[M17_21_2]]&amp;"[c]"))</f>
        <v>0</v>
      </c>
      <c r="H391" s="6">
        <f ca="1">SUMIF(INDIRECT(Table2[[#Headers],[K17_21_2]]&amp;"[concat]"),Table2[concat],INDIRECT(Table2[[#Headers],[K17_21_2]]&amp;"[c]"))*-1</f>
        <v>0</v>
      </c>
      <c r="I391" s="6" t="str">
        <f ca="1">IF(OR(Table2[[#This Row],[M17_21_2]]&gt;0,Table2[[#This Row],[K17_21_2]]&lt;0),"+-","")</f>
        <v/>
      </c>
      <c r="J391" s="9">
        <f ca="1">SUMIF(INDIRECT(Table2[[#Headers],[M23_28_2]]&amp;"[concat]"),Table2[concat],INDIRECT(Table2[[#Headers],[M23_28_2]]&amp;"[c]"))</f>
        <v>0</v>
      </c>
      <c r="K391" s="9"/>
      <c r="L391" s="9" t="str">
        <f ca="1">IF(OR(Table2[[#This Row],[M23_28_2]]&gt;0,Table2[[#This Row],[K23_28_2]]&lt;0),"+-","")</f>
        <v/>
      </c>
    </row>
    <row r="392" spans="1:12" x14ac:dyDescent="0.25">
      <c r="A392" s="6" t="str">
        <f>SUBSTITUTE(SUBSTITUTE(Table2[[#This Row],[NAMA BARANG]],"-","")," ","")</f>
        <v>BpAODM011(7)/010(8)Faktur</v>
      </c>
      <c r="B392" s="8">
        <f ca="1">IF(Table2[[#This Row],[TT]]&lt;1,"",COUNT(B$2:B391)+1)</f>
        <v>390</v>
      </c>
      <c r="C392" s="6" t="s">
        <v>2965</v>
      </c>
      <c r="D392" s="8">
        <v>16</v>
      </c>
      <c r="E392" s="8" t="s">
        <v>596</v>
      </c>
      <c r="F392" s="8">
        <f ca="1">SUM(Table2[[#This Row],[AWAL]],Table2[[#This Row],[M17_21_2]],Table2[[#This Row],[K17_21_2]],Table2[[#This Row],[M23_28_2]],Table2[[#This Row],[K23_28_2]])</f>
        <v>15</v>
      </c>
      <c r="G392" s="6">
        <f ca="1">SUMIF(INDIRECT(Table2[[#Headers],[M17_21_2]]&amp;"[concat]"),Table2[concat],INDIRECT(Table2[[#Headers],[M17_21_2]]&amp;"[c]"))</f>
        <v>0</v>
      </c>
      <c r="H392" s="6">
        <f ca="1">SUMIF(INDIRECT(Table2[[#Headers],[K17_21_2]]&amp;"[concat]"),Table2[concat],INDIRECT(Table2[[#Headers],[K17_21_2]]&amp;"[c]"))*-1</f>
        <v>-1</v>
      </c>
      <c r="I392" s="6" t="str">
        <f ca="1">IF(OR(Table2[[#This Row],[M17_21_2]]&gt;0,Table2[[#This Row],[K17_21_2]]&lt;0),"+-","")</f>
        <v>+-</v>
      </c>
      <c r="J392" s="9">
        <f ca="1">SUMIF(INDIRECT(Table2[[#Headers],[M23_28_2]]&amp;"[concat]"),Table2[concat],INDIRECT(Table2[[#Headers],[M23_28_2]]&amp;"[c]"))</f>
        <v>0</v>
      </c>
      <c r="K392" s="9"/>
      <c r="L392" s="9" t="str">
        <f ca="1">IF(OR(Table2[[#This Row],[M23_28_2]]&gt;0,Table2[[#This Row],[K23_28_2]]&lt;0),"+-","")</f>
        <v/>
      </c>
    </row>
    <row r="393" spans="1:12" x14ac:dyDescent="0.25">
      <c r="A393" s="6" t="str">
        <f>SUBSTITUTE(SUBSTITUTE(Table2[[#This Row],[NAMA BARANG]],"-","")," ","")</f>
        <v>BpAODM020Ht</v>
      </c>
      <c r="B393" s="8">
        <f ca="1">IF(Table2[[#This Row],[TT]]&lt;1,"",COUNT(B$2:B392)+1)</f>
        <v>391</v>
      </c>
      <c r="C393" s="6" t="s">
        <v>597</v>
      </c>
      <c r="D393" s="8">
        <v>3</v>
      </c>
      <c r="E393" s="8" t="s">
        <v>18</v>
      </c>
      <c r="F393" s="8">
        <f ca="1">SUM(Table2[[#This Row],[AWAL]],Table2[[#This Row],[M17_21_2]],Table2[[#This Row],[K17_21_2]],Table2[[#This Row],[M23_28_2]],Table2[[#This Row],[K23_28_2]])</f>
        <v>3</v>
      </c>
      <c r="G393" s="6">
        <f ca="1">SUMIF(INDIRECT(Table2[[#Headers],[M17_21_2]]&amp;"[concat]"),Table2[concat],INDIRECT(Table2[[#Headers],[M17_21_2]]&amp;"[c]"))</f>
        <v>0</v>
      </c>
      <c r="H393" s="6">
        <f ca="1">SUMIF(INDIRECT(Table2[[#Headers],[K17_21_2]]&amp;"[concat]"),Table2[concat],INDIRECT(Table2[[#Headers],[K17_21_2]]&amp;"[c]"))*-1</f>
        <v>0</v>
      </c>
      <c r="I393" s="6" t="str">
        <f ca="1">IF(OR(Table2[[#This Row],[M17_21_2]]&gt;0,Table2[[#This Row],[K17_21_2]]&lt;0),"+-","")</f>
        <v/>
      </c>
      <c r="J393" s="9">
        <f ca="1">SUMIF(INDIRECT(Table2[[#Headers],[M23_28_2]]&amp;"[concat]"),Table2[concat],INDIRECT(Table2[[#Headers],[M23_28_2]]&amp;"[c]"))</f>
        <v>0</v>
      </c>
      <c r="K393" s="9"/>
      <c r="L393" s="9" t="str">
        <f ca="1">IF(OR(Table2[[#This Row],[M23_28_2]]&gt;0,Table2[[#This Row],[K23_28_2]]&lt;0),"+-","")</f>
        <v/>
      </c>
    </row>
    <row r="394" spans="1:12" x14ac:dyDescent="0.25">
      <c r="A394" s="6" t="str">
        <f>SUBSTITUTE(SUBSTITUTE(Table2[[#This Row],[NAMA BARANG]],"-","")," ","")</f>
        <v>BpAODM021Faktur</v>
      </c>
      <c r="B394" s="8">
        <f ca="1">IF(Table2[[#This Row],[TT]]&lt;1,"",COUNT(B$2:B393)+1)</f>
        <v>392</v>
      </c>
      <c r="C394" s="6" t="s">
        <v>598</v>
      </c>
      <c r="D394" s="8">
        <v>7</v>
      </c>
      <c r="E394" s="8" t="s">
        <v>596</v>
      </c>
      <c r="F394" s="8">
        <f ca="1">SUM(Table2[[#This Row],[AWAL]],Table2[[#This Row],[M17_21_2]],Table2[[#This Row],[K17_21_2]],Table2[[#This Row],[M23_28_2]],Table2[[#This Row],[K23_28_2]])</f>
        <v>6</v>
      </c>
      <c r="G394" s="6">
        <f ca="1">SUMIF(INDIRECT(Table2[[#Headers],[M17_21_2]]&amp;"[concat]"),Table2[concat],INDIRECT(Table2[[#Headers],[M17_21_2]]&amp;"[c]"))</f>
        <v>0</v>
      </c>
      <c r="H394" s="6">
        <f ca="1">SUMIF(INDIRECT(Table2[[#Headers],[K17_21_2]]&amp;"[concat]"),Table2[concat],INDIRECT(Table2[[#Headers],[K17_21_2]]&amp;"[c]"))*-1</f>
        <v>-1</v>
      </c>
      <c r="I394" s="6" t="str">
        <f ca="1">IF(OR(Table2[[#This Row],[M17_21_2]]&gt;0,Table2[[#This Row],[K17_21_2]]&lt;0),"+-","")</f>
        <v>+-</v>
      </c>
      <c r="J394" s="9">
        <f ca="1">SUMIF(INDIRECT(Table2[[#Headers],[M23_28_2]]&amp;"[concat]"),Table2[concat],INDIRECT(Table2[[#Headers],[M23_28_2]]&amp;"[c]"))</f>
        <v>0</v>
      </c>
      <c r="K394" s="9"/>
      <c r="L394" s="9" t="str">
        <f ca="1">IF(OR(Table2[[#This Row],[M23_28_2]]&gt;0,Table2[[#This Row],[K23_28_2]]&lt;0),"+-","")</f>
        <v/>
      </c>
    </row>
    <row r="395" spans="1:12" x14ac:dyDescent="0.25">
      <c r="A395" s="6" t="str">
        <f>SUBSTITUTE(SUBSTITUTE(Table2[[#This Row],[NAMA BARANG]],"-","")," ","")</f>
        <v>BpAODM911</v>
      </c>
      <c r="B395" s="8">
        <f ca="1">IF(Table2[[#This Row],[TT]]&lt;1,"",COUNT(B$2:B394)+1)</f>
        <v>393</v>
      </c>
      <c r="C395" s="6" t="s">
        <v>599</v>
      </c>
      <c r="D395" s="8">
        <v>3</v>
      </c>
      <c r="E395" s="8" t="s">
        <v>18</v>
      </c>
      <c r="F395" s="8">
        <f ca="1">SUM(Table2[[#This Row],[AWAL]],Table2[[#This Row],[M17_21_2]],Table2[[#This Row],[K17_21_2]],Table2[[#This Row],[M23_28_2]],Table2[[#This Row],[K23_28_2]])</f>
        <v>3</v>
      </c>
      <c r="G395" s="6">
        <f ca="1">SUMIF(INDIRECT(Table2[[#Headers],[M17_21_2]]&amp;"[concat]"),Table2[concat],INDIRECT(Table2[[#Headers],[M17_21_2]]&amp;"[c]"))</f>
        <v>0</v>
      </c>
      <c r="H395" s="6">
        <f ca="1">SUMIF(INDIRECT(Table2[[#Headers],[K17_21_2]]&amp;"[concat]"),Table2[concat],INDIRECT(Table2[[#Headers],[K17_21_2]]&amp;"[c]"))*-1</f>
        <v>0</v>
      </c>
      <c r="I395" s="6" t="str">
        <f ca="1">IF(OR(Table2[[#This Row],[M17_21_2]]&gt;0,Table2[[#This Row],[K17_21_2]]&lt;0),"+-","")</f>
        <v/>
      </c>
      <c r="J395" s="9">
        <f ca="1">SUMIF(INDIRECT(Table2[[#Headers],[M23_28_2]]&amp;"[concat]"),Table2[concat],INDIRECT(Table2[[#Headers],[M23_28_2]]&amp;"[c]"))</f>
        <v>0</v>
      </c>
      <c r="K395" s="9"/>
      <c r="L395" s="9" t="str">
        <f ca="1">IF(OR(Table2[[#This Row],[M23_28_2]]&gt;0,Table2[[#This Row],[K23_28_2]]&lt;0),"+-","")</f>
        <v/>
      </c>
    </row>
    <row r="396" spans="1:12" x14ac:dyDescent="0.25">
      <c r="A396" s="6" t="str">
        <f>SUBSTITUTE(SUBSTITUTE(Table2[[#This Row],[NAMA BARANG]],"-","")," ","")</f>
        <v>BpAopo335htm(24)</v>
      </c>
      <c r="B396" s="8">
        <f ca="1">IF(Table2[[#This Row],[TT]]&lt;1,"",COUNT(B$2:B395)+1)</f>
        <v>394</v>
      </c>
      <c r="C396" s="6" t="s">
        <v>600</v>
      </c>
      <c r="D396" s="8">
        <v>1</v>
      </c>
      <c r="E396" s="8" t="s">
        <v>596</v>
      </c>
      <c r="F396" s="8">
        <f ca="1">SUM(Table2[[#This Row],[AWAL]],Table2[[#This Row],[M17_21_2]],Table2[[#This Row],[K17_21_2]],Table2[[#This Row],[M23_28_2]],Table2[[#This Row],[K23_28_2]])</f>
        <v>1</v>
      </c>
      <c r="G396" s="6">
        <f ca="1">SUMIF(INDIRECT(Table2[[#Headers],[M17_21_2]]&amp;"[concat]"),Table2[concat],INDIRECT(Table2[[#Headers],[M17_21_2]]&amp;"[c]"))</f>
        <v>0</v>
      </c>
      <c r="H396" s="6">
        <f ca="1">SUMIF(INDIRECT(Table2[[#Headers],[K17_21_2]]&amp;"[concat]"),Table2[concat],INDIRECT(Table2[[#Headers],[K17_21_2]]&amp;"[c]"))*-1</f>
        <v>0</v>
      </c>
      <c r="I396" s="6" t="str">
        <f ca="1">IF(OR(Table2[[#This Row],[M17_21_2]]&gt;0,Table2[[#This Row],[K17_21_2]]&lt;0),"+-","")</f>
        <v/>
      </c>
      <c r="J396" s="9">
        <f ca="1">SUMIF(INDIRECT(Table2[[#Headers],[M23_28_2]]&amp;"[concat]"),Table2[concat],INDIRECT(Table2[[#Headers],[M23_28_2]]&amp;"[c]"))</f>
        <v>0</v>
      </c>
      <c r="K396" s="9"/>
      <c r="L396" s="9" t="str">
        <f ca="1">IF(OR(Table2[[#This Row],[M23_28_2]]&gt;0,Table2[[#This Row],[K23_28_2]]&lt;0),"+-","")</f>
        <v/>
      </c>
    </row>
    <row r="397" spans="1:12" x14ac:dyDescent="0.25">
      <c r="A397" s="6" t="str">
        <f>SUBSTITUTE(SUBSTITUTE(Table2[[#This Row],[NAMA BARANG]],"-","")," ","")</f>
        <v>BpAopo4506B</v>
      </c>
      <c r="B397" s="8">
        <f ca="1">IF(Table2[[#This Row],[TT]]&lt;1,"",COUNT(B$2:B396)+1)</f>
        <v>395</v>
      </c>
      <c r="C397" s="6" t="s">
        <v>601</v>
      </c>
      <c r="D397" s="8">
        <v>1</v>
      </c>
      <c r="E397" s="8" t="s">
        <v>18</v>
      </c>
      <c r="F397" s="8">
        <f ca="1">SUM(Table2[[#This Row],[AWAL]],Table2[[#This Row],[M17_21_2]],Table2[[#This Row],[K17_21_2]],Table2[[#This Row],[M23_28_2]],Table2[[#This Row],[K23_28_2]])</f>
        <v>1</v>
      </c>
      <c r="G397" s="6">
        <f ca="1">SUMIF(INDIRECT(Table2[[#Headers],[M17_21_2]]&amp;"[concat]"),Table2[concat],INDIRECT(Table2[[#Headers],[M17_21_2]]&amp;"[c]"))</f>
        <v>0</v>
      </c>
      <c r="H397" s="6">
        <f ca="1">SUMIF(INDIRECT(Table2[[#Headers],[K17_21_2]]&amp;"[concat]"),Table2[concat],INDIRECT(Table2[[#Headers],[K17_21_2]]&amp;"[c]"))*-1</f>
        <v>0</v>
      </c>
      <c r="I397" s="6" t="str">
        <f ca="1">IF(OR(Table2[[#This Row],[M17_21_2]]&gt;0,Table2[[#This Row],[K17_21_2]]&lt;0),"+-","")</f>
        <v/>
      </c>
      <c r="J397" s="9">
        <f ca="1">SUMIF(INDIRECT(Table2[[#Headers],[M23_28_2]]&amp;"[concat]"),Table2[concat],INDIRECT(Table2[[#Headers],[M23_28_2]]&amp;"[c]"))</f>
        <v>0</v>
      </c>
      <c r="K397" s="9"/>
      <c r="L397" s="9" t="str">
        <f ca="1">IF(OR(Table2[[#This Row],[M23_28_2]]&gt;0,Table2[[#This Row],[K23_28_2]]&lt;0),"+-","")</f>
        <v/>
      </c>
    </row>
    <row r="398" spans="1:12" x14ac:dyDescent="0.25">
      <c r="A398" s="6" t="str">
        <f>SUBSTITUTE(SUBSTITUTE(Table2[[#This Row],[NAMA BARANG]],"-","")," ","")</f>
        <v>Bpart3013</v>
      </c>
      <c r="B398" s="8">
        <f ca="1">IF(Table2[[#This Row],[TT]]&lt;1,"",COUNT(B$2:B397)+1)</f>
        <v>396</v>
      </c>
      <c r="C398" s="6" t="s">
        <v>602</v>
      </c>
      <c r="D398" s="8">
        <v>1</v>
      </c>
      <c r="E398" s="8" t="s">
        <v>603</v>
      </c>
      <c r="F398" s="8">
        <f ca="1">SUM(Table2[[#This Row],[AWAL]],Table2[[#This Row],[M17_21_2]],Table2[[#This Row],[K17_21_2]],Table2[[#This Row],[M23_28_2]],Table2[[#This Row],[K23_28_2]])</f>
        <v>1</v>
      </c>
      <c r="G398" s="6">
        <f ca="1">SUMIF(INDIRECT(Table2[[#Headers],[M17_21_2]]&amp;"[concat]"),Table2[concat],INDIRECT(Table2[[#Headers],[M17_21_2]]&amp;"[c]"))</f>
        <v>0</v>
      </c>
      <c r="H398" s="6">
        <f ca="1">SUMIF(INDIRECT(Table2[[#Headers],[K17_21_2]]&amp;"[concat]"),Table2[concat],INDIRECT(Table2[[#Headers],[K17_21_2]]&amp;"[c]"))*-1</f>
        <v>0</v>
      </c>
      <c r="I398" s="6" t="str">
        <f ca="1">IF(OR(Table2[[#This Row],[M17_21_2]]&gt;0,Table2[[#This Row],[K17_21_2]]&lt;0),"+-","")</f>
        <v/>
      </c>
      <c r="J398" s="9">
        <f ca="1">SUMIF(INDIRECT(Table2[[#Headers],[M23_28_2]]&amp;"[concat]"),Table2[concat],INDIRECT(Table2[[#Headers],[M23_28_2]]&amp;"[c]"))</f>
        <v>0</v>
      </c>
      <c r="K398" s="9"/>
      <c r="L398" s="9" t="str">
        <f ca="1">IF(OR(Table2[[#This Row],[M23_28_2]]&gt;0,Table2[[#This Row],[K23_28_2]]&lt;0),"+-","")</f>
        <v/>
      </c>
    </row>
    <row r="399" spans="1:12" x14ac:dyDescent="0.25">
      <c r="A399" s="6" t="str">
        <f>SUBSTITUTE(SUBSTITUTE(Table2[[#This Row],[NAMA BARANG]],"-","")," ","")</f>
        <v>BpATMcrystal</v>
      </c>
      <c r="B399" s="8">
        <f ca="1">IF(Table2[[#This Row],[TT]]&lt;1,"",COUNT(B$2:B398)+1)</f>
        <v>397</v>
      </c>
      <c r="C399" s="6" t="s">
        <v>604</v>
      </c>
      <c r="D399" s="8">
        <v>2</v>
      </c>
      <c r="E399" s="8" t="s">
        <v>605</v>
      </c>
      <c r="F399" s="8">
        <f ca="1">SUM(Table2[[#This Row],[AWAL]],Table2[[#This Row],[M17_21_2]],Table2[[#This Row],[K17_21_2]],Table2[[#This Row],[M23_28_2]],Table2[[#This Row],[K23_28_2]])</f>
        <v>2</v>
      </c>
      <c r="G399" s="6">
        <f ca="1">SUMIF(INDIRECT(Table2[[#Headers],[M17_21_2]]&amp;"[concat]"),Table2[concat],INDIRECT(Table2[[#Headers],[M17_21_2]]&amp;"[c]"))</f>
        <v>0</v>
      </c>
      <c r="H399" s="6">
        <f ca="1">SUMIF(INDIRECT(Table2[[#Headers],[K17_21_2]]&amp;"[concat]"),Table2[concat],INDIRECT(Table2[[#Headers],[K17_21_2]]&amp;"[c]"))*-1</f>
        <v>0</v>
      </c>
      <c r="I399" s="6" t="str">
        <f ca="1">IF(OR(Table2[[#This Row],[M17_21_2]]&gt;0,Table2[[#This Row],[K17_21_2]]&lt;0),"+-","")</f>
        <v/>
      </c>
      <c r="J399" s="9">
        <f ca="1">SUMIF(INDIRECT(Table2[[#Headers],[M23_28_2]]&amp;"[concat]"),Table2[concat],INDIRECT(Table2[[#Headers],[M23_28_2]]&amp;"[c]"))</f>
        <v>0</v>
      </c>
      <c r="K399" s="9"/>
      <c r="L399" s="9" t="str">
        <f ca="1">IF(OR(Table2[[#This Row],[M23_28_2]]&gt;0,Table2[[#This Row],[K23_28_2]]&lt;0),"+-","")</f>
        <v/>
      </c>
    </row>
    <row r="400" spans="1:12" x14ac:dyDescent="0.25">
      <c r="A400" s="6" t="str">
        <f>SUBSTITUTE(SUBSTITUTE(Table2[[#This Row],[NAMA BARANG]],"-","")," ","")</f>
        <v>BpB88</v>
      </c>
      <c r="B400" s="8">
        <f ca="1">IF(Table2[[#This Row],[TT]]&lt;1,"",COUNT(B$2:B399)+1)</f>
        <v>398</v>
      </c>
      <c r="C400" s="6" t="s">
        <v>606</v>
      </c>
      <c r="D400" s="8">
        <v>7</v>
      </c>
      <c r="E400" s="8" t="s">
        <v>605</v>
      </c>
      <c r="F400" s="8">
        <f ca="1">SUM(Table2[[#This Row],[AWAL]],Table2[[#This Row],[M17_21_2]],Table2[[#This Row],[K17_21_2]],Table2[[#This Row],[M23_28_2]],Table2[[#This Row],[K23_28_2]])</f>
        <v>7</v>
      </c>
      <c r="G400" s="6">
        <f ca="1">SUMIF(INDIRECT(Table2[[#Headers],[M17_21_2]]&amp;"[concat]"),Table2[concat],INDIRECT(Table2[[#Headers],[M17_21_2]]&amp;"[c]"))</f>
        <v>0</v>
      </c>
      <c r="H400" s="6">
        <f ca="1">SUMIF(INDIRECT(Table2[[#Headers],[K17_21_2]]&amp;"[concat]"),Table2[concat],INDIRECT(Table2[[#Headers],[K17_21_2]]&amp;"[c]"))*-1</f>
        <v>0</v>
      </c>
      <c r="I400" s="6" t="str">
        <f ca="1">IF(OR(Table2[[#This Row],[M17_21_2]]&gt;0,Table2[[#This Row],[K17_21_2]]&lt;0),"+-","")</f>
        <v/>
      </c>
      <c r="J400" s="9">
        <f ca="1">SUMIF(INDIRECT(Table2[[#Headers],[M23_28_2]]&amp;"[concat]"),Table2[concat],INDIRECT(Table2[[#Headers],[M23_28_2]]&amp;"[c]"))</f>
        <v>0</v>
      </c>
      <c r="K400" s="9"/>
      <c r="L400" s="9" t="str">
        <f ca="1">IF(OR(Table2[[#This Row],[M23_28_2]]&gt;0,Table2[[#This Row],[K23_28_2]]&lt;0),"+-","")</f>
        <v/>
      </c>
    </row>
    <row r="401" spans="1:12" x14ac:dyDescent="0.25">
      <c r="A401" s="6" t="str">
        <f>SUBSTITUTE(SUBSTITUTE(Table2[[#This Row],[NAMA BARANG]],"-","")," ","")</f>
        <v>Bpbellignafoss</v>
      </c>
      <c r="B401" s="8">
        <f ca="1">IF(Table2[[#This Row],[TT]]&lt;1,"",COUNT(B$2:B400)+1)</f>
        <v>399</v>
      </c>
      <c r="C401" s="6" t="s">
        <v>607</v>
      </c>
      <c r="D401" s="8">
        <v>2</v>
      </c>
      <c r="E401" s="8" t="s">
        <v>462</v>
      </c>
      <c r="F401" s="8">
        <f ca="1">SUM(Table2[[#This Row],[AWAL]],Table2[[#This Row],[M17_21_2]],Table2[[#This Row],[K17_21_2]],Table2[[#This Row],[M23_28_2]],Table2[[#This Row],[K23_28_2]])</f>
        <v>2</v>
      </c>
      <c r="G401" s="6">
        <f ca="1">SUMIF(INDIRECT(Table2[[#Headers],[M17_21_2]]&amp;"[concat]"),Table2[concat],INDIRECT(Table2[[#Headers],[M17_21_2]]&amp;"[c]"))</f>
        <v>0</v>
      </c>
      <c r="H401" s="6">
        <f ca="1">SUMIF(INDIRECT(Table2[[#Headers],[K17_21_2]]&amp;"[concat]"),Table2[concat],INDIRECT(Table2[[#Headers],[K17_21_2]]&amp;"[c]"))*-1</f>
        <v>0</v>
      </c>
      <c r="I401" s="6" t="str">
        <f ca="1">IF(OR(Table2[[#This Row],[M17_21_2]]&gt;0,Table2[[#This Row],[K17_21_2]]&lt;0),"+-","")</f>
        <v/>
      </c>
      <c r="J401" s="9">
        <f ca="1">SUMIF(INDIRECT(Table2[[#Headers],[M23_28_2]]&amp;"[concat]"),Table2[concat],INDIRECT(Table2[[#Headers],[M23_28_2]]&amp;"[c]"))</f>
        <v>0</v>
      </c>
      <c r="K401" s="9"/>
      <c r="L401" s="9" t="str">
        <f ca="1">IF(OR(Table2[[#This Row],[M23_28_2]]&gt;0,Table2[[#This Row],[K23_28_2]]&lt;0),"+-","")</f>
        <v/>
      </c>
    </row>
    <row r="402" spans="1:12" x14ac:dyDescent="0.25">
      <c r="A402" s="6" t="str">
        <f>SUBSTITUTE(SUBSTITUTE(Table2[[#This Row],[NAMA BARANG]],"-","")," ","")</f>
        <v>BpbensiaKMN008/007</v>
      </c>
      <c r="B402" s="8">
        <f ca="1">IF(Table2[[#This Row],[TT]]&lt;1,"",COUNT(B$2:B401)+1)</f>
        <v>400</v>
      </c>
      <c r="C402" s="6" t="s">
        <v>608</v>
      </c>
      <c r="D402" s="8">
        <v>1</v>
      </c>
      <c r="E402" s="8" t="s">
        <v>217</v>
      </c>
      <c r="F402" s="8">
        <f ca="1">SUM(Table2[[#This Row],[AWAL]],Table2[[#This Row],[M17_21_2]],Table2[[#This Row],[K17_21_2]],Table2[[#This Row],[M23_28_2]],Table2[[#This Row],[K23_28_2]])</f>
        <v>1</v>
      </c>
      <c r="G402" s="6">
        <f ca="1">SUMIF(INDIRECT(Table2[[#Headers],[M17_21_2]]&amp;"[concat]"),Table2[concat],INDIRECT(Table2[[#Headers],[M17_21_2]]&amp;"[c]"))</f>
        <v>0</v>
      </c>
      <c r="H402" s="6">
        <f ca="1">SUMIF(INDIRECT(Table2[[#Headers],[K17_21_2]]&amp;"[concat]"),Table2[concat],INDIRECT(Table2[[#Headers],[K17_21_2]]&amp;"[c]"))*-1</f>
        <v>0</v>
      </c>
      <c r="I402" s="6" t="str">
        <f ca="1">IF(OR(Table2[[#This Row],[M17_21_2]]&gt;0,Table2[[#This Row],[K17_21_2]]&lt;0),"+-","")</f>
        <v/>
      </c>
      <c r="J402" s="9">
        <f ca="1">SUMIF(INDIRECT(Table2[[#Headers],[M23_28_2]]&amp;"[concat]"),Table2[concat],INDIRECT(Table2[[#Headers],[M23_28_2]]&amp;"[c]"))</f>
        <v>0</v>
      </c>
      <c r="K402" s="9"/>
      <c r="L402" s="9" t="str">
        <f ca="1">IF(OR(Table2[[#This Row],[M23_28_2]]&gt;0,Table2[[#This Row],[K23_28_2]]&lt;0),"+-","")</f>
        <v/>
      </c>
    </row>
    <row r="403" spans="1:12" x14ac:dyDescent="0.25">
      <c r="A403" s="6" t="str">
        <f>SUBSTITUTE(SUBSTITUTE(Table2[[#This Row],[NAMA BARANG]],"-","")," ","")</f>
        <v>BpBF8118/8w</v>
      </c>
      <c r="B403" s="8">
        <f ca="1">IF(Table2[[#This Row],[TT]]&lt;1,"",COUNT(B$2:B402)+1)</f>
        <v>401</v>
      </c>
      <c r="C403" s="6" t="s">
        <v>609</v>
      </c>
      <c r="D403" s="8">
        <v>1</v>
      </c>
      <c r="E403" s="8" t="s">
        <v>18</v>
      </c>
      <c r="F403" s="8">
        <f ca="1">SUM(Table2[[#This Row],[AWAL]],Table2[[#This Row],[M17_21_2]],Table2[[#This Row],[K17_21_2]],Table2[[#This Row],[M23_28_2]],Table2[[#This Row],[K23_28_2]])</f>
        <v>1</v>
      </c>
      <c r="G403" s="6">
        <f ca="1">SUMIF(INDIRECT(Table2[[#Headers],[M17_21_2]]&amp;"[concat]"),Table2[concat],INDIRECT(Table2[[#Headers],[M17_21_2]]&amp;"[c]"))</f>
        <v>0</v>
      </c>
      <c r="H403" s="6">
        <f ca="1">SUMIF(INDIRECT(Table2[[#Headers],[K17_21_2]]&amp;"[concat]"),Table2[concat],INDIRECT(Table2[[#Headers],[K17_21_2]]&amp;"[c]"))*-1</f>
        <v>0</v>
      </c>
      <c r="I403" s="6" t="str">
        <f ca="1">IF(OR(Table2[[#This Row],[M17_21_2]]&gt;0,Table2[[#This Row],[K17_21_2]]&lt;0),"+-","")</f>
        <v/>
      </c>
      <c r="J403" s="9">
        <f ca="1">SUMIF(INDIRECT(Table2[[#Headers],[M23_28_2]]&amp;"[concat]"),Table2[concat],INDIRECT(Table2[[#Headers],[M23_28_2]]&amp;"[c]"))</f>
        <v>0</v>
      </c>
      <c r="K403" s="9"/>
      <c r="L403" s="9" t="str">
        <f ca="1">IF(OR(Table2[[#This Row],[M23_28_2]]&gt;0,Table2[[#This Row],[K23_28_2]]&lt;0),"+-","")</f>
        <v/>
      </c>
    </row>
    <row r="404" spans="1:12" x14ac:dyDescent="0.25">
      <c r="A404" s="6" t="str">
        <f>SUBSTITUTE(SUBSTITUTE(Table2[[#This Row],[NAMA BARANG]],"-","")," ","")</f>
        <v>Bpbolangbaling1box48</v>
      </c>
      <c r="B404" s="8">
        <f ca="1">IF(Table2[[#This Row],[TT]]&lt;1,"",COUNT(B$2:B403)+1)</f>
        <v>402</v>
      </c>
      <c r="C404" s="6" t="s">
        <v>610</v>
      </c>
      <c r="D404" s="8">
        <v>2</v>
      </c>
      <c r="E404" s="8" t="s">
        <v>72</v>
      </c>
      <c r="F404" s="8">
        <f ca="1">SUM(Table2[[#This Row],[AWAL]],Table2[[#This Row],[M17_21_2]],Table2[[#This Row],[K17_21_2]],Table2[[#This Row],[M23_28_2]],Table2[[#This Row],[K23_28_2]])</f>
        <v>2</v>
      </c>
      <c r="G404" s="6">
        <f ca="1">SUMIF(INDIRECT(Table2[[#Headers],[M17_21_2]]&amp;"[concat]"),Table2[concat],INDIRECT(Table2[[#Headers],[M17_21_2]]&amp;"[c]"))</f>
        <v>0</v>
      </c>
      <c r="H404" s="6">
        <f ca="1">SUMIF(INDIRECT(Table2[[#Headers],[K17_21_2]]&amp;"[concat]"),Table2[concat],INDIRECT(Table2[[#Headers],[K17_21_2]]&amp;"[c]"))*-1</f>
        <v>0</v>
      </c>
      <c r="I404" s="6" t="str">
        <f ca="1">IF(OR(Table2[[#This Row],[M17_21_2]]&gt;0,Table2[[#This Row],[K17_21_2]]&lt;0),"+-","")</f>
        <v/>
      </c>
      <c r="J404" s="9">
        <f ca="1">SUMIF(INDIRECT(Table2[[#Headers],[M23_28_2]]&amp;"[concat]"),Table2[concat],INDIRECT(Table2[[#Headers],[M23_28_2]]&amp;"[c]"))</f>
        <v>0</v>
      </c>
      <c r="K404" s="9"/>
      <c r="L404" s="9" t="str">
        <f ca="1">IF(OR(Table2[[#This Row],[M23_28_2]]&gt;0,Table2[[#This Row],[K23_28_2]]&lt;0),"+-","")</f>
        <v/>
      </c>
    </row>
    <row r="405" spans="1:12" x14ac:dyDescent="0.25">
      <c r="A405" s="6" t="str">
        <f>SUBSTITUTE(SUBSTITUTE(Table2[[#This Row],[NAMA BARANG]],"-","")," ","")</f>
        <v>Bpbox1000K1000</v>
      </c>
      <c r="B405" s="8">
        <f ca="1">IF(Table2[[#This Row],[TT]]&lt;1,"",COUNT(B$2:B404)+1)</f>
        <v>403</v>
      </c>
      <c r="C405" s="6" t="s">
        <v>611</v>
      </c>
      <c r="D405" s="8">
        <v>3</v>
      </c>
      <c r="E405" s="8" t="s">
        <v>89</v>
      </c>
      <c r="F405" s="8">
        <f ca="1">SUM(Table2[[#This Row],[AWAL]],Table2[[#This Row],[M17_21_2]],Table2[[#This Row],[K17_21_2]],Table2[[#This Row],[M23_28_2]],Table2[[#This Row],[K23_28_2]])</f>
        <v>3</v>
      </c>
      <c r="G405" s="6">
        <f ca="1">SUMIF(INDIRECT(Table2[[#Headers],[M17_21_2]]&amp;"[concat]"),Table2[concat],INDIRECT(Table2[[#Headers],[M17_21_2]]&amp;"[c]"))</f>
        <v>0</v>
      </c>
      <c r="H405" s="6">
        <f ca="1">SUMIF(INDIRECT(Table2[[#Headers],[K17_21_2]]&amp;"[concat]"),Table2[concat],INDIRECT(Table2[[#Headers],[K17_21_2]]&amp;"[c]"))*-1</f>
        <v>0</v>
      </c>
      <c r="I405" s="6" t="str">
        <f ca="1">IF(OR(Table2[[#This Row],[M17_21_2]]&gt;0,Table2[[#This Row],[K17_21_2]]&lt;0),"+-","")</f>
        <v/>
      </c>
      <c r="J405" s="9">
        <f ca="1">SUMIF(INDIRECT(Table2[[#Headers],[M23_28_2]]&amp;"[concat]"),Table2[concat],INDIRECT(Table2[[#Headers],[M23_28_2]]&amp;"[c]"))</f>
        <v>0</v>
      </c>
      <c r="K405" s="9"/>
      <c r="L405" s="9" t="str">
        <f ca="1">IF(OR(Table2[[#This Row],[M23_28_2]]&gt;0,Table2[[#This Row],[K23_28_2]]&lt;0),"+-","")</f>
        <v/>
      </c>
    </row>
    <row r="406" spans="1:12" x14ac:dyDescent="0.25">
      <c r="A406" s="6" t="str">
        <f>SUBSTITUTE(SUBSTITUTE(Table2[[#This Row],[NAMA BARANG]],"-","")," ","")</f>
        <v>BpboxketapelAB2921</v>
      </c>
      <c r="B406" s="8">
        <f ca="1">IF(Table2[[#This Row],[TT]]&lt;1,"",COUNT(B$2:B405)+1)</f>
        <v>404</v>
      </c>
      <c r="C406" s="6" t="s">
        <v>612</v>
      </c>
      <c r="D406" s="8">
        <v>7</v>
      </c>
      <c r="E406" s="8" t="s">
        <v>282</v>
      </c>
      <c r="F406" s="8">
        <f ca="1">SUM(Table2[[#This Row],[AWAL]],Table2[[#This Row],[M17_21_2]],Table2[[#This Row],[K17_21_2]],Table2[[#This Row],[M23_28_2]],Table2[[#This Row],[K23_28_2]])</f>
        <v>7</v>
      </c>
      <c r="G406" s="6">
        <f ca="1">SUMIF(INDIRECT(Table2[[#Headers],[M17_21_2]]&amp;"[concat]"),Table2[concat],INDIRECT(Table2[[#Headers],[M17_21_2]]&amp;"[c]"))</f>
        <v>0</v>
      </c>
      <c r="H406" s="6">
        <f ca="1">SUMIF(INDIRECT(Table2[[#Headers],[K17_21_2]]&amp;"[concat]"),Table2[concat],INDIRECT(Table2[[#Headers],[K17_21_2]]&amp;"[c]"))*-1</f>
        <v>0</v>
      </c>
      <c r="I406" s="6" t="str">
        <f ca="1">IF(OR(Table2[[#This Row],[M17_21_2]]&gt;0,Table2[[#This Row],[K17_21_2]]&lt;0),"+-","")</f>
        <v/>
      </c>
      <c r="J406" s="9">
        <f ca="1">SUMIF(INDIRECT(Table2[[#Headers],[M23_28_2]]&amp;"[concat]"),Table2[concat],INDIRECT(Table2[[#Headers],[M23_28_2]]&amp;"[c]"))</f>
        <v>0</v>
      </c>
      <c r="K406" s="9"/>
      <c r="L406" s="9" t="str">
        <f ca="1">IF(OR(Table2[[#This Row],[M23_28_2]]&gt;0,Table2[[#This Row],[K23_28_2]]&lt;0),"+-","")</f>
        <v/>
      </c>
    </row>
    <row r="407" spans="1:12" x14ac:dyDescent="0.25">
      <c r="A407" s="6" t="str">
        <f>SUBSTITUTE(SUBSTITUTE(Table2[[#This Row],[NAMA BARANG]],"-","")," ","")</f>
        <v>Bpcabe(G103)+jepitanret</v>
      </c>
      <c r="B407" s="8">
        <f ca="1">IF(Table2[[#This Row],[TT]]&lt;1,"",COUNT(B$2:B406)+1)</f>
        <v>405</v>
      </c>
      <c r="C407" s="6" t="s">
        <v>613</v>
      </c>
      <c r="D407" s="8">
        <v>1</v>
      </c>
      <c r="E407" s="8" t="s">
        <v>614</v>
      </c>
      <c r="F407" s="8">
        <f ca="1">SUM(Table2[[#This Row],[AWAL]],Table2[[#This Row],[M17_21_2]],Table2[[#This Row],[K17_21_2]],Table2[[#This Row],[M23_28_2]],Table2[[#This Row],[K23_28_2]])</f>
        <v>1</v>
      </c>
      <c r="G407" s="6">
        <f ca="1">SUMIF(INDIRECT(Table2[[#Headers],[M17_21_2]]&amp;"[concat]"),Table2[concat],INDIRECT(Table2[[#Headers],[M17_21_2]]&amp;"[c]"))</f>
        <v>0</v>
      </c>
      <c r="H407" s="6">
        <f ca="1">SUMIF(INDIRECT(Table2[[#Headers],[K17_21_2]]&amp;"[concat]"),Table2[concat],INDIRECT(Table2[[#Headers],[K17_21_2]]&amp;"[c]"))*-1</f>
        <v>0</v>
      </c>
      <c r="I407" s="6" t="str">
        <f ca="1">IF(OR(Table2[[#This Row],[M17_21_2]]&gt;0,Table2[[#This Row],[K17_21_2]]&lt;0),"+-","")</f>
        <v/>
      </c>
      <c r="J407" s="9">
        <f ca="1">SUMIF(INDIRECT(Table2[[#Headers],[M23_28_2]]&amp;"[concat]"),Table2[concat],INDIRECT(Table2[[#Headers],[M23_28_2]]&amp;"[c]"))</f>
        <v>0</v>
      </c>
      <c r="K407" s="9"/>
      <c r="L407" s="9" t="str">
        <f ca="1">IF(OR(Table2[[#This Row],[M23_28_2]]&gt;0,Table2[[#This Row],[K23_28_2]]&lt;0),"+-","")</f>
        <v/>
      </c>
    </row>
    <row r="408" spans="1:12" x14ac:dyDescent="0.25">
      <c r="A408" s="6" t="str">
        <f>SUBSTITUTE(SUBSTITUTE(Table2[[#This Row],[NAMA BARANG]],"-","")," ","")</f>
        <v>Bpcabe(G103)+jepitanret(kng/Hj)</v>
      </c>
      <c r="B408" s="8">
        <f ca="1">IF(Table2[[#This Row],[TT]]&lt;1,"",COUNT(B$2:B407)+1)</f>
        <v>406</v>
      </c>
      <c r="C408" s="6" t="s">
        <v>615</v>
      </c>
      <c r="D408" s="8">
        <v>13</v>
      </c>
      <c r="E408" s="8" t="s">
        <v>426</v>
      </c>
      <c r="F408" s="8">
        <f ca="1">SUM(Table2[[#This Row],[AWAL]],Table2[[#This Row],[M17_21_2]],Table2[[#This Row],[K17_21_2]],Table2[[#This Row],[M23_28_2]],Table2[[#This Row],[K23_28_2]])</f>
        <v>13</v>
      </c>
      <c r="G408" s="6">
        <f ca="1">SUMIF(INDIRECT(Table2[[#Headers],[M17_21_2]]&amp;"[concat]"),Table2[concat],INDIRECT(Table2[[#Headers],[M17_21_2]]&amp;"[c]"))</f>
        <v>0</v>
      </c>
      <c r="H408" s="6">
        <f ca="1">SUMIF(INDIRECT(Table2[[#Headers],[K17_21_2]]&amp;"[concat]"),Table2[concat],INDIRECT(Table2[[#Headers],[K17_21_2]]&amp;"[c]"))*-1</f>
        <v>0</v>
      </c>
      <c r="I408" s="6" t="str">
        <f ca="1">IF(OR(Table2[[#This Row],[M17_21_2]]&gt;0,Table2[[#This Row],[K17_21_2]]&lt;0),"+-","")</f>
        <v/>
      </c>
      <c r="J408" s="9">
        <f ca="1">SUMIF(INDIRECT(Table2[[#Headers],[M23_28_2]]&amp;"[concat]"),Table2[concat],INDIRECT(Table2[[#Headers],[M23_28_2]]&amp;"[c]"))</f>
        <v>0</v>
      </c>
      <c r="K408" s="9"/>
      <c r="L408" s="9" t="str">
        <f ca="1">IF(OR(Table2[[#This Row],[M23_28_2]]&gt;0,Table2[[#This Row],[K23_28_2]]&lt;0),"+-","")</f>
        <v/>
      </c>
    </row>
    <row r="409" spans="1:12" x14ac:dyDescent="0.25">
      <c r="A409" s="6" t="str">
        <f>SUBSTITUTE(SUBSTITUTE(Table2[[#This Row],[NAMA BARANG]],"-","")," ","")</f>
        <v>BpCoshCS8501</v>
      </c>
      <c r="B409" s="8">
        <f ca="1">IF(Table2[[#This Row],[TT]]&lt;1,"",COUNT(B$2:B408)+1)</f>
        <v>407</v>
      </c>
      <c r="C409" s="6" t="s">
        <v>619</v>
      </c>
      <c r="D409" s="8">
        <v>7</v>
      </c>
      <c r="E409" s="8" t="s">
        <v>18</v>
      </c>
      <c r="F409" s="8">
        <f ca="1">SUM(Table2[[#This Row],[AWAL]],Table2[[#This Row],[M17_21_2]],Table2[[#This Row],[K17_21_2]],Table2[[#This Row],[M23_28_2]],Table2[[#This Row],[K23_28_2]])</f>
        <v>7</v>
      </c>
      <c r="G409" s="6">
        <f ca="1">SUMIF(INDIRECT(Table2[[#Headers],[M17_21_2]]&amp;"[concat]"),Table2[concat],INDIRECT(Table2[[#Headers],[M17_21_2]]&amp;"[c]"))</f>
        <v>0</v>
      </c>
      <c r="H409" s="6">
        <f ca="1">SUMIF(INDIRECT(Table2[[#Headers],[K17_21_2]]&amp;"[concat]"),Table2[concat],INDIRECT(Table2[[#Headers],[K17_21_2]]&amp;"[c]"))*-1</f>
        <v>0</v>
      </c>
      <c r="I409" s="6" t="str">
        <f ca="1">IF(OR(Table2[[#This Row],[M17_21_2]]&gt;0,Table2[[#This Row],[K17_21_2]]&lt;0),"+-","")</f>
        <v/>
      </c>
      <c r="J409" s="9">
        <f ca="1">SUMIF(INDIRECT(Table2[[#Headers],[M23_28_2]]&amp;"[concat]"),Table2[concat],INDIRECT(Table2[[#Headers],[M23_28_2]]&amp;"[c]"))</f>
        <v>0</v>
      </c>
      <c r="K409" s="9"/>
      <c r="L409" s="9" t="str">
        <f ca="1">IF(OR(Table2[[#This Row],[M23_28_2]]&gt;0,Table2[[#This Row],[K23_28_2]]&lt;0),"+-","")</f>
        <v/>
      </c>
    </row>
    <row r="410" spans="1:12" x14ac:dyDescent="0.25">
      <c r="A410" s="6" t="str">
        <f>SUBSTITUTE(SUBSTITUTE(Table2[[#This Row],[NAMA BARANG]],"-","")," ","")</f>
        <v>BpCoshCS8503</v>
      </c>
      <c r="B410" s="8">
        <f ca="1">IF(Table2[[#This Row],[TT]]&lt;1,"",COUNT(B$2:B409)+1)</f>
        <v>408</v>
      </c>
      <c r="C410" s="6" t="s">
        <v>620</v>
      </c>
      <c r="D410" s="8">
        <v>2</v>
      </c>
      <c r="E410" s="8" t="s">
        <v>18</v>
      </c>
      <c r="F410" s="8">
        <f ca="1">SUM(Table2[[#This Row],[AWAL]],Table2[[#This Row],[M17_21_2]],Table2[[#This Row],[K17_21_2]],Table2[[#This Row],[M23_28_2]],Table2[[#This Row],[K23_28_2]])</f>
        <v>2</v>
      </c>
      <c r="G410" s="6">
        <f ca="1">SUMIF(INDIRECT(Table2[[#Headers],[M17_21_2]]&amp;"[concat]"),Table2[concat],INDIRECT(Table2[[#Headers],[M17_21_2]]&amp;"[c]"))</f>
        <v>0</v>
      </c>
      <c r="H410" s="6">
        <f ca="1">SUMIF(INDIRECT(Table2[[#Headers],[K17_21_2]]&amp;"[concat]"),Table2[concat],INDIRECT(Table2[[#Headers],[K17_21_2]]&amp;"[c]"))*-1</f>
        <v>0</v>
      </c>
      <c r="I410" s="6" t="str">
        <f ca="1">IF(OR(Table2[[#This Row],[M17_21_2]]&gt;0,Table2[[#This Row],[K17_21_2]]&lt;0),"+-","")</f>
        <v/>
      </c>
      <c r="J410" s="9">
        <f ca="1">SUMIF(INDIRECT(Table2[[#Headers],[M23_28_2]]&amp;"[concat]"),Table2[concat],INDIRECT(Table2[[#Headers],[M23_28_2]]&amp;"[c]"))</f>
        <v>0</v>
      </c>
      <c r="K410" s="9"/>
      <c r="L410" s="9" t="str">
        <f ca="1">IF(OR(Table2[[#This Row],[M23_28_2]]&gt;0,Table2[[#This Row],[K23_28_2]]&lt;0),"+-","")</f>
        <v/>
      </c>
    </row>
    <row r="411" spans="1:12" x14ac:dyDescent="0.25">
      <c r="A411" s="6" t="str">
        <f>SUBSTITUTE(SUBSTITUTE(Table2[[#This Row],[NAMA BARANG]],"-","")," ","")</f>
        <v>BpCoshCS8601</v>
      </c>
      <c r="B411" s="8">
        <f ca="1">IF(Table2[[#This Row],[TT]]&lt;1,"",COUNT(B$2:B410)+1)</f>
        <v>409</v>
      </c>
      <c r="C411" s="6" t="s">
        <v>621</v>
      </c>
      <c r="D411" s="8">
        <v>15</v>
      </c>
      <c r="E411" s="8" t="s">
        <v>18</v>
      </c>
      <c r="F411" s="8">
        <f ca="1">SUM(Table2[[#This Row],[AWAL]],Table2[[#This Row],[M17_21_2]],Table2[[#This Row],[K17_21_2]],Table2[[#This Row],[M23_28_2]],Table2[[#This Row],[K23_28_2]])</f>
        <v>15</v>
      </c>
      <c r="G411" s="6">
        <f ca="1">SUMIF(INDIRECT(Table2[[#Headers],[M17_21_2]]&amp;"[concat]"),Table2[concat],INDIRECT(Table2[[#Headers],[M17_21_2]]&amp;"[c]"))</f>
        <v>0</v>
      </c>
      <c r="H411" s="6">
        <f ca="1">SUMIF(INDIRECT(Table2[[#Headers],[K17_21_2]]&amp;"[concat]"),Table2[concat],INDIRECT(Table2[[#Headers],[K17_21_2]]&amp;"[c]"))*-1</f>
        <v>0</v>
      </c>
      <c r="I411" s="6" t="str">
        <f ca="1">IF(OR(Table2[[#This Row],[M17_21_2]]&gt;0,Table2[[#This Row],[K17_21_2]]&lt;0),"+-","")</f>
        <v/>
      </c>
      <c r="J411" s="9">
        <f ca="1">SUMIF(INDIRECT(Table2[[#Headers],[M23_28_2]]&amp;"[concat]"),Table2[concat],INDIRECT(Table2[[#Headers],[M23_28_2]]&amp;"[c]"))</f>
        <v>0</v>
      </c>
      <c r="K411" s="9"/>
      <c r="L411" s="9" t="str">
        <f ca="1">IF(OR(Table2[[#This Row],[M23_28_2]]&gt;0,Table2[[#This Row],[K23_28_2]]&lt;0),"+-","")</f>
        <v/>
      </c>
    </row>
    <row r="412" spans="1:12" x14ac:dyDescent="0.25">
      <c r="A412" s="6" t="str">
        <f>SUBSTITUTE(SUBSTITUTE(Table2[[#This Row],[NAMA BARANG]],"-","")," ","")</f>
        <v>BpCoshCSG10</v>
      </c>
      <c r="B412" s="8">
        <f ca="1">IF(Table2[[#This Row],[TT]]&lt;1,"",COUNT(B$2:B411)+1)</f>
        <v>410</v>
      </c>
      <c r="C412" s="6" t="s">
        <v>622</v>
      </c>
      <c r="D412" s="8">
        <v>4</v>
      </c>
      <c r="E412" s="8" t="s">
        <v>18</v>
      </c>
      <c r="F412" s="8">
        <f ca="1">SUM(Table2[[#This Row],[AWAL]],Table2[[#This Row],[M17_21_2]],Table2[[#This Row],[K17_21_2]],Table2[[#This Row],[M23_28_2]],Table2[[#This Row],[K23_28_2]])</f>
        <v>4</v>
      </c>
      <c r="G412" s="6">
        <f ca="1">SUMIF(INDIRECT(Table2[[#Headers],[M17_21_2]]&amp;"[concat]"),Table2[concat],INDIRECT(Table2[[#Headers],[M17_21_2]]&amp;"[c]"))</f>
        <v>0</v>
      </c>
      <c r="H412" s="6">
        <f ca="1">SUMIF(INDIRECT(Table2[[#Headers],[K17_21_2]]&amp;"[concat]"),Table2[concat],INDIRECT(Table2[[#Headers],[K17_21_2]]&amp;"[c]"))*-1</f>
        <v>0</v>
      </c>
      <c r="I412" s="6" t="str">
        <f ca="1">IF(OR(Table2[[#This Row],[M17_21_2]]&gt;0,Table2[[#This Row],[K17_21_2]]&lt;0),"+-","")</f>
        <v/>
      </c>
      <c r="J412" s="9">
        <f ca="1">SUMIF(INDIRECT(Table2[[#Headers],[M23_28_2]]&amp;"[concat]"),Table2[concat],INDIRECT(Table2[[#Headers],[M23_28_2]]&amp;"[c]"))</f>
        <v>0</v>
      </c>
      <c r="K412" s="9"/>
      <c r="L412" s="9" t="str">
        <f ca="1">IF(OR(Table2[[#This Row],[M23_28_2]]&gt;0,Table2[[#This Row],[K23_28_2]]&lt;0),"+-","")</f>
        <v/>
      </c>
    </row>
    <row r="413" spans="1:12" x14ac:dyDescent="0.25">
      <c r="A413" s="6" t="str">
        <f>SUBSTITUTE(SUBSTITUTE(Table2[[#This Row],[NAMA BARANG]],"-","")," ","")</f>
        <v>BpCoshCSLS919</v>
      </c>
      <c r="B413" s="8">
        <f ca="1">IF(Table2[[#This Row],[TT]]&lt;1,"",COUNT(B$2:B412)+1)</f>
        <v>411</v>
      </c>
      <c r="C413" s="6" t="s">
        <v>623</v>
      </c>
      <c r="D413" s="8">
        <v>3</v>
      </c>
      <c r="E413" s="8" t="s">
        <v>18</v>
      </c>
      <c r="F413" s="8">
        <f ca="1">SUM(Table2[[#This Row],[AWAL]],Table2[[#This Row],[M17_21_2]],Table2[[#This Row],[K17_21_2]],Table2[[#This Row],[M23_28_2]],Table2[[#This Row],[K23_28_2]])</f>
        <v>3</v>
      </c>
      <c r="G413" s="6">
        <f ca="1">SUMIF(INDIRECT(Table2[[#Headers],[M17_21_2]]&amp;"[concat]"),Table2[concat],INDIRECT(Table2[[#Headers],[M17_21_2]]&amp;"[c]"))</f>
        <v>0</v>
      </c>
      <c r="H413" s="6">
        <f ca="1">SUMIF(INDIRECT(Table2[[#Headers],[K17_21_2]]&amp;"[concat]"),Table2[concat],INDIRECT(Table2[[#Headers],[K17_21_2]]&amp;"[c]"))*-1</f>
        <v>0</v>
      </c>
      <c r="I413" s="6" t="str">
        <f ca="1">IF(OR(Table2[[#This Row],[M17_21_2]]&gt;0,Table2[[#This Row],[K17_21_2]]&lt;0),"+-","")</f>
        <v/>
      </c>
      <c r="J413" s="9">
        <f ca="1">SUMIF(INDIRECT(Table2[[#Headers],[M23_28_2]]&amp;"[concat]"),Table2[concat],INDIRECT(Table2[[#Headers],[M23_28_2]]&amp;"[c]"))</f>
        <v>0</v>
      </c>
      <c r="K413" s="9"/>
      <c r="L413" s="9" t="str">
        <f ca="1">IF(OR(Table2[[#This Row],[M23_28_2]]&gt;0,Table2[[#This Row],[K23_28_2]]&lt;0),"+-","")</f>
        <v/>
      </c>
    </row>
    <row r="414" spans="1:12" x14ac:dyDescent="0.25">
      <c r="A414" s="6" t="str">
        <f>SUBSTITUTE(SUBSTITUTE(Table2[[#This Row],[NAMA BARANG]],"-","")," ","")</f>
        <v>BpDTian1015(6)/108(11)</v>
      </c>
      <c r="B414" s="8">
        <f ca="1">IF(Table2[[#This Row],[TT]]&lt;1,"",COUNT(B$2:B413)+1)</f>
        <v>412</v>
      </c>
      <c r="C414" s="6" t="s">
        <v>624</v>
      </c>
      <c r="D414" s="8">
        <v>14</v>
      </c>
      <c r="E414" s="8" t="s">
        <v>18</v>
      </c>
      <c r="F414" s="8">
        <f ca="1">SUM(Table2[[#This Row],[AWAL]],Table2[[#This Row],[M17_21_2]],Table2[[#This Row],[K17_21_2]],Table2[[#This Row],[M23_28_2]],Table2[[#This Row],[K23_28_2]])</f>
        <v>14</v>
      </c>
      <c r="G414" s="6">
        <f ca="1">SUMIF(INDIRECT(Table2[[#Headers],[M17_21_2]]&amp;"[concat]"),Table2[concat],INDIRECT(Table2[[#Headers],[M17_21_2]]&amp;"[c]"))</f>
        <v>0</v>
      </c>
      <c r="H414" s="6">
        <f ca="1">SUMIF(INDIRECT(Table2[[#Headers],[K17_21_2]]&amp;"[concat]"),Table2[concat],INDIRECT(Table2[[#Headers],[K17_21_2]]&amp;"[c]"))*-1</f>
        <v>0</v>
      </c>
      <c r="I414" s="6" t="str">
        <f ca="1">IF(OR(Table2[[#This Row],[M17_21_2]]&gt;0,Table2[[#This Row],[K17_21_2]]&lt;0),"+-","")</f>
        <v/>
      </c>
      <c r="J414" s="9">
        <f ca="1">SUMIF(INDIRECT(Table2[[#Headers],[M23_28_2]]&amp;"[concat]"),Table2[concat],INDIRECT(Table2[[#Headers],[M23_28_2]]&amp;"[c]"))</f>
        <v>0</v>
      </c>
      <c r="K414" s="9"/>
      <c r="L414" s="9" t="str">
        <f ca="1">IF(OR(Table2[[#This Row],[M23_28_2]]&gt;0,Table2[[#This Row],[K23_28_2]]&lt;0),"+-","")</f>
        <v/>
      </c>
    </row>
    <row r="415" spans="1:12" x14ac:dyDescent="0.25">
      <c r="A415" s="6" t="str">
        <f>SUBSTITUTE(SUBSTITUTE(Table2[[#This Row],[NAMA BARANG]],"-","")," ","")</f>
        <v>BpDB530</v>
      </c>
      <c r="B415" s="8">
        <f ca="1">IF(Table2[[#This Row],[TT]]&lt;1,"",COUNT(B$2:B414)+1)</f>
        <v>413</v>
      </c>
      <c r="C415" s="6" t="s">
        <v>625</v>
      </c>
      <c r="D415" s="8">
        <v>6</v>
      </c>
      <c r="E415" s="8" t="s">
        <v>23</v>
      </c>
      <c r="F415" s="8">
        <f ca="1">SUM(Table2[[#This Row],[AWAL]],Table2[[#This Row],[M17_21_2]],Table2[[#This Row],[K17_21_2]],Table2[[#This Row],[M23_28_2]],Table2[[#This Row],[K23_28_2]])</f>
        <v>6</v>
      </c>
      <c r="G415" s="6">
        <f ca="1">SUMIF(INDIRECT(Table2[[#Headers],[M17_21_2]]&amp;"[concat]"),Table2[concat],INDIRECT(Table2[[#Headers],[M17_21_2]]&amp;"[c]"))</f>
        <v>0</v>
      </c>
      <c r="H415" s="6">
        <f ca="1">SUMIF(INDIRECT(Table2[[#Headers],[K17_21_2]]&amp;"[concat]"),Table2[concat],INDIRECT(Table2[[#Headers],[K17_21_2]]&amp;"[c]"))*-1</f>
        <v>0</v>
      </c>
      <c r="I415" s="6" t="str">
        <f ca="1">IF(OR(Table2[[#This Row],[M17_21_2]]&gt;0,Table2[[#This Row],[K17_21_2]]&lt;0),"+-","")</f>
        <v/>
      </c>
      <c r="J415" s="9">
        <f ca="1">SUMIF(INDIRECT(Table2[[#Headers],[M23_28_2]]&amp;"[concat]"),Table2[concat],INDIRECT(Table2[[#Headers],[M23_28_2]]&amp;"[c]"))</f>
        <v>0</v>
      </c>
      <c r="K415" s="9"/>
      <c r="L415" s="9" t="str">
        <f ca="1">IF(OR(Table2[[#This Row],[M23_28_2]]&gt;0,Table2[[#This Row],[K23_28_2]]&lt;0),"+-","")</f>
        <v/>
      </c>
    </row>
    <row r="416" spans="1:12" x14ac:dyDescent="0.25">
      <c r="A416" s="6" t="str">
        <f>SUBSTITUTE(SUBSTITUTE(Table2[[#This Row],[NAMA BARANG]],"-","")," ","")</f>
        <v>BpDbsGG99</v>
      </c>
      <c r="B416" s="8">
        <f ca="1">IF(Table2[[#This Row],[TT]]&lt;1,"",COUNT(B$2:B415)+1)</f>
        <v>414</v>
      </c>
      <c r="C416" s="6" t="s">
        <v>626</v>
      </c>
      <c r="D416" s="8">
        <v>4</v>
      </c>
      <c r="E416" s="8" t="s">
        <v>18</v>
      </c>
      <c r="F416" s="8">
        <f ca="1">SUM(Table2[[#This Row],[AWAL]],Table2[[#This Row],[M17_21_2]],Table2[[#This Row],[K17_21_2]],Table2[[#This Row],[M23_28_2]],Table2[[#This Row],[K23_28_2]])</f>
        <v>4</v>
      </c>
      <c r="G416" s="6">
        <f ca="1">SUMIF(INDIRECT(Table2[[#Headers],[M17_21_2]]&amp;"[concat]"),Table2[concat],INDIRECT(Table2[[#Headers],[M17_21_2]]&amp;"[c]"))</f>
        <v>0</v>
      </c>
      <c r="H416" s="6">
        <f ca="1">SUMIF(INDIRECT(Table2[[#Headers],[K17_21_2]]&amp;"[concat]"),Table2[concat],INDIRECT(Table2[[#Headers],[K17_21_2]]&amp;"[c]"))*-1</f>
        <v>0</v>
      </c>
      <c r="I416" s="6" t="str">
        <f ca="1">IF(OR(Table2[[#This Row],[M17_21_2]]&gt;0,Table2[[#This Row],[K17_21_2]]&lt;0),"+-","")</f>
        <v/>
      </c>
      <c r="J416" s="9">
        <f ca="1">SUMIF(INDIRECT(Table2[[#Headers],[M23_28_2]]&amp;"[concat]"),Table2[concat],INDIRECT(Table2[[#Headers],[M23_28_2]]&amp;"[c]"))</f>
        <v>0</v>
      </c>
      <c r="K416" s="9"/>
      <c r="L416" s="9" t="str">
        <f ca="1">IF(OR(Table2[[#This Row],[M23_28_2]]&gt;0,Table2[[#This Row],[K23_28_2]]&lt;0),"+-","")</f>
        <v/>
      </c>
    </row>
    <row r="417" spans="1:12" x14ac:dyDescent="0.25">
      <c r="A417" s="6" t="str">
        <f>SUBSTITUTE(SUBSTITUTE(Table2[[#This Row],[NAMA BARANG]],"-","")," ","")</f>
        <v>BpDeboss550+Refill</v>
      </c>
      <c r="B417" s="8">
        <f ca="1">IF(Table2[[#This Row],[TT]]&lt;1,"",COUNT(B$2:B416)+1)</f>
        <v>415</v>
      </c>
      <c r="C417" s="6" t="s">
        <v>627</v>
      </c>
      <c r="D417" s="8">
        <v>2</v>
      </c>
      <c r="E417" s="8" t="s">
        <v>23</v>
      </c>
      <c r="F417" s="8">
        <f ca="1">SUM(Table2[[#This Row],[AWAL]],Table2[[#This Row],[M17_21_2]],Table2[[#This Row],[K17_21_2]],Table2[[#This Row],[M23_28_2]],Table2[[#This Row],[K23_28_2]])</f>
        <v>2</v>
      </c>
      <c r="G417" s="6">
        <f ca="1">SUMIF(INDIRECT(Table2[[#Headers],[M17_21_2]]&amp;"[concat]"),Table2[concat],INDIRECT(Table2[[#Headers],[M17_21_2]]&amp;"[c]"))</f>
        <v>0</v>
      </c>
      <c r="H417" s="6">
        <f ca="1">SUMIF(INDIRECT(Table2[[#Headers],[K17_21_2]]&amp;"[concat]"),Table2[concat],INDIRECT(Table2[[#Headers],[K17_21_2]]&amp;"[c]"))*-1</f>
        <v>0</v>
      </c>
      <c r="I417" s="6" t="str">
        <f ca="1">IF(OR(Table2[[#This Row],[M17_21_2]]&gt;0,Table2[[#This Row],[K17_21_2]]&lt;0),"+-","")</f>
        <v/>
      </c>
      <c r="J417" s="9">
        <f ca="1">SUMIF(INDIRECT(Table2[[#Headers],[M23_28_2]]&amp;"[concat]"),Table2[concat],INDIRECT(Table2[[#Headers],[M23_28_2]]&amp;"[c]"))</f>
        <v>0</v>
      </c>
      <c r="K417" s="9"/>
      <c r="L417" s="9" t="str">
        <f ca="1">IF(OR(Table2[[#This Row],[M23_28_2]]&gt;0,Table2[[#This Row],[K23_28_2]]&lt;0),"+-","")</f>
        <v/>
      </c>
    </row>
    <row r="418" spans="1:12" x14ac:dyDescent="0.25">
      <c r="A418" s="6" t="str">
        <f>SUBSTITUTE(SUBSTITUTE(Table2[[#This Row],[NAMA BARANG]],"-","")," ","")</f>
        <v>BpDesignkepalaABkotak/bulat</v>
      </c>
      <c r="B418" s="8">
        <f ca="1">IF(Table2[[#This Row],[TT]]&lt;1,"",COUNT(B$2:B417)+1)</f>
        <v>416</v>
      </c>
      <c r="C418" s="6" t="s">
        <v>628</v>
      </c>
      <c r="D418" s="8">
        <v>1</v>
      </c>
      <c r="E418" s="8" t="s">
        <v>282</v>
      </c>
      <c r="F418" s="8">
        <f ca="1">SUM(Table2[[#This Row],[AWAL]],Table2[[#This Row],[M17_21_2]],Table2[[#This Row],[K17_21_2]],Table2[[#This Row],[M23_28_2]],Table2[[#This Row],[K23_28_2]])</f>
        <v>1</v>
      </c>
      <c r="G418" s="6">
        <f ca="1">SUMIF(INDIRECT(Table2[[#Headers],[M17_21_2]]&amp;"[concat]"),Table2[concat],INDIRECT(Table2[[#Headers],[M17_21_2]]&amp;"[c]"))</f>
        <v>0</v>
      </c>
      <c r="H418" s="6">
        <f ca="1">SUMIF(INDIRECT(Table2[[#Headers],[K17_21_2]]&amp;"[concat]"),Table2[concat],INDIRECT(Table2[[#Headers],[K17_21_2]]&amp;"[c]"))*-1</f>
        <v>0</v>
      </c>
      <c r="I418" s="6" t="str">
        <f ca="1">IF(OR(Table2[[#This Row],[M17_21_2]]&gt;0,Table2[[#This Row],[K17_21_2]]&lt;0),"+-","")</f>
        <v/>
      </c>
      <c r="J418" s="9">
        <f ca="1">SUMIF(INDIRECT(Table2[[#Headers],[M23_28_2]]&amp;"[concat]"),Table2[concat],INDIRECT(Table2[[#Headers],[M23_28_2]]&amp;"[c]"))</f>
        <v>0</v>
      </c>
      <c r="K418" s="9"/>
      <c r="L418" s="9" t="str">
        <f ca="1">IF(OR(Table2[[#This Row],[M23_28_2]]&gt;0,Table2[[#This Row],[K23_28_2]]&lt;0),"+-","")</f>
        <v/>
      </c>
    </row>
    <row r="419" spans="1:12" x14ac:dyDescent="0.25">
      <c r="A419" s="6" t="str">
        <f>SUBSTITUTE(SUBSTITUTE(Table2[[#This Row],[NAMA BARANG]],"-","")," ","")</f>
        <v>BpDoraemon3008</v>
      </c>
      <c r="B419" s="8">
        <f ca="1">IF(Table2[[#This Row],[TT]]&lt;1,"",COUNT(B$2:B418)+1)</f>
        <v>417</v>
      </c>
      <c r="C419" s="6" t="s">
        <v>629</v>
      </c>
      <c r="D419" s="8">
        <v>2</v>
      </c>
      <c r="E419" s="8" t="s">
        <v>235</v>
      </c>
      <c r="F419" s="8">
        <f ca="1">SUM(Table2[[#This Row],[AWAL]],Table2[[#This Row],[M17_21_2]],Table2[[#This Row],[K17_21_2]],Table2[[#This Row],[M23_28_2]],Table2[[#This Row],[K23_28_2]])</f>
        <v>2</v>
      </c>
      <c r="G419" s="6">
        <f ca="1">SUMIF(INDIRECT(Table2[[#Headers],[M17_21_2]]&amp;"[concat]"),Table2[concat],INDIRECT(Table2[[#Headers],[M17_21_2]]&amp;"[c]"))</f>
        <v>0</v>
      </c>
      <c r="H419" s="6">
        <f ca="1">SUMIF(INDIRECT(Table2[[#Headers],[K17_21_2]]&amp;"[concat]"),Table2[concat],INDIRECT(Table2[[#Headers],[K17_21_2]]&amp;"[c]"))*-1</f>
        <v>0</v>
      </c>
      <c r="I419" s="6" t="str">
        <f ca="1">IF(OR(Table2[[#This Row],[M17_21_2]]&gt;0,Table2[[#This Row],[K17_21_2]]&lt;0),"+-","")</f>
        <v/>
      </c>
      <c r="J419" s="9">
        <f ca="1">SUMIF(INDIRECT(Table2[[#Headers],[M23_28_2]]&amp;"[concat]"),Table2[concat],INDIRECT(Table2[[#Headers],[M23_28_2]]&amp;"[c]"))</f>
        <v>0</v>
      </c>
      <c r="K419" s="9"/>
      <c r="L419" s="9" t="str">
        <f ca="1">IF(OR(Table2[[#This Row],[M23_28_2]]&gt;0,Table2[[#This Row],[K23_28_2]]&lt;0),"+-","")</f>
        <v/>
      </c>
    </row>
    <row r="420" spans="1:12" x14ac:dyDescent="0.25">
      <c r="A420" s="6" t="str">
        <f>SUBSTITUTE(SUBSTITUTE(Table2[[#This Row],[NAMA BARANG]],"-","")," ","")</f>
        <v>Bpelegant1803</v>
      </c>
      <c r="B420" s="8">
        <f ca="1">IF(Table2[[#This Row],[TT]]&lt;1,"",COUNT(B$2:B419)+1)</f>
        <v>418</v>
      </c>
      <c r="C420" s="6" t="s">
        <v>630</v>
      </c>
      <c r="D420" s="8">
        <v>2</v>
      </c>
      <c r="E420" s="8" t="s">
        <v>18</v>
      </c>
      <c r="F420" s="8">
        <f ca="1">SUM(Table2[[#This Row],[AWAL]],Table2[[#This Row],[M17_21_2]],Table2[[#This Row],[K17_21_2]],Table2[[#This Row],[M23_28_2]],Table2[[#This Row],[K23_28_2]])</f>
        <v>2</v>
      </c>
      <c r="G420" s="6">
        <f ca="1">SUMIF(INDIRECT(Table2[[#Headers],[M17_21_2]]&amp;"[concat]"),Table2[concat],INDIRECT(Table2[[#Headers],[M17_21_2]]&amp;"[c]"))</f>
        <v>0</v>
      </c>
      <c r="H420" s="6">
        <f ca="1">SUMIF(INDIRECT(Table2[[#Headers],[K17_21_2]]&amp;"[concat]"),Table2[concat],INDIRECT(Table2[[#Headers],[K17_21_2]]&amp;"[c]"))*-1</f>
        <v>0</v>
      </c>
      <c r="I420" s="6" t="str">
        <f ca="1">IF(OR(Table2[[#This Row],[M17_21_2]]&gt;0,Table2[[#This Row],[K17_21_2]]&lt;0),"+-","")</f>
        <v/>
      </c>
      <c r="J420" s="9">
        <f ca="1">SUMIF(INDIRECT(Table2[[#Headers],[M23_28_2]]&amp;"[concat]"),Table2[concat],INDIRECT(Table2[[#Headers],[M23_28_2]]&amp;"[c]"))</f>
        <v>0</v>
      </c>
      <c r="K420" s="9"/>
      <c r="L420" s="9" t="str">
        <f ca="1">IF(OR(Table2[[#This Row],[M23_28_2]]&gt;0,Table2[[#This Row],[K23_28_2]]&lt;0),"+-","")</f>
        <v/>
      </c>
    </row>
    <row r="421" spans="1:12" x14ac:dyDescent="0.25">
      <c r="A421" s="6" t="str">
        <f>SUBSTITUTE(SUBSTITUTE(Table2[[#This Row],[NAMA BARANG]],"-","")," ","")</f>
        <v>BpexecutiveBM300merah</v>
      </c>
      <c r="B421" s="8">
        <f ca="1">IF(Table2[[#This Row],[TT]]&lt;1,"",COUNT(B$2:B420)+1)</f>
        <v>419</v>
      </c>
      <c r="C421" s="6" t="s">
        <v>631</v>
      </c>
      <c r="D421" s="8">
        <v>1</v>
      </c>
      <c r="E421" s="8" t="s">
        <v>18</v>
      </c>
      <c r="F421" s="8">
        <f ca="1">SUM(Table2[[#This Row],[AWAL]],Table2[[#This Row],[M17_21_2]],Table2[[#This Row],[K17_21_2]],Table2[[#This Row],[M23_28_2]],Table2[[#This Row],[K23_28_2]])</f>
        <v>1</v>
      </c>
      <c r="G421" s="6">
        <f ca="1">SUMIF(INDIRECT(Table2[[#Headers],[M17_21_2]]&amp;"[concat]"),Table2[concat],INDIRECT(Table2[[#Headers],[M17_21_2]]&amp;"[c]"))</f>
        <v>0</v>
      </c>
      <c r="H421" s="6">
        <f ca="1">SUMIF(INDIRECT(Table2[[#Headers],[K17_21_2]]&amp;"[concat]"),Table2[concat],INDIRECT(Table2[[#Headers],[K17_21_2]]&amp;"[c]"))*-1</f>
        <v>0</v>
      </c>
      <c r="I421" s="6" t="str">
        <f ca="1">IF(OR(Table2[[#This Row],[M17_21_2]]&gt;0,Table2[[#This Row],[K17_21_2]]&lt;0),"+-","")</f>
        <v/>
      </c>
      <c r="J421" s="9">
        <f ca="1">SUMIF(INDIRECT(Table2[[#Headers],[M23_28_2]]&amp;"[concat]"),Table2[concat],INDIRECT(Table2[[#Headers],[M23_28_2]]&amp;"[c]"))</f>
        <v>0</v>
      </c>
      <c r="K421" s="9"/>
      <c r="L421" s="9" t="str">
        <f ca="1">IF(OR(Table2[[#This Row],[M23_28_2]]&gt;0,Table2[[#This Row],[K23_28_2]]&lt;0),"+-","")</f>
        <v/>
      </c>
    </row>
    <row r="422" spans="1:12" x14ac:dyDescent="0.25">
      <c r="A422" s="6" t="str">
        <f>SUBSTITUTE(SUBSTITUTE(Table2[[#This Row],[NAMA BARANG]],"-","")," ","")</f>
        <v>BpF001030/12wglitermix</v>
      </c>
      <c r="B422" s="8">
        <f ca="1">IF(Table2[[#This Row],[TT]]&lt;1,"",COUNT(B$2:B421)+1)</f>
        <v>420</v>
      </c>
      <c r="C422" s="6" t="s">
        <v>632</v>
      </c>
      <c r="D422" s="8">
        <v>5</v>
      </c>
      <c r="E422" s="8" t="s">
        <v>38</v>
      </c>
      <c r="F422" s="8">
        <f ca="1">SUM(Table2[[#This Row],[AWAL]],Table2[[#This Row],[M17_21_2]],Table2[[#This Row],[K17_21_2]],Table2[[#This Row],[M23_28_2]],Table2[[#This Row],[K23_28_2]])</f>
        <v>5</v>
      </c>
      <c r="G422" s="6">
        <f ca="1">SUMIF(INDIRECT(Table2[[#Headers],[M17_21_2]]&amp;"[concat]"),Table2[concat],INDIRECT(Table2[[#Headers],[M17_21_2]]&amp;"[c]"))</f>
        <v>0</v>
      </c>
      <c r="H422" s="6">
        <f ca="1">SUMIF(INDIRECT(Table2[[#Headers],[K17_21_2]]&amp;"[concat]"),Table2[concat],INDIRECT(Table2[[#Headers],[K17_21_2]]&amp;"[c]"))*-1</f>
        <v>0</v>
      </c>
      <c r="I422" s="6" t="str">
        <f ca="1">IF(OR(Table2[[#This Row],[M17_21_2]]&gt;0,Table2[[#This Row],[K17_21_2]]&lt;0),"+-","")</f>
        <v/>
      </c>
      <c r="J422" s="9">
        <f ca="1">SUMIF(INDIRECT(Table2[[#Headers],[M23_28_2]]&amp;"[concat]"),Table2[concat],INDIRECT(Table2[[#Headers],[M23_28_2]]&amp;"[c]"))</f>
        <v>0</v>
      </c>
      <c r="K422" s="9"/>
      <c r="L422" s="9" t="str">
        <f ca="1">IF(OR(Table2[[#This Row],[M23_28_2]]&gt;0,Table2[[#This Row],[K23_28_2]]&lt;0),"+-","")</f>
        <v/>
      </c>
    </row>
    <row r="423" spans="1:12" x14ac:dyDescent="0.25">
      <c r="A423" s="6" t="str">
        <f>SUBSTITUTE(SUBSTITUTE(Table2[[#This Row],[NAMA BARANG]],"-","")," ","")</f>
        <v>BpF4AW46/8018(1x36)</v>
      </c>
      <c r="B423" s="8">
        <f ca="1">IF(Table2[[#This Row],[TT]]&lt;1,"",COUNT(B$2:B422)+1)</f>
        <v>421</v>
      </c>
      <c r="C423" s="6" t="s">
        <v>633</v>
      </c>
      <c r="D423" s="8">
        <v>7</v>
      </c>
      <c r="E423" s="8" t="s">
        <v>233</v>
      </c>
      <c r="F423" s="8">
        <f ca="1">SUM(Table2[[#This Row],[AWAL]],Table2[[#This Row],[M17_21_2]],Table2[[#This Row],[K17_21_2]],Table2[[#This Row],[M23_28_2]],Table2[[#This Row],[K23_28_2]])</f>
        <v>7</v>
      </c>
      <c r="G423" s="6">
        <f ca="1">SUMIF(INDIRECT(Table2[[#Headers],[M17_21_2]]&amp;"[concat]"),Table2[concat],INDIRECT(Table2[[#Headers],[M17_21_2]]&amp;"[c]"))</f>
        <v>0</v>
      </c>
      <c r="H423" s="6">
        <f ca="1">SUMIF(INDIRECT(Table2[[#Headers],[K17_21_2]]&amp;"[concat]"),Table2[concat],INDIRECT(Table2[[#Headers],[K17_21_2]]&amp;"[c]"))*-1</f>
        <v>0</v>
      </c>
      <c r="I423" s="6" t="str">
        <f ca="1">IF(OR(Table2[[#This Row],[M17_21_2]]&gt;0,Table2[[#This Row],[K17_21_2]]&lt;0),"+-","")</f>
        <v/>
      </c>
      <c r="J423" s="9">
        <f ca="1">SUMIF(INDIRECT(Table2[[#Headers],[M23_28_2]]&amp;"[concat]"),Table2[concat],INDIRECT(Table2[[#Headers],[M23_28_2]]&amp;"[c]"))</f>
        <v>0</v>
      </c>
      <c r="K423" s="9"/>
      <c r="L423" s="9" t="str">
        <f ca="1">IF(OR(Table2[[#This Row],[M23_28_2]]&gt;0,Table2[[#This Row],[K23_28_2]]&lt;0),"+-","")</f>
        <v/>
      </c>
    </row>
    <row r="424" spans="1:12" x14ac:dyDescent="0.25">
      <c r="A424" s="6" t="str">
        <f>SUBSTITUTE(SUBSTITUTE(Table2[[#This Row],[NAMA BARANG]],"-","")," ","")</f>
        <v>BpFancy18888</v>
      </c>
      <c r="B424" s="8">
        <f ca="1">IF(Table2[[#This Row],[TT]]&lt;1,"",COUNT(B$2:B423)+1)</f>
        <v>422</v>
      </c>
      <c r="C424" s="6" t="s">
        <v>634</v>
      </c>
      <c r="D424" s="8">
        <v>1</v>
      </c>
      <c r="E424" s="8" t="s">
        <v>18</v>
      </c>
      <c r="F424" s="8">
        <f ca="1">SUM(Table2[[#This Row],[AWAL]],Table2[[#This Row],[M17_21_2]],Table2[[#This Row],[K17_21_2]],Table2[[#This Row],[M23_28_2]],Table2[[#This Row],[K23_28_2]])</f>
        <v>1</v>
      </c>
      <c r="G424" s="6">
        <f ca="1">SUMIF(INDIRECT(Table2[[#Headers],[M17_21_2]]&amp;"[concat]"),Table2[concat],INDIRECT(Table2[[#Headers],[M17_21_2]]&amp;"[c]"))</f>
        <v>0</v>
      </c>
      <c r="H424" s="6">
        <f ca="1">SUMIF(INDIRECT(Table2[[#Headers],[K17_21_2]]&amp;"[concat]"),Table2[concat],INDIRECT(Table2[[#Headers],[K17_21_2]]&amp;"[c]"))*-1</f>
        <v>0</v>
      </c>
      <c r="I424" s="6" t="str">
        <f ca="1">IF(OR(Table2[[#This Row],[M17_21_2]]&gt;0,Table2[[#This Row],[K17_21_2]]&lt;0),"+-","")</f>
        <v/>
      </c>
      <c r="J424" s="9">
        <f ca="1">SUMIF(INDIRECT(Table2[[#Headers],[M23_28_2]]&amp;"[concat]"),Table2[concat],INDIRECT(Table2[[#Headers],[M23_28_2]]&amp;"[c]"))</f>
        <v>0</v>
      </c>
      <c r="K424" s="9"/>
      <c r="L424" s="9" t="str">
        <f ca="1">IF(OR(Table2[[#This Row],[M23_28_2]]&gt;0,Table2[[#This Row],[K23_28_2]]&lt;0),"+-","")</f>
        <v/>
      </c>
    </row>
    <row r="425" spans="1:12" x14ac:dyDescent="0.25">
      <c r="A425" s="6" t="str">
        <f>SUBSTITUTE(SUBSTITUTE(Table2[[#This Row],[NAMA BARANG]],"-","")," ","")</f>
        <v>BpFancyABbesar2638</v>
      </c>
      <c r="B425" s="8">
        <f ca="1">IF(Table2[[#This Row],[TT]]&lt;1,"",COUNT(B$2:B424)+1)</f>
        <v>423</v>
      </c>
      <c r="C425" s="6" t="s">
        <v>635</v>
      </c>
      <c r="D425" s="8">
        <v>2</v>
      </c>
      <c r="E425" s="8" t="s">
        <v>18</v>
      </c>
      <c r="F425" s="8">
        <f ca="1">SUM(Table2[[#This Row],[AWAL]],Table2[[#This Row],[M17_21_2]],Table2[[#This Row],[K17_21_2]],Table2[[#This Row],[M23_28_2]],Table2[[#This Row],[K23_28_2]])</f>
        <v>2</v>
      </c>
      <c r="G425" s="6">
        <f ca="1">SUMIF(INDIRECT(Table2[[#Headers],[M17_21_2]]&amp;"[concat]"),Table2[concat],INDIRECT(Table2[[#Headers],[M17_21_2]]&amp;"[c]"))</f>
        <v>0</v>
      </c>
      <c r="H425" s="6">
        <f ca="1">SUMIF(INDIRECT(Table2[[#Headers],[K17_21_2]]&amp;"[concat]"),Table2[concat],INDIRECT(Table2[[#Headers],[K17_21_2]]&amp;"[c]"))*-1</f>
        <v>0</v>
      </c>
      <c r="I425" s="6" t="str">
        <f ca="1">IF(OR(Table2[[#This Row],[M17_21_2]]&gt;0,Table2[[#This Row],[K17_21_2]]&lt;0),"+-","")</f>
        <v/>
      </c>
      <c r="J425" s="9">
        <f ca="1">SUMIF(INDIRECT(Table2[[#Headers],[M23_28_2]]&amp;"[concat]"),Table2[concat],INDIRECT(Table2[[#Headers],[M23_28_2]]&amp;"[c]"))</f>
        <v>0</v>
      </c>
      <c r="K425" s="9"/>
      <c r="L425" s="9" t="str">
        <f ca="1">IF(OR(Table2[[#This Row],[M23_28_2]]&gt;0,Table2[[#This Row],[K23_28_2]]&lt;0),"+-","")</f>
        <v/>
      </c>
    </row>
    <row r="426" spans="1:12" x14ac:dyDescent="0.25">
      <c r="A426" s="6" t="str">
        <f>SUBSTITUTE(SUBSTITUTE(Table2[[#This Row],[NAMA BARANG]],"-","")," ","")</f>
        <v>BpFancyketapeltiup2629A(5)/ABtiup2659(4)</v>
      </c>
      <c r="B426" s="8">
        <f ca="1">IF(Table2[[#This Row],[TT]]&lt;1,"",COUNT(B$2:B425)+1)</f>
        <v>424</v>
      </c>
      <c r="C426" s="6" t="s">
        <v>636</v>
      </c>
      <c r="D426" s="8">
        <v>9</v>
      </c>
      <c r="E426" s="8" t="s">
        <v>18</v>
      </c>
      <c r="F426" s="8">
        <f ca="1">SUM(Table2[[#This Row],[AWAL]],Table2[[#This Row],[M17_21_2]],Table2[[#This Row],[K17_21_2]],Table2[[#This Row],[M23_28_2]],Table2[[#This Row],[K23_28_2]])</f>
        <v>9</v>
      </c>
      <c r="G426" s="6">
        <f ca="1">SUMIF(INDIRECT(Table2[[#Headers],[M17_21_2]]&amp;"[concat]"),Table2[concat],INDIRECT(Table2[[#Headers],[M17_21_2]]&amp;"[c]"))</f>
        <v>0</v>
      </c>
      <c r="H426" s="6">
        <f ca="1">SUMIF(INDIRECT(Table2[[#Headers],[K17_21_2]]&amp;"[concat]"),Table2[concat],INDIRECT(Table2[[#Headers],[K17_21_2]]&amp;"[c]"))*-1</f>
        <v>0</v>
      </c>
      <c r="I426" s="6" t="str">
        <f ca="1">IF(OR(Table2[[#This Row],[M17_21_2]]&gt;0,Table2[[#This Row],[K17_21_2]]&lt;0),"+-","")</f>
        <v/>
      </c>
      <c r="J426" s="9">
        <f ca="1">SUMIF(INDIRECT(Table2[[#Headers],[M23_28_2]]&amp;"[concat]"),Table2[concat],INDIRECT(Table2[[#Headers],[M23_28_2]]&amp;"[c]"))</f>
        <v>0</v>
      </c>
      <c r="K426" s="9"/>
      <c r="L426" s="9" t="str">
        <f ca="1">IF(OR(Table2[[#This Row],[M23_28_2]]&gt;0,Table2[[#This Row],[K23_28_2]]&lt;0),"+-","")</f>
        <v/>
      </c>
    </row>
    <row r="427" spans="1:12" x14ac:dyDescent="0.25">
      <c r="A427" s="6" t="str">
        <f>SUBSTITUTE(SUBSTITUTE(Table2[[#This Row],[NAMA BARANG]],"-","")," ","")</f>
        <v>BpFootball(1box=24)</v>
      </c>
      <c r="B427" s="8">
        <f ca="1">IF(Table2[[#This Row],[TT]]&lt;1,"",COUNT(B$2:B426)+1)</f>
        <v>425</v>
      </c>
      <c r="C427" s="6" t="s">
        <v>637</v>
      </c>
      <c r="D427" s="8">
        <v>1</v>
      </c>
      <c r="E427" s="8" t="s">
        <v>103</v>
      </c>
      <c r="F427" s="8">
        <f ca="1">SUM(Table2[[#This Row],[AWAL]],Table2[[#This Row],[M17_21_2]],Table2[[#This Row],[K17_21_2]],Table2[[#This Row],[M23_28_2]],Table2[[#This Row],[K23_28_2]])</f>
        <v>1</v>
      </c>
      <c r="G427" s="6">
        <f ca="1">SUMIF(INDIRECT(Table2[[#Headers],[M17_21_2]]&amp;"[concat]"),Table2[concat],INDIRECT(Table2[[#Headers],[M17_21_2]]&amp;"[c]"))</f>
        <v>0</v>
      </c>
      <c r="H427" s="6">
        <f ca="1">SUMIF(INDIRECT(Table2[[#Headers],[K17_21_2]]&amp;"[concat]"),Table2[concat],INDIRECT(Table2[[#Headers],[K17_21_2]]&amp;"[c]"))*-1</f>
        <v>0</v>
      </c>
      <c r="I427" s="6" t="str">
        <f ca="1">IF(OR(Table2[[#This Row],[M17_21_2]]&gt;0,Table2[[#This Row],[K17_21_2]]&lt;0),"+-","")</f>
        <v/>
      </c>
      <c r="J427" s="9">
        <f ca="1">SUMIF(INDIRECT(Table2[[#Headers],[M23_28_2]]&amp;"[concat]"),Table2[concat],INDIRECT(Table2[[#Headers],[M23_28_2]]&amp;"[c]"))</f>
        <v>0</v>
      </c>
      <c r="K427" s="9"/>
      <c r="L427" s="9" t="str">
        <f ca="1">IF(OR(Table2[[#This Row],[M23_28_2]]&gt;0,Table2[[#This Row],[K23_28_2]]&lt;0),"+-","")</f>
        <v/>
      </c>
    </row>
    <row r="428" spans="1:12" x14ac:dyDescent="0.25">
      <c r="A428" s="6" t="str">
        <f>SUBSTITUTE(SUBSTITUTE(Table2[[#This Row],[NAMA BARANG]],"-","")," ","")</f>
        <v>BpgelDebozz0,7530</v>
      </c>
      <c r="B428" s="8">
        <f ca="1">IF(Table2[[#This Row],[TT]]&lt;1,"",COUNT(B$2:B427)+1)</f>
        <v>426</v>
      </c>
      <c r="C428" s="6" t="s">
        <v>638</v>
      </c>
      <c r="D428" s="8">
        <v>2</v>
      </c>
      <c r="E428" s="8" t="s">
        <v>23</v>
      </c>
      <c r="F428" s="8">
        <f ca="1">SUM(Table2[[#This Row],[AWAL]],Table2[[#This Row],[M17_21_2]],Table2[[#This Row],[K17_21_2]],Table2[[#This Row],[M23_28_2]],Table2[[#This Row],[K23_28_2]])</f>
        <v>2</v>
      </c>
      <c r="G428" s="6">
        <f ca="1">SUMIF(INDIRECT(Table2[[#Headers],[M17_21_2]]&amp;"[concat]"),Table2[concat],INDIRECT(Table2[[#Headers],[M17_21_2]]&amp;"[c]"))</f>
        <v>0</v>
      </c>
      <c r="H428" s="6">
        <f ca="1">SUMIF(INDIRECT(Table2[[#Headers],[K17_21_2]]&amp;"[concat]"),Table2[concat],INDIRECT(Table2[[#Headers],[K17_21_2]]&amp;"[c]"))*-1</f>
        <v>0</v>
      </c>
      <c r="I428" s="6" t="str">
        <f ca="1">IF(OR(Table2[[#This Row],[M17_21_2]]&gt;0,Table2[[#This Row],[K17_21_2]]&lt;0),"+-","")</f>
        <v/>
      </c>
      <c r="J428" s="9">
        <f ca="1">SUMIF(INDIRECT(Table2[[#Headers],[M23_28_2]]&amp;"[concat]"),Table2[concat],INDIRECT(Table2[[#Headers],[M23_28_2]]&amp;"[c]"))</f>
        <v>0</v>
      </c>
      <c r="K428" s="9"/>
      <c r="L428" s="9" t="str">
        <f ca="1">IF(OR(Table2[[#This Row],[M23_28_2]]&gt;0,Table2[[#This Row],[K23_28_2]]&lt;0),"+-","")</f>
        <v/>
      </c>
    </row>
    <row r="429" spans="1:12" x14ac:dyDescent="0.25">
      <c r="A429" s="6" t="str">
        <f>SUBSTITUTE(SUBSTITUTE(Table2[[#This Row],[NAMA BARANG]],"-","")," ","")</f>
        <v>BpgelTZ1000</v>
      </c>
      <c r="B429" s="8">
        <f ca="1">IF(Table2[[#This Row],[TT]]&lt;1,"",COUNT(B$2:B428)+1)</f>
        <v>427</v>
      </c>
      <c r="C429" s="6" t="s">
        <v>639</v>
      </c>
      <c r="D429" s="8">
        <v>15</v>
      </c>
      <c r="E429" s="8" t="s">
        <v>18</v>
      </c>
      <c r="F429" s="8">
        <f ca="1">SUM(Table2[[#This Row],[AWAL]],Table2[[#This Row],[M17_21_2]],Table2[[#This Row],[K17_21_2]],Table2[[#This Row],[M23_28_2]],Table2[[#This Row],[K23_28_2]])</f>
        <v>15</v>
      </c>
      <c r="G429" s="6">
        <f ca="1">SUMIF(INDIRECT(Table2[[#Headers],[M17_21_2]]&amp;"[concat]"),Table2[concat],INDIRECT(Table2[[#Headers],[M17_21_2]]&amp;"[c]"))</f>
        <v>0</v>
      </c>
      <c r="H429" s="6">
        <f ca="1">SUMIF(INDIRECT(Table2[[#Headers],[K17_21_2]]&amp;"[concat]"),Table2[concat],INDIRECT(Table2[[#Headers],[K17_21_2]]&amp;"[c]"))*-1</f>
        <v>0</v>
      </c>
      <c r="I429" s="6" t="str">
        <f ca="1">IF(OR(Table2[[#This Row],[M17_21_2]]&gt;0,Table2[[#This Row],[K17_21_2]]&lt;0),"+-","")</f>
        <v/>
      </c>
      <c r="J429" s="9">
        <f ca="1">SUMIF(INDIRECT(Table2[[#Headers],[M23_28_2]]&amp;"[concat]"),Table2[concat],INDIRECT(Table2[[#Headers],[M23_28_2]]&amp;"[c]"))</f>
        <v>0</v>
      </c>
      <c r="K429" s="9"/>
      <c r="L429" s="9" t="str">
        <f ca="1">IF(OR(Table2[[#This Row],[M23_28_2]]&gt;0,Table2[[#This Row],[K23_28_2]]&lt;0),"+-","")</f>
        <v/>
      </c>
    </row>
    <row r="430" spans="1:12" x14ac:dyDescent="0.25">
      <c r="A430" s="6" t="str">
        <f>SUBSTITUTE(SUBSTITUTE(Table2[[#This Row],[NAMA BARANG]],"-","")," ","")</f>
        <v>BpgelTZ1002</v>
      </c>
      <c r="B430" s="8">
        <f ca="1">IF(Table2[[#This Row],[TT]]&lt;1,"",COUNT(B$2:B429)+1)</f>
        <v>428</v>
      </c>
      <c r="C430" s="6" t="s">
        <v>640</v>
      </c>
      <c r="D430" s="8">
        <v>15</v>
      </c>
      <c r="E430" s="8" t="s">
        <v>18</v>
      </c>
      <c r="F430" s="8">
        <f ca="1">SUM(Table2[[#This Row],[AWAL]],Table2[[#This Row],[M17_21_2]],Table2[[#This Row],[K17_21_2]],Table2[[#This Row],[M23_28_2]],Table2[[#This Row],[K23_28_2]])</f>
        <v>15</v>
      </c>
      <c r="G430" s="6">
        <f ca="1">SUMIF(INDIRECT(Table2[[#Headers],[M17_21_2]]&amp;"[concat]"),Table2[concat],INDIRECT(Table2[[#Headers],[M17_21_2]]&amp;"[c]"))</f>
        <v>0</v>
      </c>
      <c r="H430" s="6">
        <f ca="1">SUMIF(INDIRECT(Table2[[#Headers],[K17_21_2]]&amp;"[concat]"),Table2[concat],INDIRECT(Table2[[#Headers],[K17_21_2]]&amp;"[c]"))*-1</f>
        <v>0</v>
      </c>
      <c r="I430" s="6" t="str">
        <f ca="1">IF(OR(Table2[[#This Row],[M17_21_2]]&gt;0,Table2[[#This Row],[K17_21_2]]&lt;0),"+-","")</f>
        <v/>
      </c>
      <c r="J430" s="9">
        <f ca="1">SUMIF(INDIRECT(Table2[[#Headers],[M23_28_2]]&amp;"[concat]"),Table2[concat],INDIRECT(Table2[[#Headers],[M23_28_2]]&amp;"[c]"))</f>
        <v>0</v>
      </c>
      <c r="K430" s="9"/>
      <c r="L430" s="9" t="str">
        <f ca="1">IF(OR(Table2[[#This Row],[M23_28_2]]&gt;0,Table2[[#This Row],[K23_28_2]]&lt;0),"+-","")</f>
        <v/>
      </c>
    </row>
    <row r="431" spans="1:12" x14ac:dyDescent="0.25">
      <c r="A431" s="6" t="str">
        <f>SUBSTITUTE(SUBSTITUTE(Table2[[#This Row],[NAMA BARANG]],"-","")," ","")</f>
        <v>BpGell013(69030)hati+mainan</v>
      </c>
      <c r="B431" s="8">
        <f ca="1">IF(Table2[[#This Row],[TT]]&lt;1,"",COUNT(B$2:B430)+1)</f>
        <v>429</v>
      </c>
      <c r="C431" s="6" t="s">
        <v>641</v>
      </c>
      <c r="D431" s="8">
        <v>1</v>
      </c>
      <c r="E431" s="8" t="s">
        <v>18</v>
      </c>
      <c r="F431" s="8">
        <f ca="1">SUM(Table2[[#This Row],[AWAL]],Table2[[#This Row],[M17_21_2]],Table2[[#This Row],[K17_21_2]],Table2[[#This Row],[M23_28_2]],Table2[[#This Row],[K23_28_2]])</f>
        <v>1</v>
      </c>
      <c r="G431" s="6">
        <f ca="1">SUMIF(INDIRECT(Table2[[#Headers],[M17_21_2]]&amp;"[concat]"),Table2[concat],INDIRECT(Table2[[#Headers],[M17_21_2]]&amp;"[c]"))</f>
        <v>0</v>
      </c>
      <c r="H431" s="6">
        <f ca="1">SUMIF(INDIRECT(Table2[[#Headers],[K17_21_2]]&amp;"[concat]"),Table2[concat],INDIRECT(Table2[[#Headers],[K17_21_2]]&amp;"[c]"))*-1</f>
        <v>0</v>
      </c>
      <c r="I431" s="6" t="str">
        <f ca="1">IF(OR(Table2[[#This Row],[M17_21_2]]&gt;0,Table2[[#This Row],[K17_21_2]]&lt;0),"+-","")</f>
        <v/>
      </c>
      <c r="J431" s="9">
        <f ca="1">SUMIF(INDIRECT(Table2[[#Headers],[M23_28_2]]&amp;"[concat]"),Table2[concat],INDIRECT(Table2[[#Headers],[M23_28_2]]&amp;"[c]"))</f>
        <v>0</v>
      </c>
      <c r="K431" s="9"/>
      <c r="L431" s="9" t="str">
        <f ca="1">IF(OR(Table2[[#This Row],[M23_28_2]]&gt;0,Table2[[#This Row],[K23_28_2]]&lt;0),"+-","")</f>
        <v/>
      </c>
    </row>
    <row r="432" spans="1:12" x14ac:dyDescent="0.25">
      <c r="A432" s="6" t="str">
        <f>SUBSTITUTE(SUBSTITUTE(Table2[[#This Row],[NAMA BARANG]],"-","")," ","")</f>
        <v>BpGell0313</v>
      </c>
      <c r="B432" s="8">
        <f ca="1">IF(Table2[[#This Row],[TT]]&lt;1,"",COUNT(B$2:B431)+1)</f>
        <v>430</v>
      </c>
      <c r="C432" s="6" t="s">
        <v>642</v>
      </c>
      <c r="D432" s="8">
        <v>1</v>
      </c>
      <c r="E432" s="8" t="s">
        <v>582</v>
      </c>
      <c r="F432" s="8">
        <f ca="1">SUM(Table2[[#This Row],[AWAL]],Table2[[#This Row],[M17_21_2]],Table2[[#This Row],[K17_21_2]],Table2[[#This Row],[M23_28_2]],Table2[[#This Row],[K23_28_2]])</f>
        <v>1</v>
      </c>
      <c r="G432" s="6">
        <f ca="1">SUMIF(INDIRECT(Table2[[#Headers],[M17_21_2]]&amp;"[concat]"),Table2[concat],INDIRECT(Table2[[#Headers],[M17_21_2]]&amp;"[c]"))</f>
        <v>0</v>
      </c>
      <c r="H432" s="6">
        <f ca="1">SUMIF(INDIRECT(Table2[[#Headers],[K17_21_2]]&amp;"[concat]"),Table2[concat],INDIRECT(Table2[[#Headers],[K17_21_2]]&amp;"[c]"))*-1</f>
        <v>0</v>
      </c>
      <c r="I432" s="6" t="str">
        <f ca="1">IF(OR(Table2[[#This Row],[M17_21_2]]&gt;0,Table2[[#This Row],[K17_21_2]]&lt;0),"+-","")</f>
        <v/>
      </c>
      <c r="J432" s="9">
        <f ca="1">SUMIF(INDIRECT(Table2[[#Headers],[M23_28_2]]&amp;"[concat]"),Table2[concat],INDIRECT(Table2[[#Headers],[M23_28_2]]&amp;"[c]"))</f>
        <v>0</v>
      </c>
      <c r="K432" s="9"/>
      <c r="L432" s="9" t="str">
        <f ca="1">IF(OR(Table2[[#This Row],[M23_28_2]]&gt;0,Table2[[#This Row],[K23_28_2]]&lt;0),"+-","")</f>
        <v/>
      </c>
    </row>
    <row r="433" spans="1:12" x14ac:dyDescent="0.25">
      <c r="A433" s="6" t="str">
        <f>SUBSTITUTE(SUBSTITUTE(Table2[[#This Row],[NAMA BARANG]],"-","")," ","")</f>
        <v>BpGell0910boneka</v>
      </c>
      <c r="B433" s="8">
        <f ca="1">IF(Table2[[#This Row],[TT]]&lt;1,"",COUNT(B$2:B432)+1)</f>
        <v>431</v>
      </c>
      <c r="C433" s="6" t="s">
        <v>643</v>
      </c>
      <c r="D433" s="8">
        <v>1</v>
      </c>
      <c r="E433" s="8" t="s">
        <v>18</v>
      </c>
      <c r="F433" s="8">
        <f ca="1">SUM(Table2[[#This Row],[AWAL]],Table2[[#This Row],[M17_21_2]],Table2[[#This Row],[K17_21_2]],Table2[[#This Row],[M23_28_2]],Table2[[#This Row],[K23_28_2]])</f>
        <v>1</v>
      </c>
      <c r="G433" s="6">
        <f ca="1">SUMIF(INDIRECT(Table2[[#Headers],[M17_21_2]]&amp;"[concat]"),Table2[concat],INDIRECT(Table2[[#Headers],[M17_21_2]]&amp;"[c]"))</f>
        <v>0</v>
      </c>
      <c r="H433" s="6">
        <f ca="1">SUMIF(INDIRECT(Table2[[#Headers],[K17_21_2]]&amp;"[concat]"),Table2[concat],INDIRECT(Table2[[#Headers],[K17_21_2]]&amp;"[c]"))*-1</f>
        <v>0</v>
      </c>
      <c r="I433" s="6" t="str">
        <f ca="1">IF(OR(Table2[[#This Row],[M17_21_2]]&gt;0,Table2[[#This Row],[K17_21_2]]&lt;0),"+-","")</f>
        <v/>
      </c>
      <c r="J433" s="9">
        <f ca="1">SUMIF(INDIRECT(Table2[[#Headers],[M23_28_2]]&amp;"[concat]"),Table2[concat],INDIRECT(Table2[[#Headers],[M23_28_2]]&amp;"[c]"))</f>
        <v>0</v>
      </c>
      <c r="K433" s="9"/>
      <c r="L433" s="9" t="str">
        <f ca="1">IF(OR(Table2[[#This Row],[M23_28_2]]&gt;0,Table2[[#This Row],[K23_28_2]]&lt;0),"+-","")</f>
        <v/>
      </c>
    </row>
    <row r="434" spans="1:12" x14ac:dyDescent="0.25">
      <c r="A434" s="6" t="str">
        <f>SUBSTITUTE(SUBSTITUTE(Table2[[#This Row],[NAMA BARANG]],"-","")," ","")</f>
        <v>BpGell1188</v>
      </c>
      <c r="B434" s="8">
        <f ca="1">IF(Table2[[#This Row],[TT]]&lt;1,"",COUNT(B$2:B433)+1)</f>
        <v>432</v>
      </c>
      <c r="C434" s="6" t="s">
        <v>644</v>
      </c>
      <c r="D434" s="8">
        <v>15</v>
      </c>
      <c r="E434" s="8" t="s">
        <v>18</v>
      </c>
      <c r="F434" s="8">
        <f ca="1">SUM(Table2[[#This Row],[AWAL]],Table2[[#This Row],[M17_21_2]],Table2[[#This Row],[K17_21_2]],Table2[[#This Row],[M23_28_2]],Table2[[#This Row],[K23_28_2]])</f>
        <v>15</v>
      </c>
      <c r="G434" s="6">
        <f ca="1">SUMIF(INDIRECT(Table2[[#Headers],[M17_21_2]]&amp;"[concat]"),Table2[concat],INDIRECT(Table2[[#Headers],[M17_21_2]]&amp;"[c]"))</f>
        <v>0</v>
      </c>
      <c r="H434" s="6">
        <f ca="1">SUMIF(INDIRECT(Table2[[#Headers],[K17_21_2]]&amp;"[concat]"),Table2[concat],INDIRECT(Table2[[#Headers],[K17_21_2]]&amp;"[c]"))*-1</f>
        <v>0</v>
      </c>
      <c r="I434" s="6" t="str">
        <f ca="1">IF(OR(Table2[[#This Row],[M17_21_2]]&gt;0,Table2[[#This Row],[K17_21_2]]&lt;0),"+-","")</f>
        <v/>
      </c>
      <c r="J434" s="9">
        <f ca="1">SUMIF(INDIRECT(Table2[[#Headers],[M23_28_2]]&amp;"[concat]"),Table2[concat],INDIRECT(Table2[[#Headers],[M23_28_2]]&amp;"[c]"))</f>
        <v>0</v>
      </c>
      <c r="K434" s="9"/>
      <c r="L434" s="9" t="str">
        <f ca="1">IF(OR(Table2[[#This Row],[M23_28_2]]&gt;0,Table2[[#This Row],[K23_28_2]]&lt;0),"+-","")</f>
        <v/>
      </c>
    </row>
    <row r="435" spans="1:12" x14ac:dyDescent="0.25">
      <c r="A435" s="6" t="str">
        <f>SUBSTITUTE(SUBSTITUTE(Table2[[#This Row],[NAMA BARANG]],"-","")," ","")</f>
        <v>BpGell12w2010M19A</v>
      </c>
      <c r="B435" s="8">
        <f ca="1">IF(Table2[[#This Row],[TT]]&lt;1,"",COUNT(B$2:B434)+1)</f>
        <v>433</v>
      </c>
      <c r="C435" s="6" t="s">
        <v>645</v>
      </c>
      <c r="D435" s="8">
        <v>1</v>
      </c>
      <c r="E435" s="8" t="s">
        <v>18</v>
      </c>
      <c r="F435" s="8">
        <f ca="1">SUM(Table2[[#This Row],[AWAL]],Table2[[#This Row],[M17_21_2]],Table2[[#This Row],[K17_21_2]],Table2[[#This Row],[M23_28_2]],Table2[[#This Row],[K23_28_2]])</f>
        <v>1</v>
      </c>
      <c r="G435" s="6">
        <f ca="1">SUMIF(INDIRECT(Table2[[#Headers],[M17_21_2]]&amp;"[concat]"),Table2[concat],INDIRECT(Table2[[#Headers],[M17_21_2]]&amp;"[c]"))</f>
        <v>0</v>
      </c>
      <c r="H435" s="6">
        <f ca="1">SUMIF(INDIRECT(Table2[[#Headers],[K17_21_2]]&amp;"[concat]"),Table2[concat],INDIRECT(Table2[[#Headers],[K17_21_2]]&amp;"[c]"))*-1</f>
        <v>0</v>
      </c>
      <c r="I435" s="6" t="str">
        <f ca="1">IF(OR(Table2[[#This Row],[M17_21_2]]&gt;0,Table2[[#This Row],[K17_21_2]]&lt;0),"+-","")</f>
        <v/>
      </c>
      <c r="J435" s="9">
        <f ca="1">SUMIF(INDIRECT(Table2[[#Headers],[M23_28_2]]&amp;"[concat]"),Table2[concat],INDIRECT(Table2[[#Headers],[M23_28_2]]&amp;"[c]"))</f>
        <v>0</v>
      </c>
      <c r="K435" s="9"/>
      <c r="L435" s="9" t="str">
        <f ca="1">IF(OR(Table2[[#This Row],[M23_28_2]]&gt;0,Table2[[#This Row],[K23_28_2]]&lt;0),"+-","")</f>
        <v/>
      </c>
    </row>
    <row r="436" spans="1:12" x14ac:dyDescent="0.25">
      <c r="A436" s="6" t="str">
        <f>SUBSTITUTE(SUBSTITUTE(Table2[[#This Row],[NAMA BARANG]],"-","")," ","")</f>
        <v>BpGell1518(1)</v>
      </c>
      <c r="B436" s="8">
        <f ca="1">IF(Table2[[#This Row],[TT]]&lt;1,"",COUNT(B$2:B435)+1)</f>
        <v>434</v>
      </c>
      <c r="C436" s="6" t="s">
        <v>646</v>
      </c>
      <c r="D436" s="8">
        <v>1</v>
      </c>
      <c r="E436" s="8" t="s">
        <v>582</v>
      </c>
      <c r="F436" s="8">
        <f ca="1">SUM(Table2[[#This Row],[AWAL]],Table2[[#This Row],[M17_21_2]],Table2[[#This Row],[K17_21_2]],Table2[[#This Row],[M23_28_2]],Table2[[#This Row],[K23_28_2]])</f>
        <v>1</v>
      </c>
      <c r="G436" s="6">
        <f ca="1">SUMIF(INDIRECT(Table2[[#Headers],[M17_21_2]]&amp;"[concat]"),Table2[concat],INDIRECT(Table2[[#Headers],[M17_21_2]]&amp;"[c]"))</f>
        <v>0</v>
      </c>
      <c r="H436" s="6">
        <f ca="1">SUMIF(INDIRECT(Table2[[#Headers],[K17_21_2]]&amp;"[concat]"),Table2[concat],INDIRECT(Table2[[#Headers],[K17_21_2]]&amp;"[c]"))*-1</f>
        <v>0</v>
      </c>
      <c r="I436" s="6" t="str">
        <f ca="1">IF(OR(Table2[[#This Row],[M17_21_2]]&gt;0,Table2[[#This Row],[K17_21_2]]&lt;0),"+-","")</f>
        <v/>
      </c>
      <c r="J436" s="9">
        <f ca="1">SUMIF(INDIRECT(Table2[[#Headers],[M23_28_2]]&amp;"[concat]"),Table2[concat],INDIRECT(Table2[[#Headers],[M23_28_2]]&amp;"[c]"))</f>
        <v>0</v>
      </c>
      <c r="K436" s="9"/>
      <c r="L436" s="9" t="str">
        <f ca="1">IF(OR(Table2[[#This Row],[M23_28_2]]&gt;0,Table2[[#This Row],[K23_28_2]]&lt;0),"+-","")</f>
        <v/>
      </c>
    </row>
    <row r="437" spans="1:12" x14ac:dyDescent="0.25">
      <c r="A437" s="6" t="str">
        <f>SUBSTITUTE(SUBSTITUTE(Table2[[#This Row],[NAMA BARANG]],"-","")," ","")</f>
        <v>BpGell566</v>
      </c>
      <c r="B437" s="8">
        <f ca="1">IF(Table2[[#This Row],[TT]]&lt;1,"",COUNT(B$2:B436)+1)</f>
        <v>435</v>
      </c>
      <c r="C437" s="6" t="s">
        <v>647</v>
      </c>
      <c r="D437" s="8">
        <v>2</v>
      </c>
      <c r="E437" s="8" t="s">
        <v>18</v>
      </c>
      <c r="F437" s="8">
        <f ca="1">SUM(Table2[[#This Row],[AWAL]],Table2[[#This Row],[M17_21_2]],Table2[[#This Row],[K17_21_2]],Table2[[#This Row],[M23_28_2]],Table2[[#This Row],[K23_28_2]])</f>
        <v>2</v>
      </c>
      <c r="G437" s="6">
        <f ca="1">SUMIF(INDIRECT(Table2[[#Headers],[M17_21_2]]&amp;"[concat]"),Table2[concat],INDIRECT(Table2[[#Headers],[M17_21_2]]&amp;"[c]"))</f>
        <v>0</v>
      </c>
      <c r="H437" s="6">
        <f ca="1">SUMIF(INDIRECT(Table2[[#Headers],[K17_21_2]]&amp;"[concat]"),Table2[concat],INDIRECT(Table2[[#Headers],[K17_21_2]]&amp;"[c]"))*-1</f>
        <v>0</v>
      </c>
      <c r="I437" s="6" t="str">
        <f ca="1">IF(OR(Table2[[#This Row],[M17_21_2]]&gt;0,Table2[[#This Row],[K17_21_2]]&lt;0),"+-","")</f>
        <v/>
      </c>
      <c r="J437" s="9">
        <f ca="1">SUMIF(INDIRECT(Table2[[#Headers],[M23_28_2]]&amp;"[concat]"),Table2[concat],INDIRECT(Table2[[#Headers],[M23_28_2]]&amp;"[c]"))</f>
        <v>0</v>
      </c>
      <c r="K437" s="9"/>
      <c r="L437" s="9" t="str">
        <f ca="1">IF(OR(Table2[[#This Row],[M23_28_2]]&gt;0,Table2[[#This Row],[K23_28_2]]&lt;0),"+-","")</f>
        <v/>
      </c>
    </row>
    <row r="438" spans="1:12" x14ac:dyDescent="0.25">
      <c r="A438" s="6" t="str">
        <f>SUBSTITUTE(SUBSTITUTE(Table2[[#This Row],[NAMA BARANG]],"-","")," ","")</f>
        <v>BpGell585</v>
      </c>
      <c r="B438" s="8">
        <f ca="1">IF(Table2[[#This Row],[TT]]&lt;1,"",COUNT(B$2:B437)+1)</f>
        <v>436</v>
      </c>
      <c r="C438" s="6" t="s">
        <v>648</v>
      </c>
      <c r="D438" s="8">
        <v>18</v>
      </c>
      <c r="E438" s="8" t="s">
        <v>18</v>
      </c>
      <c r="F438" s="8">
        <f ca="1">SUM(Table2[[#This Row],[AWAL]],Table2[[#This Row],[M17_21_2]],Table2[[#This Row],[K17_21_2]],Table2[[#This Row],[M23_28_2]],Table2[[#This Row],[K23_28_2]])</f>
        <v>18</v>
      </c>
      <c r="G438" s="6">
        <f ca="1">SUMIF(INDIRECT(Table2[[#Headers],[M17_21_2]]&amp;"[concat]"),Table2[concat],INDIRECT(Table2[[#Headers],[M17_21_2]]&amp;"[c]"))</f>
        <v>0</v>
      </c>
      <c r="H438" s="6">
        <f ca="1">SUMIF(INDIRECT(Table2[[#Headers],[K17_21_2]]&amp;"[concat]"),Table2[concat],INDIRECT(Table2[[#Headers],[K17_21_2]]&amp;"[c]"))*-1</f>
        <v>0</v>
      </c>
      <c r="I438" s="6" t="str">
        <f ca="1">IF(OR(Table2[[#This Row],[M17_21_2]]&gt;0,Table2[[#This Row],[K17_21_2]]&lt;0),"+-","")</f>
        <v/>
      </c>
      <c r="J438" s="9">
        <f ca="1">SUMIF(INDIRECT(Table2[[#Headers],[M23_28_2]]&amp;"[concat]"),Table2[concat],INDIRECT(Table2[[#Headers],[M23_28_2]]&amp;"[c]"))</f>
        <v>0</v>
      </c>
      <c r="K438" s="9"/>
      <c r="L438" s="9" t="str">
        <f ca="1">IF(OR(Table2[[#This Row],[M23_28_2]]&gt;0,Table2[[#This Row],[K23_28_2]]&lt;0),"+-","")</f>
        <v/>
      </c>
    </row>
    <row r="439" spans="1:12" x14ac:dyDescent="0.25">
      <c r="A439" s="6" t="str">
        <f>SUBSTITUTE(SUBSTITUTE(Table2[[#This Row],[NAMA BARANG]],"-","")," ","")</f>
        <v>BpGell7013</v>
      </c>
      <c r="B439" s="8">
        <f ca="1">IF(Table2[[#This Row],[TT]]&lt;1,"",COUNT(B$2:B438)+1)</f>
        <v>437</v>
      </c>
      <c r="C439" s="6" t="s">
        <v>649</v>
      </c>
      <c r="D439" s="8">
        <v>15</v>
      </c>
      <c r="E439" s="8" t="s">
        <v>582</v>
      </c>
      <c r="F439" s="8">
        <f ca="1">SUM(Table2[[#This Row],[AWAL]],Table2[[#This Row],[M17_21_2]],Table2[[#This Row],[K17_21_2]],Table2[[#This Row],[M23_28_2]],Table2[[#This Row],[K23_28_2]])</f>
        <v>15</v>
      </c>
      <c r="G439" s="6">
        <f ca="1">SUMIF(INDIRECT(Table2[[#Headers],[M17_21_2]]&amp;"[concat]"),Table2[concat],INDIRECT(Table2[[#Headers],[M17_21_2]]&amp;"[c]"))</f>
        <v>0</v>
      </c>
      <c r="H439" s="6">
        <f ca="1">SUMIF(INDIRECT(Table2[[#Headers],[K17_21_2]]&amp;"[concat]"),Table2[concat],INDIRECT(Table2[[#Headers],[K17_21_2]]&amp;"[c]"))*-1</f>
        <v>0</v>
      </c>
      <c r="I439" s="6" t="str">
        <f ca="1">IF(OR(Table2[[#This Row],[M17_21_2]]&gt;0,Table2[[#This Row],[K17_21_2]]&lt;0),"+-","")</f>
        <v/>
      </c>
      <c r="J439" s="9">
        <f ca="1">SUMIF(INDIRECT(Table2[[#Headers],[M23_28_2]]&amp;"[concat]"),Table2[concat],INDIRECT(Table2[[#Headers],[M23_28_2]]&amp;"[c]"))</f>
        <v>0</v>
      </c>
      <c r="K439" s="9"/>
      <c r="L439" s="9" t="str">
        <f ca="1">IF(OR(Table2[[#This Row],[M23_28_2]]&gt;0,Table2[[#This Row],[K23_28_2]]&lt;0),"+-","")</f>
        <v/>
      </c>
    </row>
    <row r="440" spans="1:12" x14ac:dyDescent="0.25">
      <c r="A440" s="6" t="str">
        <f>SUBSTITUTE(SUBSTITUTE(Table2[[#This Row],[NAMA BARANG]],"-","")," ","")</f>
        <v>BpGell7018</v>
      </c>
      <c r="B440" s="8">
        <f ca="1">IF(Table2[[#This Row],[TT]]&lt;1,"",COUNT(B$2:B439)+1)</f>
        <v>438</v>
      </c>
      <c r="C440" s="6" t="s">
        <v>650</v>
      </c>
      <c r="D440" s="8">
        <v>1</v>
      </c>
      <c r="E440" s="8" t="s">
        <v>582</v>
      </c>
      <c r="F440" s="8">
        <f ca="1">SUM(Table2[[#This Row],[AWAL]],Table2[[#This Row],[M17_21_2]],Table2[[#This Row],[K17_21_2]],Table2[[#This Row],[M23_28_2]],Table2[[#This Row],[K23_28_2]])</f>
        <v>1</v>
      </c>
      <c r="G440" s="6">
        <f ca="1">SUMIF(INDIRECT(Table2[[#Headers],[M17_21_2]]&amp;"[concat]"),Table2[concat],INDIRECT(Table2[[#Headers],[M17_21_2]]&amp;"[c]"))</f>
        <v>0</v>
      </c>
      <c r="H440" s="6">
        <f ca="1">SUMIF(INDIRECT(Table2[[#Headers],[K17_21_2]]&amp;"[concat]"),Table2[concat],INDIRECT(Table2[[#Headers],[K17_21_2]]&amp;"[c]"))*-1</f>
        <v>0</v>
      </c>
      <c r="I440" s="6" t="str">
        <f ca="1">IF(OR(Table2[[#This Row],[M17_21_2]]&gt;0,Table2[[#This Row],[K17_21_2]]&lt;0),"+-","")</f>
        <v/>
      </c>
      <c r="J440" s="9">
        <f ca="1">SUMIF(INDIRECT(Table2[[#Headers],[M23_28_2]]&amp;"[concat]"),Table2[concat],INDIRECT(Table2[[#Headers],[M23_28_2]]&amp;"[c]"))</f>
        <v>0</v>
      </c>
      <c r="K440" s="9"/>
      <c r="L440" s="9" t="str">
        <f ca="1">IF(OR(Table2[[#This Row],[M23_28_2]]&gt;0,Table2[[#This Row],[K23_28_2]]&lt;0),"+-","")</f>
        <v/>
      </c>
    </row>
    <row r="441" spans="1:12" x14ac:dyDescent="0.25">
      <c r="A441" s="6" t="str">
        <f>SUBSTITUTE(SUBSTITUTE(Table2[[#This Row],[NAMA BARANG]],"-","")," ","")</f>
        <v>BpGell7022kunci</v>
      </c>
      <c r="B441" s="8">
        <f ca="1">IF(Table2[[#This Row],[TT]]&lt;1,"",COUNT(B$2:B440)+1)</f>
        <v>439</v>
      </c>
      <c r="C441" s="6" t="s">
        <v>652</v>
      </c>
      <c r="D441" s="8">
        <v>42</v>
      </c>
      <c r="E441" s="8" t="s">
        <v>582</v>
      </c>
      <c r="F441" s="8">
        <f ca="1">SUM(Table2[[#This Row],[AWAL]],Table2[[#This Row],[M17_21_2]],Table2[[#This Row],[K17_21_2]],Table2[[#This Row],[M23_28_2]],Table2[[#This Row],[K23_28_2]])</f>
        <v>42</v>
      </c>
      <c r="G441" s="6">
        <f ca="1">SUMIF(INDIRECT(Table2[[#Headers],[M17_21_2]]&amp;"[concat]"),Table2[concat],INDIRECT(Table2[[#Headers],[M17_21_2]]&amp;"[c]"))</f>
        <v>0</v>
      </c>
      <c r="H441" s="6">
        <f ca="1">SUMIF(INDIRECT(Table2[[#Headers],[K17_21_2]]&amp;"[concat]"),Table2[concat],INDIRECT(Table2[[#Headers],[K17_21_2]]&amp;"[c]"))*-1</f>
        <v>0</v>
      </c>
      <c r="I441" s="6" t="str">
        <f ca="1">IF(OR(Table2[[#This Row],[M17_21_2]]&gt;0,Table2[[#This Row],[K17_21_2]]&lt;0),"+-","")</f>
        <v/>
      </c>
      <c r="J441" s="9">
        <f ca="1">SUMIF(INDIRECT(Table2[[#Headers],[M23_28_2]]&amp;"[concat]"),Table2[concat],INDIRECT(Table2[[#Headers],[M23_28_2]]&amp;"[c]"))</f>
        <v>0</v>
      </c>
      <c r="K441" s="9"/>
      <c r="L441" s="9" t="str">
        <f ca="1">IF(OR(Table2[[#This Row],[M23_28_2]]&gt;0,Table2[[#This Row],[K23_28_2]]&lt;0),"+-","")</f>
        <v/>
      </c>
    </row>
    <row r="442" spans="1:12" x14ac:dyDescent="0.25">
      <c r="A442" s="6" t="str">
        <f>SUBSTITUTE(SUBSTITUTE(Table2[[#This Row],[NAMA BARANG]],"-","")," ","")</f>
        <v>BpGell7026</v>
      </c>
      <c r="B442" s="8">
        <f ca="1">IF(Table2[[#This Row],[TT]]&lt;1,"",COUNT(B$2:B441)+1)</f>
        <v>440</v>
      </c>
      <c r="C442" s="6" t="s">
        <v>653</v>
      </c>
      <c r="D442" s="8">
        <v>21</v>
      </c>
      <c r="E442" s="8" t="s">
        <v>582</v>
      </c>
      <c r="F442" s="8">
        <f ca="1">SUM(Table2[[#This Row],[AWAL]],Table2[[#This Row],[M17_21_2]],Table2[[#This Row],[K17_21_2]],Table2[[#This Row],[M23_28_2]],Table2[[#This Row],[K23_28_2]])</f>
        <v>19</v>
      </c>
      <c r="G442" s="6">
        <f ca="1">SUMIF(INDIRECT(Table2[[#Headers],[M17_21_2]]&amp;"[concat]"),Table2[concat],INDIRECT(Table2[[#Headers],[M17_21_2]]&amp;"[c]"))</f>
        <v>0</v>
      </c>
      <c r="H442" s="6">
        <f ca="1">SUMIF(INDIRECT(Table2[[#Headers],[K17_21_2]]&amp;"[concat]"),Table2[concat],INDIRECT(Table2[[#Headers],[K17_21_2]]&amp;"[c]"))*-1</f>
        <v>-2</v>
      </c>
      <c r="I442" s="6" t="str">
        <f ca="1">IF(OR(Table2[[#This Row],[M17_21_2]]&gt;0,Table2[[#This Row],[K17_21_2]]&lt;0),"+-","")</f>
        <v>+-</v>
      </c>
      <c r="J442" s="9">
        <f ca="1">SUMIF(INDIRECT(Table2[[#Headers],[M23_28_2]]&amp;"[concat]"),Table2[concat],INDIRECT(Table2[[#Headers],[M23_28_2]]&amp;"[c]"))</f>
        <v>0</v>
      </c>
      <c r="K442" s="9"/>
      <c r="L442" s="9" t="str">
        <f ca="1">IF(OR(Table2[[#This Row],[M23_28_2]]&gt;0,Table2[[#This Row],[K23_28_2]]&lt;0),"+-","")</f>
        <v/>
      </c>
    </row>
    <row r="443" spans="1:12" x14ac:dyDescent="0.25">
      <c r="A443" s="6" t="str">
        <f>SUBSTITUTE(SUBSTITUTE(Table2[[#This Row],[NAMA BARANG]],"-","")," ","")</f>
        <v>BpGell7038</v>
      </c>
      <c r="B443" s="8">
        <f ca="1">IF(Table2[[#This Row],[TT]]&lt;1,"",COUNT(B$2:B442)+1)</f>
        <v>441</v>
      </c>
      <c r="C443" s="6" t="s">
        <v>654</v>
      </c>
      <c r="D443" s="8">
        <v>11</v>
      </c>
      <c r="E443" s="8" t="s">
        <v>582</v>
      </c>
      <c r="F443" s="8">
        <f ca="1">SUM(Table2[[#This Row],[AWAL]],Table2[[#This Row],[M17_21_2]],Table2[[#This Row],[K17_21_2]],Table2[[#This Row],[M23_28_2]],Table2[[#This Row],[K23_28_2]])</f>
        <v>9</v>
      </c>
      <c r="G443" s="6">
        <f ca="1">SUMIF(INDIRECT(Table2[[#Headers],[M17_21_2]]&amp;"[concat]"),Table2[concat],INDIRECT(Table2[[#Headers],[M17_21_2]]&amp;"[c]"))</f>
        <v>0</v>
      </c>
      <c r="H443" s="6">
        <f ca="1">SUMIF(INDIRECT(Table2[[#Headers],[K17_21_2]]&amp;"[concat]"),Table2[concat],INDIRECT(Table2[[#Headers],[K17_21_2]]&amp;"[c]"))*-1</f>
        <v>-2</v>
      </c>
      <c r="I443" s="6" t="str">
        <f ca="1">IF(OR(Table2[[#This Row],[M17_21_2]]&gt;0,Table2[[#This Row],[K17_21_2]]&lt;0),"+-","")</f>
        <v>+-</v>
      </c>
      <c r="J443" s="9">
        <f ca="1">SUMIF(INDIRECT(Table2[[#Headers],[M23_28_2]]&amp;"[concat]"),Table2[concat],INDIRECT(Table2[[#Headers],[M23_28_2]]&amp;"[c]"))</f>
        <v>0</v>
      </c>
      <c r="K443" s="9"/>
      <c r="L443" s="9" t="str">
        <f ca="1">IF(OR(Table2[[#This Row],[M23_28_2]]&gt;0,Table2[[#This Row],[K23_28_2]]&lt;0),"+-","")</f>
        <v/>
      </c>
    </row>
    <row r="444" spans="1:12" x14ac:dyDescent="0.25">
      <c r="A444" s="6" t="str">
        <f>SUBSTITUTE(SUBSTITUTE(Table2[[#This Row],[NAMA BARANG]],"-","")," ","")</f>
        <v>BpGell7039</v>
      </c>
      <c r="B444" s="8">
        <f ca="1">IF(Table2[[#This Row],[TT]]&lt;1,"",COUNT(B$2:B443)+1)</f>
        <v>442</v>
      </c>
      <c r="C444" s="6" t="s">
        <v>655</v>
      </c>
      <c r="D444" s="8">
        <v>4</v>
      </c>
      <c r="E444" s="8" t="s">
        <v>582</v>
      </c>
      <c r="F444" s="8">
        <f ca="1">SUM(Table2[[#This Row],[AWAL]],Table2[[#This Row],[M17_21_2]],Table2[[#This Row],[K17_21_2]],Table2[[#This Row],[M23_28_2]],Table2[[#This Row],[K23_28_2]])</f>
        <v>2</v>
      </c>
      <c r="G444" s="6">
        <f ca="1">SUMIF(INDIRECT(Table2[[#Headers],[M17_21_2]]&amp;"[concat]"),Table2[concat],INDIRECT(Table2[[#Headers],[M17_21_2]]&amp;"[c]"))</f>
        <v>0</v>
      </c>
      <c r="H444" s="6">
        <f ca="1">SUMIF(INDIRECT(Table2[[#Headers],[K17_21_2]]&amp;"[concat]"),Table2[concat],INDIRECT(Table2[[#Headers],[K17_21_2]]&amp;"[c]"))*-1</f>
        <v>-2</v>
      </c>
      <c r="I444" s="6" t="str">
        <f ca="1">IF(OR(Table2[[#This Row],[M17_21_2]]&gt;0,Table2[[#This Row],[K17_21_2]]&lt;0),"+-","")</f>
        <v>+-</v>
      </c>
      <c r="J444" s="9">
        <f ca="1">SUMIF(INDIRECT(Table2[[#Headers],[M23_28_2]]&amp;"[concat]"),Table2[concat],INDIRECT(Table2[[#Headers],[M23_28_2]]&amp;"[c]"))</f>
        <v>0</v>
      </c>
      <c r="K444" s="9"/>
      <c r="L444" s="9" t="str">
        <f ca="1">IF(OR(Table2[[#This Row],[M23_28_2]]&gt;0,Table2[[#This Row],[K23_28_2]]&lt;0),"+-","")</f>
        <v/>
      </c>
    </row>
    <row r="445" spans="1:12" x14ac:dyDescent="0.25">
      <c r="A445" s="6" t="str">
        <f>SUBSTITUTE(SUBSTITUTE(Table2[[#This Row],[NAMA BARANG]],"-","")," ","")</f>
        <v>BpGell7043</v>
      </c>
      <c r="B445" s="8">
        <f ca="1">IF(Table2[[#This Row],[TT]]&lt;1,"",COUNT(B$2:B444)+1)</f>
        <v>443</v>
      </c>
      <c r="C445" s="6" t="s">
        <v>656</v>
      </c>
      <c r="D445" s="8">
        <v>41</v>
      </c>
      <c r="E445" s="8" t="s">
        <v>582</v>
      </c>
      <c r="F445" s="8">
        <f ca="1">SUM(Table2[[#This Row],[AWAL]],Table2[[#This Row],[M17_21_2]],Table2[[#This Row],[K17_21_2]],Table2[[#This Row],[M23_28_2]],Table2[[#This Row],[K23_28_2]])</f>
        <v>41</v>
      </c>
      <c r="G445" s="6">
        <f ca="1">SUMIF(INDIRECT(Table2[[#Headers],[M17_21_2]]&amp;"[concat]"),Table2[concat],INDIRECT(Table2[[#Headers],[M17_21_2]]&amp;"[c]"))</f>
        <v>0</v>
      </c>
      <c r="H445" s="6">
        <f ca="1">SUMIF(INDIRECT(Table2[[#Headers],[K17_21_2]]&amp;"[concat]"),Table2[concat],INDIRECT(Table2[[#Headers],[K17_21_2]]&amp;"[c]"))*-1</f>
        <v>0</v>
      </c>
      <c r="I445" s="6" t="str">
        <f ca="1">IF(OR(Table2[[#This Row],[M17_21_2]]&gt;0,Table2[[#This Row],[K17_21_2]]&lt;0),"+-","")</f>
        <v/>
      </c>
      <c r="J445" s="9">
        <f ca="1">SUMIF(INDIRECT(Table2[[#Headers],[M23_28_2]]&amp;"[concat]"),Table2[concat],INDIRECT(Table2[[#Headers],[M23_28_2]]&amp;"[c]"))</f>
        <v>0</v>
      </c>
      <c r="K445" s="9"/>
      <c r="L445" s="9" t="str">
        <f ca="1">IF(OR(Table2[[#This Row],[M23_28_2]]&gt;0,Table2[[#This Row],[K23_28_2]]&lt;0),"+-","")</f>
        <v/>
      </c>
    </row>
    <row r="446" spans="1:12" x14ac:dyDescent="0.25">
      <c r="A446" s="6" t="str">
        <f>SUBSTITUTE(SUBSTITUTE(Table2[[#This Row],[NAMA BARANG]],"-","")," ","")</f>
        <v>BpGell7045</v>
      </c>
      <c r="B446" s="8">
        <f ca="1">IF(Table2[[#This Row],[TT]]&lt;1,"",COUNT(B$2:B445)+1)</f>
        <v>444</v>
      </c>
      <c r="C446" s="6" t="s">
        <v>657</v>
      </c>
      <c r="D446" s="8">
        <v>31</v>
      </c>
      <c r="E446" s="8" t="s">
        <v>582</v>
      </c>
      <c r="F446" s="8">
        <f ca="1">SUM(Table2[[#This Row],[AWAL]],Table2[[#This Row],[M17_21_2]],Table2[[#This Row],[K17_21_2]],Table2[[#This Row],[M23_28_2]],Table2[[#This Row],[K23_28_2]])</f>
        <v>31</v>
      </c>
      <c r="G446" s="6">
        <f ca="1">SUMIF(INDIRECT(Table2[[#Headers],[M17_21_2]]&amp;"[concat]"),Table2[concat],INDIRECT(Table2[[#Headers],[M17_21_2]]&amp;"[c]"))</f>
        <v>0</v>
      </c>
      <c r="H446" s="6">
        <f ca="1">SUMIF(INDIRECT(Table2[[#Headers],[K17_21_2]]&amp;"[concat]"),Table2[concat],INDIRECT(Table2[[#Headers],[K17_21_2]]&amp;"[c]"))*-1</f>
        <v>0</v>
      </c>
      <c r="I446" s="6" t="str">
        <f ca="1">IF(OR(Table2[[#This Row],[M17_21_2]]&gt;0,Table2[[#This Row],[K17_21_2]]&lt;0),"+-","")</f>
        <v/>
      </c>
      <c r="J446" s="9">
        <f ca="1">SUMIF(INDIRECT(Table2[[#Headers],[M23_28_2]]&amp;"[concat]"),Table2[concat],INDIRECT(Table2[[#Headers],[M23_28_2]]&amp;"[c]"))</f>
        <v>0</v>
      </c>
      <c r="K446" s="9"/>
      <c r="L446" s="9" t="str">
        <f ca="1">IF(OR(Table2[[#This Row],[M23_28_2]]&gt;0,Table2[[#This Row],[K23_28_2]]&lt;0),"+-","")</f>
        <v/>
      </c>
    </row>
    <row r="447" spans="1:12" x14ac:dyDescent="0.25">
      <c r="A447" s="6" t="str">
        <f>SUBSTITUTE(SUBSTITUTE(Table2[[#This Row],[NAMA BARANG]],"-","")," ","")</f>
        <v>BpGell7092</v>
      </c>
      <c r="B447" s="11">
        <f ca="1">IF(Table2[[#This Row],[TT]]&lt;1,"",COUNT(B$2:B446)+1)</f>
        <v>445</v>
      </c>
      <c r="C447" s="7" t="s">
        <v>658</v>
      </c>
      <c r="D447" s="21">
        <v>39</v>
      </c>
      <c r="E447" s="21" t="s">
        <v>582</v>
      </c>
      <c r="F447" s="11">
        <f ca="1">SUM(Table2[[#This Row],[AWAL]],Table2[[#This Row],[M17_21_2]],Table2[[#This Row],[K17_21_2]],Table2[[#This Row],[M23_28_2]],Table2[[#This Row],[K23_28_2]])</f>
        <v>39</v>
      </c>
      <c r="G447" s="6">
        <f ca="1">SUMIF(INDIRECT(Table2[[#Headers],[M17_21_2]]&amp;"[concat]"),Table2[concat],INDIRECT(Table2[[#Headers],[M17_21_2]]&amp;"[c]"))</f>
        <v>0</v>
      </c>
      <c r="H447" s="6">
        <f ca="1">SUMIF(INDIRECT(Table2[[#Headers],[K17_21_2]]&amp;"[concat]"),Table2[concat],INDIRECT(Table2[[#Headers],[K17_21_2]]&amp;"[c]"))*-1</f>
        <v>0</v>
      </c>
      <c r="I447" s="6" t="str">
        <f ca="1">IF(OR(Table2[[#This Row],[M17_21_2]]&gt;0,Table2[[#This Row],[K17_21_2]]&lt;0),"+-","")</f>
        <v/>
      </c>
      <c r="J447" s="9">
        <f ca="1">SUMIF(INDIRECT(Table2[[#Headers],[M23_28_2]]&amp;"[concat]"),Table2[concat],INDIRECT(Table2[[#Headers],[M23_28_2]]&amp;"[c]"))</f>
        <v>0</v>
      </c>
      <c r="K447" s="9"/>
      <c r="L447" s="9" t="str">
        <f ca="1">IF(OR(Table2[[#This Row],[M23_28_2]]&gt;0,Table2[[#This Row],[K23_28_2]]&lt;0),"+-","")</f>
        <v/>
      </c>
    </row>
    <row r="448" spans="1:12" x14ac:dyDescent="0.25">
      <c r="A448" s="6" t="str">
        <f>SUBSTITUTE(SUBSTITUTE(Table2[[#This Row],[NAMA BARANG]],"-","")," ","")</f>
        <v>BpGell802(10)/803(10)</v>
      </c>
      <c r="B448" s="8">
        <f ca="1">IF(Table2[[#This Row],[TT]]&lt;1,"",COUNT(B$2:B447)+1)</f>
        <v>446</v>
      </c>
      <c r="C448" s="6" t="s">
        <v>659</v>
      </c>
      <c r="D448" s="8">
        <v>20</v>
      </c>
      <c r="E448" s="8" t="s">
        <v>18</v>
      </c>
      <c r="F448" s="8">
        <f ca="1">SUM(Table2[[#This Row],[AWAL]],Table2[[#This Row],[M17_21_2]],Table2[[#This Row],[K17_21_2]],Table2[[#This Row],[M23_28_2]],Table2[[#This Row],[K23_28_2]])</f>
        <v>20</v>
      </c>
      <c r="G448" s="6">
        <f ca="1">SUMIF(INDIRECT(Table2[[#Headers],[M17_21_2]]&amp;"[concat]"),Table2[concat],INDIRECT(Table2[[#Headers],[M17_21_2]]&amp;"[c]"))</f>
        <v>0</v>
      </c>
      <c r="H448" s="6">
        <f ca="1">SUMIF(INDIRECT(Table2[[#Headers],[K17_21_2]]&amp;"[concat]"),Table2[concat],INDIRECT(Table2[[#Headers],[K17_21_2]]&amp;"[c]"))*-1</f>
        <v>0</v>
      </c>
      <c r="I448" s="6" t="str">
        <f ca="1">IF(OR(Table2[[#This Row],[M17_21_2]]&gt;0,Table2[[#This Row],[K17_21_2]]&lt;0),"+-","")</f>
        <v/>
      </c>
      <c r="J448" s="9">
        <f ca="1">SUMIF(INDIRECT(Table2[[#Headers],[M23_28_2]]&amp;"[concat]"),Table2[concat],INDIRECT(Table2[[#Headers],[M23_28_2]]&amp;"[c]"))</f>
        <v>0</v>
      </c>
      <c r="K448" s="9"/>
      <c r="L448" s="9" t="str">
        <f ca="1">IF(OR(Table2[[#This Row],[M23_28_2]]&gt;0,Table2[[#This Row],[K23_28_2]]&lt;0),"+-","")</f>
        <v/>
      </c>
    </row>
    <row r="449" spans="1:12" x14ac:dyDescent="0.25">
      <c r="A449" s="6" t="str">
        <f>SUBSTITUTE(SUBSTITUTE(Table2[[#This Row],[NAMA BARANG]],"-","")," ","")</f>
        <v>BpGell805(11)/806(9)</v>
      </c>
      <c r="B449" s="8">
        <f ca="1">IF(Table2[[#This Row],[TT]]&lt;1,"",COUNT(B$2:B448)+1)</f>
        <v>447</v>
      </c>
      <c r="C449" s="6" t="s">
        <v>660</v>
      </c>
      <c r="D449" s="8">
        <v>20</v>
      </c>
      <c r="E449" s="8" t="s">
        <v>18</v>
      </c>
      <c r="F449" s="8">
        <f ca="1">SUM(Table2[[#This Row],[AWAL]],Table2[[#This Row],[M17_21_2]],Table2[[#This Row],[K17_21_2]],Table2[[#This Row],[M23_28_2]],Table2[[#This Row],[K23_28_2]])</f>
        <v>20</v>
      </c>
      <c r="G449" s="6">
        <f ca="1">SUMIF(INDIRECT(Table2[[#Headers],[M17_21_2]]&amp;"[concat]"),Table2[concat],INDIRECT(Table2[[#Headers],[M17_21_2]]&amp;"[c]"))</f>
        <v>0</v>
      </c>
      <c r="H449" s="6">
        <f ca="1">SUMIF(INDIRECT(Table2[[#Headers],[K17_21_2]]&amp;"[concat]"),Table2[concat],INDIRECT(Table2[[#Headers],[K17_21_2]]&amp;"[c]"))*-1</f>
        <v>0</v>
      </c>
      <c r="I449" s="6" t="str">
        <f ca="1">IF(OR(Table2[[#This Row],[M17_21_2]]&gt;0,Table2[[#This Row],[K17_21_2]]&lt;0),"+-","")</f>
        <v/>
      </c>
      <c r="J449" s="9">
        <f ca="1">SUMIF(INDIRECT(Table2[[#Headers],[M23_28_2]]&amp;"[concat]"),Table2[concat],INDIRECT(Table2[[#Headers],[M23_28_2]]&amp;"[c]"))</f>
        <v>0</v>
      </c>
      <c r="K449" s="9"/>
      <c r="L449" s="9" t="str">
        <f ca="1">IF(OR(Table2[[#This Row],[M23_28_2]]&gt;0,Table2[[#This Row],[K23_28_2]]&lt;0),"+-","")</f>
        <v/>
      </c>
    </row>
    <row r="450" spans="1:12" x14ac:dyDescent="0.25">
      <c r="A450" s="6" t="str">
        <f>SUBSTITUTE(SUBSTITUTE(Table2[[#This Row],[NAMA BARANG]],"-","")," ","")</f>
        <v>BpGell807</v>
      </c>
      <c r="B450" s="8">
        <f ca="1">IF(Table2[[#This Row],[TT]]&lt;1,"",COUNT(B$2:B449)+1)</f>
        <v>448</v>
      </c>
      <c r="C450" s="6" t="s">
        <v>661</v>
      </c>
      <c r="D450" s="8">
        <v>15</v>
      </c>
      <c r="E450" s="8" t="s">
        <v>18</v>
      </c>
      <c r="F450" s="8">
        <f ca="1">SUM(Table2[[#This Row],[AWAL]],Table2[[#This Row],[M17_21_2]],Table2[[#This Row],[K17_21_2]],Table2[[#This Row],[M23_28_2]],Table2[[#This Row],[K23_28_2]])</f>
        <v>15</v>
      </c>
      <c r="G450" s="6">
        <f ca="1">SUMIF(INDIRECT(Table2[[#Headers],[M17_21_2]]&amp;"[concat]"),Table2[concat],INDIRECT(Table2[[#Headers],[M17_21_2]]&amp;"[c]"))</f>
        <v>0</v>
      </c>
      <c r="H450" s="6">
        <f ca="1">SUMIF(INDIRECT(Table2[[#Headers],[K17_21_2]]&amp;"[concat]"),Table2[concat],INDIRECT(Table2[[#Headers],[K17_21_2]]&amp;"[c]"))*-1</f>
        <v>0</v>
      </c>
      <c r="I450" s="6" t="str">
        <f ca="1">IF(OR(Table2[[#This Row],[M17_21_2]]&gt;0,Table2[[#This Row],[K17_21_2]]&lt;0),"+-","")</f>
        <v/>
      </c>
      <c r="J450" s="9">
        <f ca="1">SUMIF(INDIRECT(Table2[[#Headers],[M23_28_2]]&amp;"[concat]"),Table2[concat],INDIRECT(Table2[[#Headers],[M23_28_2]]&amp;"[c]"))</f>
        <v>0</v>
      </c>
      <c r="K450" s="9"/>
      <c r="L450" s="9" t="str">
        <f ca="1">IF(OR(Table2[[#This Row],[M23_28_2]]&gt;0,Table2[[#This Row],[K23_28_2]]&lt;0),"+-","")</f>
        <v/>
      </c>
    </row>
    <row r="451" spans="1:12" x14ac:dyDescent="0.25">
      <c r="A451" s="6" t="str">
        <f>SUBSTITUTE(SUBSTITUTE(Table2[[#This Row],[NAMA BARANG]],"-","")," ","")</f>
        <v>BpGell8853segitigabola</v>
      </c>
      <c r="B451" s="8">
        <f ca="1">IF(Table2[[#This Row],[TT]]&lt;1,"",COUNT(B$2:B450)+1)</f>
        <v>449</v>
      </c>
      <c r="C451" s="6" t="s">
        <v>663</v>
      </c>
      <c r="D451" s="8">
        <v>8</v>
      </c>
      <c r="E451" s="8" t="s">
        <v>18</v>
      </c>
      <c r="F451" s="8">
        <f ca="1">SUM(Table2[[#This Row],[AWAL]],Table2[[#This Row],[M17_21_2]],Table2[[#This Row],[K17_21_2]],Table2[[#This Row],[M23_28_2]],Table2[[#This Row],[K23_28_2]])</f>
        <v>8</v>
      </c>
      <c r="G451" s="6">
        <f ca="1">SUMIF(INDIRECT(Table2[[#Headers],[M17_21_2]]&amp;"[concat]"),Table2[concat],INDIRECT(Table2[[#Headers],[M17_21_2]]&amp;"[c]"))</f>
        <v>0</v>
      </c>
      <c r="H451" s="6">
        <f ca="1">SUMIF(INDIRECT(Table2[[#Headers],[K17_21_2]]&amp;"[concat]"),Table2[concat],INDIRECT(Table2[[#Headers],[K17_21_2]]&amp;"[c]"))*-1</f>
        <v>0</v>
      </c>
      <c r="I451" s="6" t="str">
        <f ca="1">IF(OR(Table2[[#This Row],[M17_21_2]]&gt;0,Table2[[#This Row],[K17_21_2]]&lt;0),"+-","")</f>
        <v/>
      </c>
      <c r="J451" s="9">
        <f ca="1">SUMIF(INDIRECT(Table2[[#Headers],[M23_28_2]]&amp;"[concat]"),Table2[concat],INDIRECT(Table2[[#Headers],[M23_28_2]]&amp;"[c]"))</f>
        <v>0</v>
      </c>
      <c r="K451" s="9"/>
      <c r="L451" s="9" t="str">
        <f ca="1">IF(OR(Table2[[#This Row],[M23_28_2]]&gt;0,Table2[[#This Row],[K23_28_2]]&lt;0),"+-","")</f>
        <v/>
      </c>
    </row>
    <row r="452" spans="1:12" x14ac:dyDescent="0.25">
      <c r="A452" s="6" t="str">
        <f>SUBSTITUTE(SUBSTITUTE(Table2[[#This Row],[NAMA BARANG]],"-","")," ","")</f>
        <v>BpGell917/903</v>
      </c>
      <c r="B452" s="8">
        <f ca="1">IF(Table2[[#This Row],[TT]]&lt;1,"",COUNT(B$2:B451)+1)</f>
        <v>450</v>
      </c>
      <c r="C452" s="6" t="s">
        <v>664</v>
      </c>
      <c r="D452" s="8">
        <v>13</v>
      </c>
      <c r="E452" s="8" t="s">
        <v>18</v>
      </c>
      <c r="F452" s="8">
        <f ca="1">SUM(Table2[[#This Row],[AWAL]],Table2[[#This Row],[M17_21_2]],Table2[[#This Row],[K17_21_2]],Table2[[#This Row],[M23_28_2]],Table2[[#This Row],[K23_28_2]])</f>
        <v>13</v>
      </c>
      <c r="G452" s="6">
        <f ca="1">SUMIF(INDIRECT(Table2[[#Headers],[M17_21_2]]&amp;"[concat]"),Table2[concat],INDIRECT(Table2[[#Headers],[M17_21_2]]&amp;"[c]"))</f>
        <v>0</v>
      </c>
      <c r="H452" s="6">
        <f ca="1">SUMIF(INDIRECT(Table2[[#Headers],[K17_21_2]]&amp;"[concat]"),Table2[concat],INDIRECT(Table2[[#Headers],[K17_21_2]]&amp;"[c]"))*-1</f>
        <v>0</v>
      </c>
      <c r="I452" s="6" t="str">
        <f ca="1">IF(OR(Table2[[#This Row],[M17_21_2]]&gt;0,Table2[[#This Row],[K17_21_2]]&lt;0),"+-","")</f>
        <v/>
      </c>
      <c r="J452" s="9">
        <f ca="1">SUMIF(INDIRECT(Table2[[#Headers],[M23_28_2]]&amp;"[concat]"),Table2[concat],INDIRECT(Table2[[#Headers],[M23_28_2]]&amp;"[c]"))</f>
        <v>0</v>
      </c>
      <c r="K452" s="9"/>
      <c r="L452" s="9" t="str">
        <f ca="1">IF(OR(Table2[[#This Row],[M23_28_2]]&gt;0,Table2[[#This Row],[K23_28_2]]&lt;0),"+-","")</f>
        <v/>
      </c>
    </row>
    <row r="453" spans="1:12" x14ac:dyDescent="0.25">
      <c r="A453" s="6" t="str">
        <f>SUBSTITUTE(SUBSTITUTE(Table2[[#This Row],[NAMA BARANG]],"-","")," ","")</f>
        <v>BpGell9518tankair</v>
      </c>
      <c r="B453" s="8">
        <f ca="1">IF(Table2[[#This Row],[TT]]&lt;1,"",COUNT(B$2:B452)+1)</f>
        <v>451</v>
      </c>
      <c r="C453" s="6" t="s">
        <v>665</v>
      </c>
      <c r="D453" s="8">
        <v>2</v>
      </c>
      <c r="E453" s="8" t="s">
        <v>666</v>
      </c>
      <c r="F453" s="8">
        <f ca="1">SUM(Table2[[#This Row],[AWAL]],Table2[[#This Row],[M17_21_2]],Table2[[#This Row],[K17_21_2]],Table2[[#This Row],[M23_28_2]],Table2[[#This Row],[K23_28_2]])</f>
        <v>2</v>
      </c>
      <c r="G453" s="6">
        <f ca="1">SUMIF(INDIRECT(Table2[[#Headers],[M17_21_2]]&amp;"[concat]"),Table2[concat],INDIRECT(Table2[[#Headers],[M17_21_2]]&amp;"[c]"))</f>
        <v>0</v>
      </c>
      <c r="H453" s="6">
        <f ca="1">SUMIF(INDIRECT(Table2[[#Headers],[K17_21_2]]&amp;"[concat]"),Table2[concat],INDIRECT(Table2[[#Headers],[K17_21_2]]&amp;"[c]"))*-1</f>
        <v>0</v>
      </c>
      <c r="I453" s="6" t="str">
        <f ca="1">IF(OR(Table2[[#This Row],[M17_21_2]]&gt;0,Table2[[#This Row],[K17_21_2]]&lt;0),"+-","")</f>
        <v/>
      </c>
      <c r="J453" s="9">
        <f ca="1">SUMIF(INDIRECT(Table2[[#Headers],[M23_28_2]]&amp;"[concat]"),Table2[concat],INDIRECT(Table2[[#Headers],[M23_28_2]]&amp;"[c]"))</f>
        <v>0</v>
      </c>
      <c r="K453" s="9"/>
      <c r="L453" s="9" t="str">
        <f ca="1">IF(OR(Table2[[#This Row],[M23_28_2]]&gt;0,Table2[[#This Row],[K23_28_2]]&lt;0),"+-","")</f>
        <v/>
      </c>
    </row>
    <row r="454" spans="1:12" x14ac:dyDescent="0.25">
      <c r="A454" s="6" t="str">
        <f>SUBSTITUTE(SUBSTITUTE(Table2[[#This Row],[NAMA BARANG]],"-","")," ","")</f>
        <v>BpGellAopoGp1895</v>
      </c>
      <c r="B454" s="8">
        <f ca="1">IF(Table2[[#This Row],[TT]]&lt;1,"",COUNT(B$2:B453)+1)</f>
        <v>452</v>
      </c>
      <c r="C454" s="6" t="s">
        <v>670</v>
      </c>
      <c r="D454" s="8">
        <v>2</v>
      </c>
      <c r="E454" s="8" t="s">
        <v>18</v>
      </c>
      <c r="F454" s="8">
        <f ca="1">SUM(Table2[[#This Row],[AWAL]],Table2[[#This Row],[M17_21_2]],Table2[[#This Row],[K17_21_2]],Table2[[#This Row],[M23_28_2]],Table2[[#This Row],[K23_28_2]])</f>
        <v>2</v>
      </c>
      <c r="G454" s="6">
        <f ca="1">SUMIF(INDIRECT(Table2[[#Headers],[M17_21_2]]&amp;"[concat]"),Table2[concat],INDIRECT(Table2[[#Headers],[M17_21_2]]&amp;"[c]"))</f>
        <v>0</v>
      </c>
      <c r="H454" s="6">
        <f ca="1">SUMIF(INDIRECT(Table2[[#Headers],[K17_21_2]]&amp;"[concat]"),Table2[concat],INDIRECT(Table2[[#Headers],[K17_21_2]]&amp;"[c]"))*-1</f>
        <v>0</v>
      </c>
      <c r="I454" s="6" t="str">
        <f ca="1">IF(OR(Table2[[#This Row],[M17_21_2]]&gt;0,Table2[[#This Row],[K17_21_2]]&lt;0),"+-","")</f>
        <v/>
      </c>
      <c r="J454" s="9">
        <f ca="1">SUMIF(INDIRECT(Table2[[#Headers],[M23_28_2]]&amp;"[concat]"),Table2[concat],INDIRECT(Table2[[#Headers],[M23_28_2]]&amp;"[c]"))</f>
        <v>0</v>
      </c>
      <c r="K454" s="9"/>
      <c r="L454" s="9" t="str">
        <f ca="1">IF(OR(Table2[[#This Row],[M23_28_2]]&gt;0,Table2[[#This Row],[K23_28_2]]&lt;0),"+-","")</f>
        <v/>
      </c>
    </row>
    <row r="455" spans="1:12" x14ac:dyDescent="0.25">
      <c r="A455" s="6" t="str">
        <f>SUBSTITUTE(SUBSTITUTE(Table2[[#This Row],[NAMA BARANG]],"-","")," ","")</f>
        <v>BpGellAopoGp032warna</v>
      </c>
      <c r="B455" s="8">
        <f ca="1">IF(Table2[[#This Row],[TT]]&lt;1,"",COUNT(B$2:B454)+1)</f>
        <v>453</v>
      </c>
      <c r="C455" s="6" t="s">
        <v>671</v>
      </c>
      <c r="D455" s="8">
        <v>2</v>
      </c>
      <c r="E455" s="8" t="s">
        <v>71</v>
      </c>
      <c r="F455" s="8">
        <f ca="1">SUM(Table2[[#This Row],[AWAL]],Table2[[#This Row],[M17_21_2]],Table2[[#This Row],[K17_21_2]],Table2[[#This Row],[M23_28_2]],Table2[[#This Row],[K23_28_2]])</f>
        <v>2</v>
      </c>
      <c r="G455" s="6">
        <f ca="1">SUMIF(INDIRECT(Table2[[#Headers],[M17_21_2]]&amp;"[concat]"),Table2[concat],INDIRECT(Table2[[#Headers],[M17_21_2]]&amp;"[c]"))</f>
        <v>0</v>
      </c>
      <c r="H455" s="6">
        <f ca="1">SUMIF(INDIRECT(Table2[[#Headers],[K17_21_2]]&amp;"[concat]"),Table2[concat],INDIRECT(Table2[[#Headers],[K17_21_2]]&amp;"[c]"))*-1</f>
        <v>0</v>
      </c>
      <c r="I455" s="6" t="str">
        <f ca="1">IF(OR(Table2[[#This Row],[M17_21_2]]&gt;0,Table2[[#This Row],[K17_21_2]]&lt;0),"+-","")</f>
        <v/>
      </c>
      <c r="J455" s="9">
        <f ca="1">SUMIF(INDIRECT(Table2[[#Headers],[M23_28_2]]&amp;"[concat]"),Table2[concat],INDIRECT(Table2[[#Headers],[M23_28_2]]&amp;"[c]"))</f>
        <v>0</v>
      </c>
      <c r="K455" s="9"/>
      <c r="L455" s="9" t="str">
        <f ca="1">IF(OR(Table2[[#This Row],[M23_28_2]]&gt;0,Table2[[#This Row],[K23_28_2]]&lt;0),"+-","")</f>
        <v/>
      </c>
    </row>
    <row r="456" spans="1:12" x14ac:dyDescent="0.25">
      <c r="A456" s="6" t="str">
        <f>SUBSTITUTE(SUBSTITUTE(Table2[[#This Row],[NAMA BARANG]],"-","")," ","")</f>
        <v>BpGellB155(0366)</v>
      </c>
      <c r="B456" s="8">
        <f ca="1">IF(Table2[[#This Row],[TT]]&lt;1,"",COUNT(B$2:B455)+1)</f>
        <v>454</v>
      </c>
      <c r="C456" s="6" t="s">
        <v>672</v>
      </c>
      <c r="D456" s="8">
        <v>14</v>
      </c>
      <c r="E456" s="8" t="s">
        <v>18</v>
      </c>
      <c r="F456" s="8">
        <f ca="1">SUM(Table2[[#This Row],[AWAL]],Table2[[#This Row],[M17_21_2]],Table2[[#This Row],[K17_21_2]],Table2[[#This Row],[M23_28_2]],Table2[[#This Row],[K23_28_2]])</f>
        <v>14</v>
      </c>
      <c r="G456" s="6">
        <f ca="1">SUMIF(INDIRECT(Table2[[#Headers],[M17_21_2]]&amp;"[concat]"),Table2[concat],INDIRECT(Table2[[#Headers],[M17_21_2]]&amp;"[c]"))</f>
        <v>0</v>
      </c>
      <c r="H456" s="6">
        <f ca="1">SUMIF(INDIRECT(Table2[[#Headers],[K17_21_2]]&amp;"[concat]"),Table2[concat],INDIRECT(Table2[[#Headers],[K17_21_2]]&amp;"[c]"))*-1</f>
        <v>0</v>
      </c>
      <c r="I456" s="6" t="str">
        <f ca="1">IF(OR(Table2[[#This Row],[M17_21_2]]&gt;0,Table2[[#This Row],[K17_21_2]]&lt;0),"+-","")</f>
        <v/>
      </c>
      <c r="J456" s="9">
        <f ca="1">SUMIF(INDIRECT(Table2[[#Headers],[M23_28_2]]&amp;"[concat]"),Table2[concat],INDIRECT(Table2[[#Headers],[M23_28_2]]&amp;"[c]"))</f>
        <v>0</v>
      </c>
      <c r="K456" s="9"/>
      <c r="L456" s="9" t="str">
        <f ca="1">IF(OR(Table2[[#This Row],[M23_28_2]]&gt;0,Table2[[#This Row],[K23_28_2]]&lt;0),"+-","")</f>
        <v/>
      </c>
    </row>
    <row r="457" spans="1:12" x14ac:dyDescent="0.25">
      <c r="A457" s="6" t="str">
        <f>SUBSTITUTE(SUBSTITUTE(Table2[[#This Row],[NAMA BARANG]],"-","")," ","")</f>
        <v>BpGellelmoH(1)M(1)</v>
      </c>
      <c r="B457" s="8">
        <f ca="1">IF(Table2[[#This Row],[TT]]&lt;1,"",COUNT(B$2:B456)+1)</f>
        <v>455</v>
      </c>
      <c r="C457" s="6" t="s">
        <v>673</v>
      </c>
      <c r="D457" s="8">
        <v>2</v>
      </c>
      <c r="E457" s="8" t="s">
        <v>23</v>
      </c>
      <c r="F457" s="8">
        <f ca="1">SUM(Table2[[#This Row],[AWAL]],Table2[[#This Row],[M17_21_2]],Table2[[#This Row],[K17_21_2]],Table2[[#This Row],[M23_28_2]],Table2[[#This Row],[K23_28_2]])</f>
        <v>2</v>
      </c>
      <c r="G457" s="6">
        <f ca="1">SUMIF(INDIRECT(Table2[[#Headers],[M17_21_2]]&amp;"[concat]"),Table2[concat],INDIRECT(Table2[[#Headers],[M17_21_2]]&amp;"[c]"))</f>
        <v>0</v>
      </c>
      <c r="H457" s="6">
        <f ca="1">SUMIF(INDIRECT(Table2[[#Headers],[K17_21_2]]&amp;"[concat]"),Table2[concat],INDIRECT(Table2[[#Headers],[K17_21_2]]&amp;"[c]"))*-1</f>
        <v>0</v>
      </c>
      <c r="I457" s="6" t="str">
        <f ca="1">IF(OR(Table2[[#This Row],[M17_21_2]]&gt;0,Table2[[#This Row],[K17_21_2]]&lt;0),"+-","")</f>
        <v/>
      </c>
      <c r="J457" s="9">
        <f ca="1">SUMIF(INDIRECT(Table2[[#Headers],[M23_28_2]]&amp;"[concat]"),Table2[concat],INDIRECT(Table2[[#Headers],[M23_28_2]]&amp;"[c]"))</f>
        <v>0</v>
      </c>
      <c r="K457" s="9"/>
      <c r="L457" s="9" t="str">
        <f ca="1">IF(OR(Table2[[#This Row],[M23_28_2]]&gt;0,Table2[[#This Row],[K23_28_2]]&lt;0),"+-","")</f>
        <v/>
      </c>
    </row>
    <row r="458" spans="1:12" x14ac:dyDescent="0.25">
      <c r="A458" s="6" t="str">
        <f>SUBSTITUTE(SUBSTITUTE(Table2[[#This Row],[NAMA BARANG]],"-","")," ","")</f>
        <v>BpGellexecutive169(2)/777(3)</v>
      </c>
      <c r="B458" s="8">
        <f ca="1">IF(Table2[[#This Row],[TT]]&lt;1,"",COUNT(B$2:B457)+1)</f>
        <v>456</v>
      </c>
      <c r="C458" s="6" t="s">
        <v>674</v>
      </c>
      <c r="D458" s="8">
        <v>5</v>
      </c>
      <c r="E458" s="8" t="s">
        <v>18</v>
      </c>
      <c r="F458" s="8">
        <f ca="1">SUM(Table2[[#This Row],[AWAL]],Table2[[#This Row],[M17_21_2]],Table2[[#This Row],[K17_21_2]],Table2[[#This Row],[M23_28_2]],Table2[[#This Row],[K23_28_2]])</f>
        <v>5</v>
      </c>
      <c r="G458" s="6">
        <f ca="1">SUMIF(INDIRECT(Table2[[#Headers],[M17_21_2]]&amp;"[concat]"),Table2[concat],INDIRECT(Table2[[#Headers],[M17_21_2]]&amp;"[c]"))</f>
        <v>0</v>
      </c>
      <c r="H458" s="6">
        <f ca="1">SUMIF(INDIRECT(Table2[[#Headers],[K17_21_2]]&amp;"[concat]"),Table2[concat],INDIRECT(Table2[[#Headers],[K17_21_2]]&amp;"[c]"))*-1</f>
        <v>0</v>
      </c>
      <c r="I458" s="6" t="str">
        <f ca="1">IF(OR(Table2[[#This Row],[M17_21_2]]&gt;0,Table2[[#This Row],[K17_21_2]]&lt;0),"+-","")</f>
        <v/>
      </c>
      <c r="J458" s="9">
        <f ca="1">SUMIF(INDIRECT(Table2[[#Headers],[M23_28_2]]&amp;"[concat]"),Table2[concat],INDIRECT(Table2[[#Headers],[M23_28_2]]&amp;"[c]"))</f>
        <v>0</v>
      </c>
      <c r="K458" s="9"/>
      <c r="L458" s="9" t="str">
        <f ca="1">IF(OR(Table2[[#This Row],[M23_28_2]]&gt;0,Table2[[#This Row],[K23_28_2]]&lt;0),"+-","")</f>
        <v/>
      </c>
    </row>
    <row r="459" spans="1:12" x14ac:dyDescent="0.25">
      <c r="A459" s="6" t="str">
        <f>SUBSTITUTE(SUBSTITUTE(Table2[[#This Row],[NAMA BARANG]],"-","")," ","")</f>
        <v>BpGellG2036biru</v>
      </c>
      <c r="B459" s="8">
        <f ca="1">IF(Table2[[#This Row],[TT]]&lt;1,"",COUNT(B$2:B458)+1)</f>
        <v>457</v>
      </c>
      <c r="C459" s="6" t="s">
        <v>675</v>
      </c>
      <c r="D459" s="8">
        <v>5</v>
      </c>
      <c r="E459" s="8" t="s">
        <v>18</v>
      </c>
      <c r="F459" s="8">
        <f ca="1">SUM(Table2[[#This Row],[AWAL]],Table2[[#This Row],[M17_21_2]],Table2[[#This Row],[K17_21_2]],Table2[[#This Row],[M23_28_2]],Table2[[#This Row],[K23_28_2]])</f>
        <v>5</v>
      </c>
      <c r="G459" s="6">
        <f ca="1">SUMIF(INDIRECT(Table2[[#Headers],[M17_21_2]]&amp;"[concat]"),Table2[concat],INDIRECT(Table2[[#Headers],[M17_21_2]]&amp;"[c]"))</f>
        <v>0</v>
      </c>
      <c r="H459" s="6">
        <f ca="1">SUMIF(INDIRECT(Table2[[#Headers],[K17_21_2]]&amp;"[concat]"),Table2[concat],INDIRECT(Table2[[#Headers],[K17_21_2]]&amp;"[c]"))*-1</f>
        <v>0</v>
      </c>
      <c r="I459" s="6" t="str">
        <f ca="1">IF(OR(Table2[[#This Row],[M17_21_2]]&gt;0,Table2[[#This Row],[K17_21_2]]&lt;0),"+-","")</f>
        <v/>
      </c>
      <c r="J459" s="9">
        <f ca="1">SUMIF(INDIRECT(Table2[[#Headers],[M23_28_2]]&amp;"[concat]"),Table2[concat],INDIRECT(Table2[[#Headers],[M23_28_2]]&amp;"[c]"))</f>
        <v>0</v>
      </c>
      <c r="K459" s="9"/>
      <c r="L459" s="9" t="str">
        <f ca="1">IF(OR(Table2[[#This Row],[M23_28_2]]&gt;0,Table2[[#This Row],[K23_28_2]]&lt;0),"+-","")</f>
        <v/>
      </c>
    </row>
    <row r="460" spans="1:12" x14ac:dyDescent="0.25">
      <c r="A460" s="6" t="str">
        <f>SUBSTITUTE(SUBSTITUTE(Table2[[#This Row],[NAMA BARANG]],"-","")," ","")</f>
        <v>BpgellGLPSQ0112w</v>
      </c>
      <c r="B460" s="8">
        <f ca="1">IF(Table2[[#This Row],[TT]]&lt;1,"",COUNT(B$2:B459)+1)</f>
        <v>458</v>
      </c>
      <c r="C460" s="6" t="s">
        <v>676</v>
      </c>
      <c r="D460" s="8">
        <v>2</v>
      </c>
      <c r="E460" s="8" t="s">
        <v>596</v>
      </c>
      <c r="F460" s="8">
        <f ca="1">SUM(Table2[[#This Row],[AWAL]],Table2[[#This Row],[M17_21_2]],Table2[[#This Row],[K17_21_2]],Table2[[#This Row],[M23_28_2]],Table2[[#This Row],[K23_28_2]])</f>
        <v>2</v>
      </c>
      <c r="G460" s="6">
        <f ca="1">SUMIF(INDIRECT(Table2[[#Headers],[M17_21_2]]&amp;"[concat]"),Table2[concat],INDIRECT(Table2[[#Headers],[M17_21_2]]&amp;"[c]"))</f>
        <v>0</v>
      </c>
      <c r="H460" s="6">
        <f ca="1">SUMIF(INDIRECT(Table2[[#Headers],[K17_21_2]]&amp;"[concat]"),Table2[concat],INDIRECT(Table2[[#Headers],[K17_21_2]]&amp;"[c]"))*-1</f>
        <v>0</v>
      </c>
      <c r="I460" s="6" t="str">
        <f ca="1">IF(OR(Table2[[#This Row],[M17_21_2]]&gt;0,Table2[[#This Row],[K17_21_2]]&lt;0),"+-","")</f>
        <v/>
      </c>
      <c r="J460" s="9">
        <f ca="1">SUMIF(INDIRECT(Table2[[#Headers],[M23_28_2]]&amp;"[concat]"),Table2[concat],INDIRECT(Table2[[#Headers],[M23_28_2]]&amp;"[c]"))</f>
        <v>0</v>
      </c>
      <c r="K460" s="9"/>
      <c r="L460" s="9" t="str">
        <f ca="1">IF(OR(Table2[[#This Row],[M23_28_2]]&gt;0,Table2[[#This Row],[K23_28_2]]&lt;0),"+-","")</f>
        <v/>
      </c>
    </row>
    <row r="461" spans="1:12" x14ac:dyDescent="0.25">
      <c r="A461" s="6" t="str">
        <f>SUBSTITUTE(SUBSTITUTE(Table2[[#This Row],[NAMA BARANG]],"-","")," ","")</f>
        <v>BpgellGp1016gold</v>
      </c>
      <c r="B461" s="8">
        <f ca="1">IF(Table2[[#This Row],[TT]]&lt;1,"",COUNT(B$2:B460)+1)</f>
        <v>459</v>
      </c>
      <c r="C461" s="6" t="s">
        <v>677</v>
      </c>
      <c r="D461" s="8">
        <v>5</v>
      </c>
      <c r="E461" s="8" t="s">
        <v>18</v>
      </c>
      <c r="F461" s="8">
        <f ca="1">SUM(Table2[[#This Row],[AWAL]],Table2[[#This Row],[M17_21_2]],Table2[[#This Row],[K17_21_2]],Table2[[#This Row],[M23_28_2]],Table2[[#This Row],[K23_28_2]])</f>
        <v>5</v>
      </c>
      <c r="G461" s="6">
        <f ca="1">SUMIF(INDIRECT(Table2[[#Headers],[M17_21_2]]&amp;"[concat]"),Table2[concat],INDIRECT(Table2[[#Headers],[M17_21_2]]&amp;"[c]"))</f>
        <v>0</v>
      </c>
      <c r="H461" s="6">
        <f ca="1">SUMIF(INDIRECT(Table2[[#Headers],[K17_21_2]]&amp;"[concat]"),Table2[concat],INDIRECT(Table2[[#Headers],[K17_21_2]]&amp;"[c]"))*-1</f>
        <v>0</v>
      </c>
      <c r="I461" s="6" t="str">
        <f ca="1">IF(OR(Table2[[#This Row],[M17_21_2]]&gt;0,Table2[[#This Row],[K17_21_2]]&lt;0),"+-","")</f>
        <v/>
      </c>
      <c r="J461" s="9">
        <f ca="1">SUMIF(INDIRECT(Table2[[#Headers],[M23_28_2]]&amp;"[concat]"),Table2[concat],INDIRECT(Table2[[#Headers],[M23_28_2]]&amp;"[c]"))</f>
        <v>0</v>
      </c>
      <c r="K461" s="9"/>
      <c r="L461" s="9" t="str">
        <f ca="1">IF(OR(Table2[[#This Row],[M23_28_2]]&gt;0,Table2[[#This Row],[K23_28_2]]&lt;0),"+-","")</f>
        <v/>
      </c>
    </row>
    <row r="462" spans="1:12" x14ac:dyDescent="0.25">
      <c r="A462" s="6" t="str">
        <f>SUBSTITUTE(SUBSTITUTE(Table2[[#This Row],[NAMA BARANG]],"-","")," ","")</f>
        <v>BpgellGp1016silver</v>
      </c>
      <c r="B462" s="8">
        <f ca="1">IF(Table2[[#This Row],[TT]]&lt;1,"",COUNT(B$2:B461)+1)</f>
        <v>460</v>
      </c>
      <c r="C462" s="6" t="s">
        <v>678</v>
      </c>
      <c r="D462" s="8">
        <v>4</v>
      </c>
      <c r="E462" s="8" t="s">
        <v>18</v>
      </c>
      <c r="F462" s="8">
        <f ca="1">SUM(Table2[[#This Row],[AWAL]],Table2[[#This Row],[M17_21_2]],Table2[[#This Row],[K17_21_2]],Table2[[#This Row],[M23_28_2]],Table2[[#This Row],[K23_28_2]])</f>
        <v>4</v>
      </c>
      <c r="G462" s="6">
        <f ca="1">SUMIF(INDIRECT(Table2[[#Headers],[M17_21_2]]&amp;"[concat]"),Table2[concat],INDIRECT(Table2[[#Headers],[M17_21_2]]&amp;"[c]"))</f>
        <v>0</v>
      </c>
      <c r="H462" s="6">
        <f ca="1">SUMIF(INDIRECT(Table2[[#Headers],[K17_21_2]]&amp;"[concat]"),Table2[concat],INDIRECT(Table2[[#Headers],[K17_21_2]]&amp;"[c]"))*-1</f>
        <v>0</v>
      </c>
      <c r="I462" s="6" t="str">
        <f ca="1">IF(OR(Table2[[#This Row],[M17_21_2]]&gt;0,Table2[[#This Row],[K17_21_2]]&lt;0),"+-","")</f>
        <v/>
      </c>
      <c r="J462" s="9">
        <f ca="1">SUMIF(INDIRECT(Table2[[#Headers],[M23_28_2]]&amp;"[concat]"),Table2[concat],INDIRECT(Table2[[#Headers],[M23_28_2]]&amp;"[c]"))</f>
        <v>0</v>
      </c>
      <c r="K462" s="9"/>
      <c r="L462" s="9" t="str">
        <f ca="1">IF(OR(Table2[[#This Row],[M23_28_2]]&gt;0,Table2[[#This Row],[K23_28_2]]&lt;0),"+-","")</f>
        <v/>
      </c>
    </row>
    <row r="463" spans="1:12" x14ac:dyDescent="0.25">
      <c r="A463" s="6" t="str">
        <f>SUBSTITUTE(SUBSTITUTE(Table2[[#This Row],[NAMA BARANG]],"-","")," ","")</f>
        <v>BpGellGp956</v>
      </c>
      <c r="B463" s="8">
        <f ca="1">IF(Table2[[#This Row],[TT]]&lt;1,"",COUNT(B$2:B462)+1)</f>
        <v>461</v>
      </c>
      <c r="C463" s="6" t="s">
        <v>679</v>
      </c>
      <c r="D463" s="8">
        <v>2</v>
      </c>
      <c r="E463" s="8" t="s">
        <v>18</v>
      </c>
      <c r="F463" s="8">
        <f ca="1">SUM(Table2[[#This Row],[AWAL]],Table2[[#This Row],[M17_21_2]],Table2[[#This Row],[K17_21_2]],Table2[[#This Row],[M23_28_2]],Table2[[#This Row],[K23_28_2]])</f>
        <v>2</v>
      </c>
      <c r="G463" s="6">
        <f ca="1">SUMIF(INDIRECT(Table2[[#Headers],[M17_21_2]]&amp;"[concat]"),Table2[concat],INDIRECT(Table2[[#Headers],[M17_21_2]]&amp;"[c]"))</f>
        <v>0</v>
      </c>
      <c r="H463" s="6">
        <f ca="1">SUMIF(INDIRECT(Table2[[#Headers],[K17_21_2]]&amp;"[concat]"),Table2[concat],INDIRECT(Table2[[#Headers],[K17_21_2]]&amp;"[c]"))*-1</f>
        <v>0</v>
      </c>
      <c r="I463" s="6" t="str">
        <f ca="1">IF(OR(Table2[[#This Row],[M17_21_2]]&gt;0,Table2[[#This Row],[K17_21_2]]&lt;0),"+-","")</f>
        <v/>
      </c>
      <c r="J463" s="9">
        <f ca="1">SUMIF(INDIRECT(Table2[[#Headers],[M23_28_2]]&amp;"[concat]"),Table2[concat],INDIRECT(Table2[[#Headers],[M23_28_2]]&amp;"[c]"))</f>
        <v>0</v>
      </c>
      <c r="K463" s="9"/>
      <c r="L463" s="9" t="str">
        <f ca="1">IF(OR(Table2[[#This Row],[M23_28_2]]&gt;0,Table2[[#This Row],[K23_28_2]]&lt;0),"+-","")</f>
        <v/>
      </c>
    </row>
    <row r="464" spans="1:12" x14ac:dyDescent="0.25">
      <c r="A464" s="6" t="str">
        <f>SUBSTITUTE(SUBSTITUTE(Table2[[#This Row],[NAMA BARANG]],"-","")," ","")</f>
        <v>BpGellGp963</v>
      </c>
      <c r="B464" s="8">
        <f ca="1">IF(Table2[[#This Row],[TT]]&lt;1,"",COUNT(B$2:B463)+1)</f>
        <v>462</v>
      </c>
      <c r="C464" s="6" t="s">
        <v>680</v>
      </c>
      <c r="D464" s="8">
        <v>4</v>
      </c>
      <c r="E464" s="8" t="s">
        <v>18</v>
      </c>
      <c r="F464" s="8">
        <f ca="1">SUM(Table2[[#This Row],[AWAL]],Table2[[#This Row],[M17_21_2]],Table2[[#This Row],[K17_21_2]],Table2[[#This Row],[M23_28_2]],Table2[[#This Row],[K23_28_2]])</f>
        <v>3</v>
      </c>
      <c r="G464" s="6">
        <f ca="1">SUMIF(INDIRECT(Table2[[#Headers],[M17_21_2]]&amp;"[concat]"),Table2[concat],INDIRECT(Table2[[#Headers],[M17_21_2]]&amp;"[c]"))</f>
        <v>0</v>
      </c>
      <c r="H464" s="6">
        <f ca="1">SUMIF(INDIRECT(Table2[[#Headers],[K17_21_2]]&amp;"[concat]"),Table2[concat],INDIRECT(Table2[[#Headers],[K17_21_2]]&amp;"[c]"))*-1</f>
        <v>-1</v>
      </c>
      <c r="I464" s="6" t="str">
        <f ca="1">IF(OR(Table2[[#This Row],[M17_21_2]]&gt;0,Table2[[#This Row],[K17_21_2]]&lt;0),"+-","")</f>
        <v>+-</v>
      </c>
      <c r="J464" s="9">
        <f ca="1">SUMIF(INDIRECT(Table2[[#Headers],[M23_28_2]]&amp;"[concat]"),Table2[concat],INDIRECT(Table2[[#Headers],[M23_28_2]]&amp;"[c]"))</f>
        <v>0</v>
      </c>
      <c r="K464" s="9"/>
      <c r="L464" s="9" t="str">
        <f ca="1">IF(OR(Table2[[#This Row],[M23_28_2]]&gt;0,Table2[[#This Row],[K23_28_2]]&lt;0),"+-","")</f>
        <v/>
      </c>
    </row>
    <row r="465" spans="1:12" x14ac:dyDescent="0.25">
      <c r="A465" s="6" t="str">
        <f>SUBSTITUTE(SUBSTITUTE(Table2[[#This Row],[NAMA BARANG]],"-","")," ","")</f>
        <v>BpGellGramataH1(5)/H2(13)</v>
      </c>
      <c r="B465" s="8">
        <f ca="1">IF(Table2[[#This Row],[TT]]&lt;1,"",COUNT(B$2:B464)+1)</f>
        <v>463</v>
      </c>
      <c r="C465" s="6" t="s">
        <v>681</v>
      </c>
      <c r="D465" s="8">
        <v>18</v>
      </c>
      <c r="E465" s="8" t="s">
        <v>18</v>
      </c>
      <c r="F465" s="8">
        <f ca="1">SUM(Table2[[#This Row],[AWAL]],Table2[[#This Row],[M17_21_2]],Table2[[#This Row],[K17_21_2]],Table2[[#This Row],[M23_28_2]],Table2[[#This Row],[K23_28_2]])</f>
        <v>18</v>
      </c>
      <c r="G465" s="6">
        <f ca="1">SUMIF(INDIRECT(Table2[[#Headers],[M17_21_2]]&amp;"[concat]"),Table2[concat],INDIRECT(Table2[[#Headers],[M17_21_2]]&amp;"[c]"))</f>
        <v>0</v>
      </c>
      <c r="H465" s="6">
        <f ca="1">SUMIF(INDIRECT(Table2[[#Headers],[K17_21_2]]&amp;"[concat]"),Table2[concat],INDIRECT(Table2[[#Headers],[K17_21_2]]&amp;"[c]"))*-1</f>
        <v>0</v>
      </c>
      <c r="I465" s="6" t="str">
        <f ca="1">IF(OR(Table2[[#This Row],[M17_21_2]]&gt;0,Table2[[#This Row],[K17_21_2]]&lt;0),"+-","")</f>
        <v/>
      </c>
      <c r="J465" s="9">
        <f ca="1">SUMIF(INDIRECT(Table2[[#Headers],[M23_28_2]]&amp;"[concat]"),Table2[concat],INDIRECT(Table2[[#Headers],[M23_28_2]]&amp;"[c]"))</f>
        <v>0</v>
      </c>
      <c r="K465" s="9"/>
      <c r="L465" s="9" t="str">
        <f ca="1">IF(OR(Table2[[#This Row],[M23_28_2]]&gt;0,Table2[[#This Row],[K23_28_2]]&lt;0),"+-","")</f>
        <v/>
      </c>
    </row>
    <row r="466" spans="1:12" x14ac:dyDescent="0.25">
      <c r="A466" s="6" t="str">
        <f>SUBSTITUTE(SUBSTITUTE(Table2[[#This Row],[NAMA BARANG]],"-","")," ","")</f>
        <v>BpGellGramataH5</v>
      </c>
      <c r="B466" s="8">
        <f ca="1">IF(Table2[[#This Row],[TT]]&lt;1,"",COUNT(B$2:B465)+1)</f>
        <v>464</v>
      </c>
      <c r="C466" s="6" t="s">
        <v>682</v>
      </c>
      <c r="D466" s="8">
        <v>5</v>
      </c>
      <c r="E466" s="8" t="s">
        <v>18</v>
      </c>
      <c r="F466" s="8">
        <f ca="1">SUM(Table2[[#This Row],[AWAL]],Table2[[#This Row],[M17_21_2]],Table2[[#This Row],[K17_21_2]],Table2[[#This Row],[M23_28_2]],Table2[[#This Row],[K23_28_2]])</f>
        <v>5</v>
      </c>
      <c r="G466" s="6">
        <f ca="1">SUMIF(INDIRECT(Table2[[#Headers],[M17_21_2]]&amp;"[concat]"),Table2[concat],INDIRECT(Table2[[#Headers],[M17_21_2]]&amp;"[c]"))</f>
        <v>0</v>
      </c>
      <c r="H466" s="6">
        <f ca="1">SUMIF(INDIRECT(Table2[[#Headers],[K17_21_2]]&amp;"[concat]"),Table2[concat],INDIRECT(Table2[[#Headers],[K17_21_2]]&amp;"[c]"))*-1</f>
        <v>0</v>
      </c>
      <c r="I466" s="6" t="str">
        <f ca="1">IF(OR(Table2[[#This Row],[M17_21_2]]&gt;0,Table2[[#This Row],[K17_21_2]]&lt;0),"+-","")</f>
        <v/>
      </c>
      <c r="J466" s="9">
        <f ca="1">SUMIF(INDIRECT(Table2[[#Headers],[M23_28_2]]&amp;"[concat]"),Table2[concat],INDIRECT(Table2[[#Headers],[M23_28_2]]&amp;"[c]"))</f>
        <v>0</v>
      </c>
      <c r="K466" s="9"/>
      <c r="L466" s="9" t="str">
        <f ca="1">IF(OR(Table2[[#This Row],[M23_28_2]]&gt;0,Table2[[#This Row],[K23_28_2]]&lt;0),"+-","")</f>
        <v/>
      </c>
    </row>
    <row r="467" spans="1:12" x14ac:dyDescent="0.25">
      <c r="A467" s="6" t="str">
        <f>SUBSTITUTE(SUBSTITUTE(Table2[[#This Row],[NAMA BARANG]],"-","")," ","")</f>
        <v>BpGellHBk510</v>
      </c>
      <c r="B467" s="8">
        <f ca="1">IF(Table2[[#This Row],[TT]]&lt;1,"",COUNT(B$2:B466)+1)</f>
        <v>465</v>
      </c>
      <c r="C467" s="6" t="s">
        <v>685</v>
      </c>
      <c r="D467" s="8">
        <v>7</v>
      </c>
      <c r="E467" s="8" t="s">
        <v>18</v>
      </c>
      <c r="F467" s="8">
        <f ca="1">SUM(Table2[[#This Row],[AWAL]],Table2[[#This Row],[M17_21_2]],Table2[[#This Row],[K17_21_2]],Table2[[#This Row],[M23_28_2]],Table2[[#This Row],[K23_28_2]])</f>
        <v>7</v>
      </c>
      <c r="G467" s="6">
        <f ca="1">SUMIF(INDIRECT(Table2[[#Headers],[M17_21_2]]&amp;"[concat]"),Table2[concat],INDIRECT(Table2[[#Headers],[M17_21_2]]&amp;"[c]"))</f>
        <v>0</v>
      </c>
      <c r="H467" s="6">
        <f ca="1">SUMIF(INDIRECT(Table2[[#Headers],[K17_21_2]]&amp;"[concat]"),Table2[concat],INDIRECT(Table2[[#Headers],[K17_21_2]]&amp;"[c]"))*-1</f>
        <v>0</v>
      </c>
      <c r="I467" s="6" t="str">
        <f ca="1">IF(OR(Table2[[#This Row],[M17_21_2]]&gt;0,Table2[[#This Row],[K17_21_2]]&lt;0),"+-","")</f>
        <v/>
      </c>
      <c r="J467" s="9">
        <f ca="1">SUMIF(INDIRECT(Table2[[#Headers],[M23_28_2]]&amp;"[concat]"),Table2[concat],INDIRECT(Table2[[#Headers],[M23_28_2]]&amp;"[c]"))</f>
        <v>0</v>
      </c>
      <c r="K467" s="9"/>
      <c r="L467" s="9" t="str">
        <f ca="1">IF(OR(Table2[[#This Row],[M23_28_2]]&gt;0,Table2[[#This Row],[K23_28_2]]&lt;0),"+-","")</f>
        <v/>
      </c>
    </row>
    <row r="468" spans="1:12" x14ac:dyDescent="0.25">
      <c r="A468" s="6" t="str">
        <f>SUBSTITUTE(SUBSTITUTE(Table2[[#This Row],[NAMA BARANG]],"-","")," ","")</f>
        <v>BpgellHS1215</v>
      </c>
      <c r="B468" s="8">
        <f ca="1">IF(Table2[[#This Row],[TT]]&lt;1,"",COUNT(B$2:B467)+1)</f>
        <v>466</v>
      </c>
      <c r="C468" s="6" t="s">
        <v>686</v>
      </c>
      <c r="D468" s="8">
        <v>2</v>
      </c>
      <c r="E468" s="8" t="s">
        <v>18</v>
      </c>
      <c r="F468" s="8">
        <f ca="1">SUM(Table2[[#This Row],[AWAL]],Table2[[#This Row],[M17_21_2]],Table2[[#This Row],[K17_21_2]],Table2[[#This Row],[M23_28_2]],Table2[[#This Row],[K23_28_2]])</f>
        <v>2</v>
      </c>
      <c r="G468" s="6">
        <f ca="1">SUMIF(INDIRECT(Table2[[#Headers],[M17_21_2]]&amp;"[concat]"),Table2[concat],INDIRECT(Table2[[#Headers],[M17_21_2]]&amp;"[c]"))</f>
        <v>0</v>
      </c>
      <c r="H468" s="6">
        <f ca="1">SUMIF(INDIRECT(Table2[[#Headers],[K17_21_2]]&amp;"[concat]"),Table2[concat],INDIRECT(Table2[[#Headers],[K17_21_2]]&amp;"[c]"))*-1</f>
        <v>0</v>
      </c>
      <c r="I468" s="6" t="str">
        <f ca="1">IF(OR(Table2[[#This Row],[M17_21_2]]&gt;0,Table2[[#This Row],[K17_21_2]]&lt;0),"+-","")</f>
        <v/>
      </c>
      <c r="J468" s="9">
        <f ca="1">SUMIF(INDIRECT(Table2[[#Headers],[M23_28_2]]&amp;"[concat]"),Table2[concat],INDIRECT(Table2[[#Headers],[M23_28_2]]&amp;"[c]"))</f>
        <v>0</v>
      </c>
      <c r="K468" s="9"/>
      <c r="L468" s="9" t="str">
        <f ca="1">IF(OR(Table2[[#This Row],[M23_28_2]]&gt;0,Table2[[#This Row],[K23_28_2]]&lt;0),"+-","")</f>
        <v/>
      </c>
    </row>
    <row r="469" spans="1:12" x14ac:dyDescent="0.25">
      <c r="A469" s="6" t="str">
        <f>SUBSTITUTE(SUBSTITUTE(Table2[[#This Row],[NAMA BARANG]],"-","")," ","")</f>
        <v>BpGellJD.860MMORO(70)</v>
      </c>
      <c r="B469" s="8">
        <f ca="1">IF(Table2[[#This Row],[TT]]&lt;1,"",COUNT(B$2:B468)+1)</f>
        <v>467</v>
      </c>
      <c r="C469" s="6" t="s">
        <v>687</v>
      </c>
      <c r="D469" s="8">
        <v>10</v>
      </c>
      <c r="E469" s="8" t="s">
        <v>72</v>
      </c>
      <c r="F469" s="8">
        <f ca="1">SUM(Table2[[#This Row],[AWAL]],Table2[[#This Row],[M17_21_2]],Table2[[#This Row],[K17_21_2]],Table2[[#This Row],[M23_28_2]],Table2[[#This Row],[K23_28_2]])</f>
        <v>10</v>
      </c>
      <c r="G469" s="6">
        <f ca="1">SUMIF(INDIRECT(Table2[[#Headers],[M17_21_2]]&amp;"[concat]"),Table2[concat],INDIRECT(Table2[[#Headers],[M17_21_2]]&amp;"[c]"))</f>
        <v>0</v>
      </c>
      <c r="H469" s="6">
        <f ca="1">SUMIF(INDIRECT(Table2[[#Headers],[K17_21_2]]&amp;"[concat]"),Table2[concat],INDIRECT(Table2[[#Headers],[K17_21_2]]&amp;"[c]"))*-1</f>
        <v>0</v>
      </c>
      <c r="I469" s="6" t="str">
        <f ca="1">IF(OR(Table2[[#This Row],[M17_21_2]]&gt;0,Table2[[#This Row],[K17_21_2]]&lt;0),"+-","")</f>
        <v/>
      </c>
      <c r="J469" s="9">
        <f ca="1">SUMIF(INDIRECT(Table2[[#Headers],[M23_28_2]]&amp;"[concat]"),Table2[concat],INDIRECT(Table2[[#Headers],[M23_28_2]]&amp;"[c]"))</f>
        <v>0</v>
      </c>
      <c r="K469" s="9"/>
      <c r="L469" s="9" t="str">
        <f ca="1">IF(OR(Table2[[#This Row],[M23_28_2]]&gt;0,Table2[[#This Row],[K23_28_2]]&lt;0),"+-","")</f>
        <v/>
      </c>
    </row>
    <row r="470" spans="1:12" x14ac:dyDescent="0.25">
      <c r="A470" s="6" t="str">
        <f>SUBSTITUTE(SUBSTITUTE(Table2[[#This Row],[NAMA BARANG]],"-","")," ","")</f>
        <v>BpGelljiausue8color(1set=8pc)</v>
      </c>
      <c r="B470" s="8">
        <f ca="1">IF(Table2[[#This Row],[TT]]&lt;1,"",COUNT(B$2:B469)+1)</f>
        <v>468</v>
      </c>
      <c r="C470" s="6" t="s">
        <v>688</v>
      </c>
      <c r="D470" s="8">
        <v>3</v>
      </c>
      <c r="E470" s="8" t="s">
        <v>689</v>
      </c>
      <c r="F470" s="8">
        <f ca="1">SUM(Table2[[#This Row],[AWAL]],Table2[[#This Row],[M17_21_2]],Table2[[#This Row],[K17_21_2]],Table2[[#This Row],[M23_28_2]],Table2[[#This Row],[K23_28_2]])</f>
        <v>3</v>
      </c>
      <c r="G470" s="6">
        <f ca="1">SUMIF(INDIRECT(Table2[[#Headers],[M17_21_2]]&amp;"[concat]"),Table2[concat],INDIRECT(Table2[[#Headers],[M17_21_2]]&amp;"[c]"))</f>
        <v>0</v>
      </c>
      <c r="H470" s="6">
        <f ca="1">SUMIF(INDIRECT(Table2[[#Headers],[K17_21_2]]&amp;"[concat]"),Table2[concat],INDIRECT(Table2[[#Headers],[K17_21_2]]&amp;"[c]"))*-1</f>
        <v>0</v>
      </c>
      <c r="I470" s="6" t="str">
        <f ca="1">IF(OR(Table2[[#This Row],[M17_21_2]]&gt;0,Table2[[#This Row],[K17_21_2]]&lt;0),"+-","")</f>
        <v/>
      </c>
      <c r="J470" s="9">
        <f ca="1">SUMIF(INDIRECT(Table2[[#Headers],[M23_28_2]]&amp;"[concat]"),Table2[concat],INDIRECT(Table2[[#Headers],[M23_28_2]]&amp;"[c]"))</f>
        <v>0</v>
      </c>
      <c r="K470" s="9"/>
      <c r="L470" s="9" t="str">
        <f ca="1">IF(OR(Table2[[#This Row],[M23_28_2]]&gt;0,Table2[[#This Row],[K23_28_2]]&lt;0),"+-","")</f>
        <v/>
      </c>
    </row>
    <row r="471" spans="1:12" x14ac:dyDescent="0.25">
      <c r="A471" s="6" t="str">
        <f>SUBSTITUTE(SUBSTITUTE(Table2[[#This Row],[NAMA BARANG]],"-","")," ","")</f>
        <v>BpGellK593</v>
      </c>
      <c r="B471" s="8">
        <f ca="1">IF(Table2[[#This Row],[TT]]&lt;1,"",COUNT(B$2:B470)+1)</f>
        <v>469</v>
      </c>
      <c r="C471" s="6" t="s">
        <v>690</v>
      </c>
      <c r="D471" s="8">
        <v>28</v>
      </c>
      <c r="E471" s="8" t="s">
        <v>18</v>
      </c>
      <c r="F471" s="8">
        <f ca="1">SUM(Table2[[#This Row],[AWAL]],Table2[[#This Row],[M17_21_2]],Table2[[#This Row],[K17_21_2]],Table2[[#This Row],[M23_28_2]],Table2[[#This Row],[K23_28_2]])</f>
        <v>28</v>
      </c>
      <c r="G471" s="6">
        <f ca="1">SUMIF(INDIRECT(Table2[[#Headers],[M17_21_2]]&amp;"[concat]"),Table2[concat],INDIRECT(Table2[[#Headers],[M17_21_2]]&amp;"[c]"))</f>
        <v>0</v>
      </c>
      <c r="H471" s="6">
        <f ca="1">SUMIF(INDIRECT(Table2[[#Headers],[K17_21_2]]&amp;"[concat]"),Table2[concat],INDIRECT(Table2[[#Headers],[K17_21_2]]&amp;"[c]"))*-1</f>
        <v>0</v>
      </c>
      <c r="I471" s="6" t="str">
        <f ca="1">IF(OR(Table2[[#This Row],[M17_21_2]]&gt;0,Table2[[#This Row],[K17_21_2]]&lt;0),"+-","")</f>
        <v/>
      </c>
      <c r="J471" s="9">
        <f ca="1">SUMIF(INDIRECT(Table2[[#Headers],[M23_28_2]]&amp;"[concat]"),Table2[concat],INDIRECT(Table2[[#Headers],[M23_28_2]]&amp;"[c]"))</f>
        <v>0</v>
      </c>
      <c r="K471" s="9"/>
      <c r="L471" s="9" t="str">
        <f ca="1">IF(OR(Table2[[#This Row],[M23_28_2]]&gt;0,Table2[[#This Row],[K23_28_2]]&lt;0),"+-","")</f>
        <v/>
      </c>
    </row>
    <row r="472" spans="1:12" x14ac:dyDescent="0.25">
      <c r="A472" s="6" t="str">
        <f>SUBSTITUTE(SUBSTITUTE(Table2[[#This Row],[NAMA BARANG]],"-","")," ","")</f>
        <v>BpGellmicrotop808Ht</v>
      </c>
      <c r="B472" s="8">
        <f ca="1">IF(Table2[[#This Row],[TT]]&lt;1,"",COUNT(B$2:B471)+1)</f>
        <v>470</v>
      </c>
      <c r="C472" s="6" t="s">
        <v>691</v>
      </c>
      <c r="D472" s="8">
        <v>6</v>
      </c>
      <c r="E472" s="8" t="s">
        <v>132</v>
      </c>
      <c r="F472" s="8">
        <f ca="1">SUM(Table2[[#This Row],[AWAL]],Table2[[#This Row],[M17_21_2]],Table2[[#This Row],[K17_21_2]],Table2[[#This Row],[M23_28_2]],Table2[[#This Row],[K23_28_2]])</f>
        <v>6</v>
      </c>
      <c r="G472" s="6">
        <f ca="1">SUMIF(INDIRECT(Table2[[#Headers],[M17_21_2]]&amp;"[concat]"),Table2[concat],INDIRECT(Table2[[#Headers],[M17_21_2]]&amp;"[c]"))</f>
        <v>0</v>
      </c>
      <c r="H472" s="6">
        <f ca="1">SUMIF(INDIRECT(Table2[[#Headers],[K17_21_2]]&amp;"[concat]"),Table2[concat],INDIRECT(Table2[[#Headers],[K17_21_2]]&amp;"[c]"))*-1</f>
        <v>0</v>
      </c>
      <c r="I472" s="6" t="str">
        <f ca="1">IF(OR(Table2[[#This Row],[M17_21_2]]&gt;0,Table2[[#This Row],[K17_21_2]]&lt;0),"+-","")</f>
        <v/>
      </c>
      <c r="J472" s="9">
        <f ca="1">SUMIF(INDIRECT(Table2[[#Headers],[M23_28_2]]&amp;"[concat]"),Table2[concat],INDIRECT(Table2[[#Headers],[M23_28_2]]&amp;"[c]"))</f>
        <v>0</v>
      </c>
      <c r="K472" s="9"/>
      <c r="L472" s="9" t="str">
        <f ca="1">IF(OR(Table2[[#This Row],[M23_28_2]]&gt;0,Table2[[#This Row],[K23_28_2]]&lt;0),"+-","")</f>
        <v/>
      </c>
    </row>
    <row r="473" spans="1:12" x14ac:dyDescent="0.25">
      <c r="A473" s="6" t="str">
        <f>SUBSTITUTE(SUBSTITUTE(Table2[[#This Row],[NAMA BARANG]],"-","")," ","")</f>
        <v>BpGellMP1012(4)</v>
      </c>
      <c r="B473" s="8">
        <f ca="1">IF(Table2[[#This Row],[TT]]&lt;1,"",COUNT(B$2:B472)+1)</f>
        <v>471</v>
      </c>
      <c r="C473" s="6" t="s">
        <v>693</v>
      </c>
      <c r="D473" s="8">
        <v>4</v>
      </c>
      <c r="E473" s="8" t="s">
        <v>18</v>
      </c>
      <c r="F473" s="8">
        <f ca="1">SUM(Table2[[#This Row],[AWAL]],Table2[[#This Row],[M17_21_2]],Table2[[#This Row],[K17_21_2]],Table2[[#This Row],[M23_28_2]],Table2[[#This Row],[K23_28_2]])</f>
        <v>4</v>
      </c>
      <c r="G473" s="6">
        <f ca="1">SUMIF(INDIRECT(Table2[[#Headers],[M17_21_2]]&amp;"[concat]"),Table2[concat],INDIRECT(Table2[[#Headers],[M17_21_2]]&amp;"[c]"))</f>
        <v>0</v>
      </c>
      <c r="H473" s="6">
        <f ca="1">SUMIF(INDIRECT(Table2[[#Headers],[K17_21_2]]&amp;"[concat]"),Table2[concat],INDIRECT(Table2[[#Headers],[K17_21_2]]&amp;"[c]"))*-1</f>
        <v>0</v>
      </c>
      <c r="I473" s="6" t="str">
        <f ca="1">IF(OR(Table2[[#This Row],[M17_21_2]]&gt;0,Table2[[#This Row],[K17_21_2]]&lt;0),"+-","")</f>
        <v/>
      </c>
      <c r="J473" s="9">
        <f ca="1">SUMIF(INDIRECT(Table2[[#Headers],[M23_28_2]]&amp;"[concat]"),Table2[concat],INDIRECT(Table2[[#Headers],[M23_28_2]]&amp;"[c]"))</f>
        <v>0</v>
      </c>
      <c r="K473" s="9"/>
      <c r="L473" s="9" t="str">
        <f ca="1">IF(OR(Table2[[#This Row],[M23_28_2]]&gt;0,Table2[[#This Row],[K23_28_2]]&lt;0),"+-","")</f>
        <v/>
      </c>
    </row>
    <row r="474" spans="1:12" x14ac:dyDescent="0.25">
      <c r="A474" s="6" t="str">
        <f>SUBSTITUTE(SUBSTITUTE(Table2[[#This Row],[NAMA BARANG]],"-","")," ","")</f>
        <v>BpGellMP1118</v>
      </c>
      <c r="B474" s="8">
        <f ca="1">IF(Table2[[#This Row],[TT]]&lt;1,"",COUNT(B$2:B473)+1)</f>
        <v>472</v>
      </c>
      <c r="C474" s="6" t="s">
        <v>694</v>
      </c>
      <c r="D474" s="8">
        <v>5</v>
      </c>
      <c r="E474" s="8" t="s">
        <v>18</v>
      </c>
      <c r="F474" s="8">
        <f ca="1">SUM(Table2[[#This Row],[AWAL]],Table2[[#This Row],[M17_21_2]],Table2[[#This Row],[K17_21_2]],Table2[[#This Row],[M23_28_2]],Table2[[#This Row],[K23_28_2]])</f>
        <v>5</v>
      </c>
      <c r="G474" s="6">
        <f ca="1">SUMIF(INDIRECT(Table2[[#Headers],[M17_21_2]]&amp;"[concat]"),Table2[concat],INDIRECT(Table2[[#Headers],[M17_21_2]]&amp;"[c]"))</f>
        <v>0</v>
      </c>
      <c r="H474" s="6">
        <f ca="1">SUMIF(INDIRECT(Table2[[#Headers],[K17_21_2]]&amp;"[concat]"),Table2[concat],INDIRECT(Table2[[#Headers],[K17_21_2]]&amp;"[c]"))*-1</f>
        <v>0</v>
      </c>
      <c r="I474" s="6" t="str">
        <f ca="1">IF(OR(Table2[[#This Row],[M17_21_2]]&gt;0,Table2[[#This Row],[K17_21_2]]&lt;0),"+-","")</f>
        <v/>
      </c>
      <c r="J474" s="9">
        <f ca="1">SUMIF(INDIRECT(Table2[[#Headers],[M23_28_2]]&amp;"[concat]"),Table2[concat],INDIRECT(Table2[[#Headers],[M23_28_2]]&amp;"[c]"))</f>
        <v>0</v>
      </c>
      <c r="K474" s="9"/>
      <c r="L474" s="9" t="str">
        <f ca="1">IF(OR(Table2[[#This Row],[M23_28_2]]&gt;0,Table2[[#This Row],[K23_28_2]]&lt;0),"+-","")</f>
        <v/>
      </c>
    </row>
    <row r="475" spans="1:12" x14ac:dyDescent="0.25">
      <c r="A475" s="6" t="str">
        <f>SUBSTITUTE(SUBSTITUTE(Table2[[#This Row],[NAMA BARANG]],"-","")," ","")</f>
        <v>BpGellnatto8855(1x48)</v>
      </c>
      <c r="B475" s="8">
        <f ca="1">IF(Table2[[#This Row],[TT]]&lt;1,"",COUNT(B$2:B474)+1)</f>
        <v>473</v>
      </c>
      <c r="C475" s="6" t="s">
        <v>695</v>
      </c>
      <c r="D475" s="8">
        <v>3</v>
      </c>
      <c r="E475" s="8" t="s">
        <v>18</v>
      </c>
      <c r="F475" s="8">
        <f ca="1">SUM(Table2[[#This Row],[AWAL]],Table2[[#This Row],[M17_21_2]],Table2[[#This Row],[K17_21_2]],Table2[[#This Row],[M23_28_2]],Table2[[#This Row],[K23_28_2]])</f>
        <v>3</v>
      </c>
      <c r="G475" s="6">
        <f ca="1">SUMIF(INDIRECT(Table2[[#Headers],[M17_21_2]]&amp;"[concat]"),Table2[concat],INDIRECT(Table2[[#Headers],[M17_21_2]]&amp;"[c]"))</f>
        <v>0</v>
      </c>
      <c r="H475" s="6">
        <f ca="1">SUMIF(INDIRECT(Table2[[#Headers],[K17_21_2]]&amp;"[concat]"),Table2[concat],INDIRECT(Table2[[#Headers],[K17_21_2]]&amp;"[c]"))*-1</f>
        <v>0</v>
      </c>
      <c r="I475" s="6" t="str">
        <f ca="1">IF(OR(Table2[[#This Row],[M17_21_2]]&gt;0,Table2[[#This Row],[K17_21_2]]&lt;0),"+-","")</f>
        <v/>
      </c>
      <c r="J475" s="9">
        <f ca="1">SUMIF(INDIRECT(Table2[[#Headers],[M23_28_2]]&amp;"[concat]"),Table2[concat],INDIRECT(Table2[[#Headers],[M23_28_2]]&amp;"[c]"))</f>
        <v>0</v>
      </c>
      <c r="K475" s="9"/>
      <c r="L475" s="9" t="str">
        <f ca="1">IF(OR(Table2[[#This Row],[M23_28_2]]&gt;0,Table2[[#This Row],[K23_28_2]]&lt;0),"+-","")</f>
        <v/>
      </c>
    </row>
    <row r="476" spans="1:12" x14ac:dyDescent="0.25">
      <c r="A476" s="6" t="str">
        <f>SUBSTITUTE(SUBSTITUTE(Table2[[#This Row],[NAMA BARANG]],"-","")," ","")</f>
        <v>BpGellPong2merah(1dos=20)</v>
      </c>
      <c r="B476" s="8">
        <f ca="1">IF(Table2[[#This Row],[TT]]&lt;1,"",COUNT(B$2:B475)+1)</f>
        <v>474</v>
      </c>
      <c r="C476" s="6" t="s">
        <v>696</v>
      </c>
      <c r="D476" s="8">
        <v>4</v>
      </c>
      <c r="E476" s="8" t="s">
        <v>697</v>
      </c>
      <c r="F476" s="8">
        <f ca="1">SUM(Table2[[#This Row],[AWAL]],Table2[[#This Row],[M17_21_2]],Table2[[#This Row],[K17_21_2]],Table2[[#This Row],[M23_28_2]],Table2[[#This Row],[K23_28_2]])</f>
        <v>4</v>
      </c>
      <c r="G476" s="6">
        <f ca="1">SUMIF(INDIRECT(Table2[[#Headers],[M17_21_2]]&amp;"[concat]"),Table2[concat],INDIRECT(Table2[[#Headers],[M17_21_2]]&amp;"[c]"))</f>
        <v>0</v>
      </c>
      <c r="H476" s="6">
        <f ca="1">SUMIF(INDIRECT(Table2[[#Headers],[K17_21_2]]&amp;"[concat]"),Table2[concat],INDIRECT(Table2[[#Headers],[K17_21_2]]&amp;"[c]"))*-1</f>
        <v>0</v>
      </c>
      <c r="I476" s="6" t="str">
        <f ca="1">IF(OR(Table2[[#This Row],[M17_21_2]]&gt;0,Table2[[#This Row],[K17_21_2]]&lt;0),"+-","")</f>
        <v/>
      </c>
      <c r="J476" s="9">
        <f ca="1">SUMIF(INDIRECT(Table2[[#Headers],[M23_28_2]]&amp;"[concat]"),Table2[concat],INDIRECT(Table2[[#Headers],[M23_28_2]]&amp;"[c]"))</f>
        <v>0</v>
      </c>
      <c r="K476" s="9"/>
      <c r="L476" s="9" t="str">
        <f ca="1">IF(OR(Table2[[#This Row],[M23_28_2]]&gt;0,Table2[[#This Row],[K23_28_2]]&lt;0),"+-","")</f>
        <v/>
      </c>
    </row>
    <row r="477" spans="1:12" x14ac:dyDescent="0.25">
      <c r="A477" s="6" t="str">
        <f>SUBSTITUTE(SUBSTITUTE(Table2[[#This Row],[NAMA BARANG]],"-","")," ","")</f>
        <v>BpGellSanMao2320</v>
      </c>
      <c r="B477" s="8">
        <f ca="1">IF(Table2[[#This Row],[TT]]&lt;1,"",COUNT(B$2:B476)+1)</f>
        <v>475</v>
      </c>
      <c r="C477" s="6" t="s">
        <v>698</v>
      </c>
      <c r="D477" s="8">
        <v>5</v>
      </c>
      <c r="E477" s="8" t="s">
        <v>18</v>
      </c>
      <c r="F477" s="8">
        <f ca="1">SUM(Table2[[#This Row],[AWAL]],Table2[[#This Row],[M17_21_2]],Table2[[#This Row],[K17_21_2]],Table2[[#This Row],[M23_28_2]],Table2[[#This Row],[K23_28_2]])</f>
        <v>5</v>
      </c>
      <c r="G477" s="6">
        <f ca="1">SUMIF(INDIRECT(Table2[[#Headers],[M17_21_2]]&amp;"[concat]"),Table2[concat],INDIRECT(Table2[[#Headers],[M17_21_2]]&amp;"[c]"))</f>
        <v>0</v>
      </c>
      <c r="H477" s="6">
        <f ca="1">SUMIF(INDIRECT(Table2[[#Headers],[K17_21_2]]&amp;"[concat]"),Table2[concat],INDIRECT(Table2[[#Headers],[K17_21_2]]&amp;"[c]"))*-1</f>
        <v>0</v>
      </c>
      <c r="I477" s="6" t="str">
        <f ca="1">IF(OR(Table2[[#This Row],[M17_21_2]]&gt;0,Table2[[#This Row],[K17_21_2]]&lt;0),"+-","")</f>
        <v/>
      </c>
      <c r="J477" s="9">
        <f ca="1">SUMIF(INDIRECT(Table2[[#Headers],[M23_28_2]]&amp;"[concat]"),Table2[concat],INDIRECT(Table2[[#Headers],[M23_28_2]]&amp;"[c]"))</f>
        <v>0</v>
      </c>
      <c r="K477" s="9"/>
      <c r="L477" s="9" t="str">
        <f ca="1">IF(OR(Table2[[#This Row],[M23_28_2]]&gt;0,Table2[[#This Row],[K23_28_2]]&lt;0),"+-","")</f>
        <v/>
      </c>
    </row>
    <row r="478" spans="1:12" x14ac:dyDescent="0.25">
      <c r="A478" s="6" t="str">
        <f>SUBSTITUTE(SUBSTITUTE(Table2[[#This Row],[NAMA BARANG]],"-","")," ","")</f>
        <v>BpGellSanMao9578</v>
      </c>
      <c r="B478" s="8">
        <f ca="1">IF(Table2[[#This Row],[TT]]&lt;1,"",COUNT(B$2:B477)+1)</f>
        <v>476</v>
      </c>
      <c r="C478" s="6" t="s">
        <v>699</v>
      </c>
      <c r="D478" s="8">
        <v>5</v>
      </c>
      <c r="E478" s="8" t="s">
        <v>262</v>
      </c>
      <c r="F478" s="8">
        <f ca="1">SUM(Table2[[#This Row],[AWAL]],Table2[[#This Row],[M17_21_2]],Table2[[#This Row],[K17_21_2]],Table2[[#This Row],[M23_28_2]],Table2[[#This Row],[K23_28_2]])</f>
        <v>5</v>
      </c>
      <c r="G478" s="6">
        <f ca="1">SUMIF(INDIRECT(Table2[[#Headers],[M17_21_2]]&amp;"[concat]"),Table2[concat],INDIRECT(Table2[[#Headers],[M17_21_2]]&amp;"[c]"))</f>
        <v>0</v>
      </c>
      <c r="H478" s="6">
        <f ca="1">SUMIF(INDIRECT(Table2[[#Headers],[K17_21_2]]&amp;"[concat]"),Table2[concat],INDIRECT(Table2[[#Headers],[K17_21_2]]&amp;"[c]"))*-1</f>
        <v>0</v>
      </c>
      <c r="I478" s="6" t="str">
        <f ca="1">IF(OR(Table2[[#This Row],[M17_21_2]]&gt;0,Table2[[#This Row],[K17_21_2]]&lt;0),"+-","")</f>
        <v/>
      </c>
      <c r="J478" s="9">
        <f ca="1">SUMIF(INDIRECT(Table2[[#Headers],[M23_28_2]]&amp;"[concat]"),Table2[concat],INDIRECT(Table2[[#Headers],[M23_28_2]]&amp;"[c]"))</f>
        <v>0</v>
      </c>
      <c r="K478" s="9"/>
      <c r="L478" s="9" t="str">
        <f ca="1">IF(OR(Table2[[#This Row],[M23_28_2]]&gt;0,Table2[[#This Row],[K23_28_2]]&lt;0),"+-","")</f>
        <v/>
      </c>
    </row>
    <row r="479" spans="1:12" x14ac:dyDescent="0.25">
      <c r="A479" s="6" t="str">
        <f>SUBSTITUTE(SUBSTITUTE(Table2[[#This Row],[NAMA BARANG]],"-","")," ","")</f>
        <v>BpGellSanMao9590(3)</v>
      </c>
      <c r="B479" s="8">
        <f ca="1">IF(Table2[[#This Row],[TT]]&lt;1,"",COUNT(B$2:B478)+1)</f>
        <v>477</v>
      </c>
      <c r="C479" s="6" t="s">
        <v>700</v>
      </c>
      <c r="D479" s="8">
        <v>2</v>
      </c>
      <c r="E479" s="8" t="s">
        <v>262</v>
      </c>
      <c r="F479" s="8">
        <f ca="1">SUM(Table2[[#This Row],[AWAL]],Table2[[#This Row],[M17_21_2]],Table2[[#This Row],[K17_21_2]],Table2[[#This Row],[M23_28_2]],Table2[[#This Row],[K23_28_2]])</f>
        <v>2</v>
      </c>
      <c r="G479" s="6">
        <f ca="1">SUMIF(INDIRECT(Table2[[#Headers],[M17_21_2]]&amp;"[concat]"),Table2[concat],INDIRECT(Table2[[#Headers],[M17_21_2]]&amp;"[c]"))</f>
        <v>0</v>
      </c>
      <c r="H479" s="6">
        <f ca="1">SUMIF(INDIRECT(Table2[[#Headers],[K17_21_2]]&amp;"[concat]"),Table2[concat],INDIRECT(Table2[[#Headers],[K17_21_2]]&amp;"[c]"))*-1</f>
        <v>0</v>
      </c>
      <c r="I479" s="6" t="str">
        <f ca="1">IF(OR(Table2[[#This Row],[M17_21_2]]&gt;0,Table2[[#This Row],[K17_21_2]]&lt;0),"+-","")</f>
        <v/>
      </c>
      <c r="J479" s="9">
        <f ca="1">SUMIF(INDIRECT(Table2[[#Headers],[M23_28_2]]&amp;"[concat]"),Table2[concat],INDIRECT(Table2[[#Headers],[M23_28_2]]&amp;"[c]"))</f>
        <v>0</v>
      </c>
      <c r="K479" s="9"/>
      <c r="L479" s="9" t="str">
        <f ca="1">IF(OR(Table2[[#This Row],[M23_28_2]]&gt;0,Table2[[#This Row],[K23_28_2]]&lt;0),"+-","")</f>
        <v/>
      </c>
    </row>
    <row r="480" spans="1:12" x14ac:dyDescent="0.25">
      <c r="A480" s="6" t="str">
        <f>SUBSTITUTE(SUBSTITUTE(Table2[[#This Row],[NAMA BARANG]],"-","")," ","")</f>
        <v>BpGellSanMao9733(3)</v>
      </c>
      <c r="B480" s="8">
        <f ca="1">IF(Table2[[#This Row],[TT]]&lt;1,"",COUNT(B$2:B479)+1)</f>
        <v>478</v>
      </c>
      <c r="C480" s="6" t="s">
        <v>702</v>
      </c>
      <c r="D480" s="8">
        <v>2</v>
      </c>
      <c r="E480" s="8" t="s">
        <v>18</v>
      </c>
      <c r="F480" s="8">
        <f ca="1">SUM(Table2[[#This Row],[AWAL]],Table2[[#This Row],[M17_21_2]],Table2[[#This Row],[K17_21_2]],Table2[[#This Row],[M23_28_2]],Table2[[#This Row],[K23_28_2]])</f>
        <v>2</v>
      </c>
      <c r="G480" s="6">
        <f ca="1">SUMIF(INDIRECT(Table2[[#Headers],[M17_21_2]]&amp;"[concat]"),Table2[concat],INDIRECT(Table2[[#Headers],[M17_21_2]]&amp;"[c]"))</f>
        <v>0</v>
      </c>
      <c r="H480" s="6">
        <f ca="1">SUMIF(INDIRECT(Table2[[#Headers],[K17_21_2]]&amp;"[concat]"),Table2[concat],INDIRECT(Table2[[#Headers],[K17_21_2]]&amp;"[c]"))*-1</f>
        <v>0</v>
      </c>
      <c r="I480" s="6" t="str">
        <f ca="1">IF(OR(Table2[[#This Row],[M17_21_2]]&gt;0,Table2[[#This Row],[K17_21_2]]&lt;0),"+-","")</f>
        <v/>
      </c>
      <c r="J480" s="9">
        <f ca="1">SUMIF(INDIRECT(Table2[[#Headers],[M23_28_2]]&amp;"[concat]"),Table2[concat],INDIRECT(Table2[[#Headers],[M23_28_2]]&amp;"[c]"))</f>
        <v>0</v>
      </c>
      <c r="K480" s="9"/>
      <c r="L480" s="9" t="str">
        <f ca="1">IF(OR(Table2[[#This Row],[M23_28_2]]&gt;0,Table2[[#This Row],[K23_28_2]]&lt;0),"+-","")</f>
        <v/>
      </c>
    </row>
    <row r="481" spans="1:12" x14ac:dyDescent="0.25">
      <c r="A481" s="6" t="str">
        <f>SUBSTITUTE(SUBSTITUTE(Table2[[#This Row],[NAMA BARANG]],"-","")," ","")</f>
        <v>BpGellSanMao9909</v>
      </c>
      <c r="B481" s="8">
        <f ca="1">IF(Table2[[#This Row],[TT]]&lt;1,"",COUNT(B$2:B480)+1)</f>
        <v>479</v>
      </c>
      <c r="C481" s="6" t="s">
        <v>703</v>
      </c>
      <c r="D481" s="8">
        <v>7</v>
      </c>
      <c r="E481" s="8" t="s">
        <v>18</v>
      </c>
      <c r="F481" s="8">
        <f ca="1">SUM(Table2[[#This Row],[AWAL]],Table2[[#This Row],[M17_21_2]],Table2[[#This Row],[K17_21_2]],Table2[[#This Row],[M23_28_2]],Table2[[#This Row],[K23_28_2]])</f>
        <v>7</v>
      </c>
      <c r="G481" s="6">
        <f ca="1">SUMIF(INDIRECT(Table2[[#Headers],[M17_21_2]]&amp;"[concat]"),Table2[concat],INDIRECT(Table2[[#Headers],[M17_21_2]]&amp;"[c]"))</f>
        <v>0</v>
      </c>
      <c r="H481" s="6">
        <f ca="1">SUMIF(INDIRECT(Table2[[#Headers],[K17_21_2]]&amp;"[concat]"),Table2[concat],INDIRECT(Table2[[#Headers],[K17_21_2]]&amp;"[c]"))*-1</f>
        <v>0</v>
      </c>
      <c r="I481" s="6" t="str">
        <f ca="1">IF(OR(Table2[[#This Row],[M17_21_2]]&gt;0,Table2[[#This Row],[K17_21_2]]&lt;0),"+-","")</f>
        <v/>
      </c>
      <c r="J481" s="9">
        <f ca="1">SUMIF(INDIRECT(Table2[[#Headers],[M23_28_2]]&amp;"[concat]"),Table2[concat],INDIRECT(Table2[[#Headers],[M23_28_2]]&amp;"[c]"))</f>
        <v>0</v>
      </c>
      <c r="K481" s="9"/>
      <c r="L481" s="9" t="str">
        <f ca="1">IF(OR(Table2[[#This Row],[M23_28_2]]&gt;0,Table2[[#This Row],[K23_28_2]]&lt;0),"+-","")</f>
        <v/>
      </c>
    </row>
    <row r="482" spans="1:12" x14ac:dyDescent="0.25">
      <c r="A482" s="6" t="str">
        <f>SUBSTITUTE(SUBSTITUTE(Table2[[#This Row],[NAMA BARANG]],"-","")," ","")</f>
        <v>BpGellSprayGp218</v>
      </c>
      <c r="B482" s="8">
        <f ca="1">IF(Table2[[#This Row],[TT]]&lt;1,"",COUNT(B$2:B481)+1)</f>
        <v>480</v>
      </c>
      <c r="C482" s="6" t="s">
        <v>705</v>
      </c>
      <c r="D482" s="8">
        <v>2</v>
      </c>
      <c r="E482" s="8" t="s">
        <v>18</v>
      </c>
      <c r="F482" s="8">
        <f ca="1">SUM(Table2[[#This Row],[AWAL]],Table2[[#This Row],[M17_21_2]],Table2[[#This Row],[K17_21_2]],Table2[[#This Row],[M23_28_2]],Table2[[#This Row],[K23_28_2]])</f>
        <v>2</v>
      </c>
      <c r="G482" s="6">
        <f ca="1">SUMIF(INDIRECT(Table2[[#Headers],[M17_21_2]]&amp;"[concat]"),Table2[concat],INDIRECT(Table2[[#Headers],[M17_21_2]]&amp;"[c]"))</f>
        <v>0</v>
      </c>
      <c r="H482" s="6">
        <f ca="1">SUMIF(INDIRECT(Table2[[#Headers],[K17_21_2]]&amp;"[concat]"),Table2[concat],INDIRECT(Table2[[#Headers],[K17_21_2]]&amp;"[c]"))*-1</f>
        <v>0</v>
      </c>
      <c r="I482" s="6" t="str">
        <f ca="1">IF(OR(Table2[[#This Row],[M17_21_2]]&gt;0,Table2[[#This Row],[K17_21_2]]&lt;0),"+-","")</f>
        <v/>
      </c>
      <c r="J482" s="9">
        <f ca="1">SUMIF(INDIRECT(Table2[[#Headers],[M23_28_2]]&amp;"[concat]"),Table2[concat],INDIRECT(Table2[[#Headers],[M23_28_2]]&amp;"[c]"))</f>
        <v>0</v>
      </c>
      <c r="K482" s="9"/>
      <c r="L482" s="9" t="str">
        <f ca="1">IF(OR(Table2[[#This Row],[M23_28_2]]&gt;0,Table2[[#This Row],[K23_28_2]]&lt;0),"+-","")</f>
        <v/>
      </c>
    </row>
    <row r="483" spans="1:12" x14ac:dyDescent="0.25">
      <c r="A483" s="6" t="str">
        <f>SUBSTITUTE(SUBSTITUTE(Table2[[#This Row],[NAMA BARANG]],"-","")," ","")</f>
        <v>BpgellVC1602BTS</v>
      </c>
      <c r="B483" s="8">
        <f ca="1">IF(Table2[[#This Row],[TT]]&lt;1,"",COUNT(B$2:B482)+1)</f>
        <v>481</v>
      </c>
      <c r="C483" s="6" t="s">
        <v>707</v>
      </c>
      <c r="D483" s="8">
        <v>2</v>
      </c>
      <c r="E483" s="8" t="s">
        <v>18</v>
      </c>
      <c r="F483" s="8">
        <f ca="1">SUM(Table2[[#This Row],[AWAL]],Table2[[#This Row],[M17_21_2]],Table2[[#This Row],[K17_21_2]],Table2[[#This Row],[M23_28_2]],Table2[[#This Row],[K23_28_2]])</f>
        <v>2</v>
      </c>
      <c r="G483" s="6">
        <f ca="1">SUMIF(INDIRECT(Table2[[#Headers],[M17_21_2]]&amp;"[concat]"),Table2[concat],INDIRECT(Table2[[#Headers],[M17_21_2]]&amp;"[c]"))</f>
        <v>0</v>
      </c>
      <c r="H483" s="6">
        <f ca="1">SUMIF(INDIRECT(Table2[[#Headers],[K17_21_2]]&amp;"[concat]"),Table2[concat],INDIRECT(Table2[[#Headers],[K17_21_2]]&amp;"[c]"))*-1</f>
        <v>0</v>
      </c>
      <c r="I483" s="6" t="str">
        <f ca="1">IF(OR(Table2[[#This Row],[M17_21_2]]&gt;0,Table2[[#This Row],[K17_21_2]]&lt;0),"+-","")</f>
        <v/>
      </c>
      <c r="J483" s="9">
        <f ca="1">SUMIF(INDIRECT(Table2[[#Headers],[M23_28_2]]&amp;"[concat]"),Table2[concat],INDIRECT(Table2[[#Headers],[M23_28_2]]&amp;"[c]"))</f>
        <v>0</v>
      </c>
      <c r="K483" s="9"/>
      <c r="L483" s="9" t="str">
        <f ca="1">IF(OR(Table2[[#This Row],[M23_28_2]]&gt;0,Table2[[#This Row],[K23_28_2]]&lt;0),"+-","")</f>
        <v/>
      </c>
    </row>
    <row r="484" spans="1:12" x14ac:dyDescent="0.25">
      <c r="A484" s="6" t="str">
        <f>SUBSTITUTE(SUBSTITUTE(Table2[[#This Row],[NAMA BARANG]],"-","")," ","")</f>
        <v>Bpgliter12wBDO2912/C14144</v>
      </c>
      <c r="B484" s="8">
        <f ca="1">IF(Table2[[#This Row],[TT]]&lt;1,"",COUNT(B$2:B483)+1)</f>
        <v>482</v>
      </c>
      <c r="C484" s="6" t="s">
        <v>708</v>
      </c>
      <c r="D484" s="8">
        <v>5</v>
      </c>
      <c r="E484" s="8" t="s">
        <v>709</v>
      </c>
      <c r="F484" s="8">
        <f ca="1">SUM(Table2[[#This Row],[AWAL]],Table2[[#This Row],[M17_21_2]],Table2[[#This Row],[K17_21_2]],Table2[[#This Row],[M23_28_2]],Table2[[#This Row],[K23_28_2]])</f>
        <v>5</v>
      </c>
      <c r="G484" s="6">
        <f ca="1">SUMIF(INDIRECT(Table2[[#Headers],[M17_21_2]]&amp;"[concat]"),Table2[concat],INDIRECT(Table2[[#Headers],[M17_21_2]]&amp;"[c]"))</f>
        <v>0</v>
      </c>
      <c r="H484" s="6">
        <f ca="1">SUMIF(INDIRECT(Table2[[#Headers],[K17_21_2]]&amp;"[concat]"),Table2[concat],INDIRECT(Table2[[#Headers],[K17_21_2]]&amp;"[c]"))*-1</f>
        <v>0</v>
      </c>
      <c r="I484" s="6" t="str">
        <f ca="1">IF(OR(Table2[[#This Row],[M17_21_2]]&gt;0,Table2[[#This Row],[K17_21_2]]&lt;0),"+-","")</f>
        <v/>
      </c>
      <c r="J484" s="9">
        <f ca="1">SUMIF(INDIRECT(Table2[[#Headers],[M23_28_2]]&amp;"[concat]"),Table2[concat],INDIRECT(Table2[[#Headers],[M23_28_2]]&amp;"[c]"))</f>
        <v>0</v>
      </c>
      <c r="K484" s="9"/>
      <c r="L484" s="9" t="str">
        <f ca="1">IF(OR(Table2[[#This Row],[M23_28_2]]&gt;0,Table2[[#This Row],[K23_28_2]]&lt;0),"+-","")</f>
        <v/>
      </c>
    </row>
    <row r="485" spans="1:12" x14ac:dyDescent="0.25">
      <c r="A485" s="6" t="str">
        <f>SUBSTITUTE(SUBSTITUTE(Table2[[#This Row],[NAMA BARANG]],"-","")," ","")</f>
        <v>Bpgliter12wBDO4912/C14147</v>
      </c>
      <c r="B485" s="8">
        <f ca="1">IF(Table2[[#This Row],[TT]]&lt;1,"",COUNT(B$2:B484)+1)</f>
        <v>483</v>
      </c>
      <c r="C485" s="6" t="s">
        <v>710</v>
      </c>
      <c r="D485" s="8">
        <v>8</v>
      </c>
      <c r="E485" s="8" t="s">
        <v>711</v>
      </c>
      <c r="F485" s="8">
        <f ca="1">SUM(Table2[[#This Row],[AWAL]],Table2[[#This Row],[M17_21_2]],Table2[[#This Row],[K17_21_2]],Table2[[#This Row],[M23_28_2]],Table2[[#This Row],[K23_28_2]])</f>
        <v>8</v>
      </c>
      <c r="G485" s="6">
        <f ca="1">SUMIF(INDIRECT(Table2[[#Headers],[M17_21_2]]&amp;"[concat]"),Table2[concat],INDIRECT(Table2[[#Headers],[M17_21_2]]&amp;"[c]"))</f>
        <v>0</v>
      </c>
      <c r="H485" s="6">
        <f ca="1">SUMIF(INDIRECT(Table2[[#Headers],[K17_21_2]]&amp;"[concat]"),Table2[concat],INDIRECT(Table2[[#Headers],[K17_21_2]]&amp;"[c]"))*-1</f>
        <v>0</v>
      </c>
      <c r="I485" s="6" t="str">
        <f ca="1">IF(OR(Table2[[#This Row],[M17_21_2]]&gt;0,Table2[[#This Row],[K17_21_2]]&lt;0),"+-","")</f>
        <v/>
      </c>
      <c r="J485" s="9">
        <f ca="1">SUMIF(INDIRECT(Table2[[#Headers],[M23_28_2]]&amp;"[concat]"),Table2[concat],INDIRECT(Table2[[#Headers],[M23_28_2]]&amp;"[c]"))</f>
        <v>0</v>
      </c>
      <c r="K485" s="9"/>
      <c r="L485" s="9" t="str">
        <f ca="1">IF(OR(Table2[[#This Row],[M23_28_2]]&gt;0,Table2[[#This Row],[K23_28_2]]&lt;0),"+-","")</f>
        <v/>
      </c>
    </row>
    <row r="486" spans="1:12" x14ac:dyDescent="0.25">
      <c r="A486" s="6" t="str">
        <f>SUBSTITUTE(SUBSTITUTE(Table2[[#This Row],[NAMA BARANG]],"-","")," ","")</f>
        <v>Bpgliter12wC1133</v>
      </c>
      <c r="B486" s="8">
        <f ca="1">IF(Table2[[#This Row],[TT]]&lt;1,"",COUNT(B$2:B485)+1)</f>
        <v>484</v>
      </c>
      <c r="C486" s="6" t="s">
        <v>712</v>
      </c>
      <c r="D486" s="8">
        <v>9</v>
      </c>
      <c r="E486" s="8" t="s">
        <v>709</v>
      </c>
      <c r="F486" s="8">
        <f ca="1">SUM(Table2[[#This Row],[AWAL]],Table2[[#This Row],[M17_21_2]],Table2[[#This Row],[K17_21_2]],Table2[[#This Row],[M23_28_2]],Table2[[#This Row],[K23_28_2]])</f>
        <v>9</v>
      </c>
      <c r="G486" s="6">
        <f ca="1">SUMIF(INDIRECT(Table2[[#Headers],[M17_21_2]]&amp;"[concat]"),Table2[concat],INDIRECT(Table2[[#Headers],[M17_21_2]]&amp;"[c]"))</f>
        <v>0</v>
      </c>
      <c r="H486" s="6">
        <f ca="1">SUMIF(INDIRECT(Table2[[#Headers],[K17_21_2]]&amp;"[concat]"),Table2[concat],INDIRECT(Table2[[#Headers],[K17_21_2]]&amp;"[c]"))*-1</f>
        <v>0</v>
      </c>
      <c r="I486" s="6" t="str">
        <f ca="1">IF(OR(Table2[[#This Row],[M17_21_2]]&gt;0,Table2[[#This Row],[K17_21_2]]&lt;0),"+-","")</f>
        <v/>
      </c>
      <c r="J486" s="9">
        <f ca="1">SUMIF(INDIRECT(Table2[[#Headers],[M23_28_2]]&amp;"[concat]"),Table2[concat],INDIRECT(Table2[[#Headers],[M23_28_2]]&amp;"[c]"))</f>
        <v>0</v>
      </c>
      <c r="K486" s="9"/>
      <c r="L486" s="9" t="str">
        <f ca="1">IF(OR(Table2[[#This Row],[M23_28_2]]&gt;0,Table2[[#This Row],[K23_28_2]]&lt;0),"+-","")</f>
        <v/>
      </c>
    </row>
    <row r="487" spans="1:12" x14ac:dyDescent="0.25">
      <c r="A487" s="6" t="str">
        <f>SUBSTITUTE(SUBSTITUTE(Table2[[#This Row],[NAMA BARANG]],"-","")," ","")</f>
        <v>Bpgliter12wK701A(1)/K701(4)</v>
      </c>
      <c r="B487" s="8">
        <f ca="1">IF(Table2[[#This Row],[TT]]&lt;1,"",COUNT(B$2:B486)+1)</f>
        <v>485</v>
      </c>
      <c r="C487" s="6" t="s">
        <v>713</v>
      </c>
      <c r="D487" s="8">
        <v>5</v>
      </c>
      <c r="E487" s="8" t="s">
        <v>18</v>
      </c>
      <c r="F487" s="8">
        <f ca="1">SUM(Table2[[#This Row],[AWAL]],Table2[[#This Row],[M17_21_2]],Table2[[#This Row],[K17_21_2]],Table2[[#This Row],[M23_28_2]],Table2[[#This Row],[K23_28_2]])</f>
        <v>5</v>
      </c>
      <c r="G487" s="6">
        <f ca="1">SUMIF(INDIRECT(Table2[[#Headers],[M17_21_2]]&amp;"[concat]"),Table2[concat],INDIRECT(Table2[[#Headers],[M17_21_2]]&amp;"[c]"))</f>
        <v>0</v>
      </c>
      <c r="H487" s="6">
        <f ca="1">SUMIF(INDIRECT(Table2[[#Headers],[K17_21_2]]&amp;"[concat]"),Table2[concat],INDIRECT(Table2[[#Headers],[K17_21_2]]&amp;"[c]"))*-1</f>
        <v>0</v>
      </c>
      <c r="I487" s="6" t="str">
        <f ca="1">IF(OR(Table2[[#This Row],[M17_21_2]]&gt;0,Table2[[#This Row],[K17_21_2]]&lt;0),"+-","")</f>
        <v/>
      </c>
      <c r="J487" s="9">
        <f ca="1">SUMIF(INDIRECT(Table2[[#Headers],[M23_28_2]]&amp;"[concat]"),Table2[concat],INDIRECT(Table2[[#Headers],[M23_28_2]]&amp;"[c]"))</f>
        <v>0</v>
      </c>
      <c r="K487" s="9"/>
      <c r="L487" s="9" t="str">
        <f ca="1">IF(OR(Table2[[#This Row],[M23_28_2]]&gt;0,Table2[[#This Row],[K23_28_2]]&lt;0),"+-","")</f>
        <v/>
      </c>
    </row>
    <row r="488" spans="1:12" x14ac:dyDescent="0.25">
      <c r="A488" s="6" t="str">
        <f>SUBSTITUTE(SUBSTITUTE(Table2[[#This Row],[NAMA BARANG]],"-","")," ","")</f>
        <v>BpGp1022</v>
      </c>
      <c r="B488" s="8">
        <f ca="1">IF(Table2[[#This Row],[TT]]&lt;1,"",COUNT(B$2:B487)+1)</f>
        <v>486</v>
      </c>
      <c r="C488" s="6" t="s">
        <v>714</v>
      </c>
      <c r="D488" s="8">
        <v>4</v>
      </c>
      <c r="E488" s="8" t="s">
        <v>18</v>
      </c>
      <c r="F488" s="8">
        <f ca="1">SUM(Table2[[#This Row],[AWAL]],Table2[[#This Row],[M17_21_2]],Table2[[#This Row],[K17_21_2]],Table2[[#This Row],[M23_28_2]],Table2[[#This Row],[K23_28_2]])</f>
        <v>4</v>
      </c>
      <c r="G488" s="6">
        <f ca="1">SUMIF(INDIRECT(Table2[[#Headers],[M17_21_2]]&amp;"[concat]"),Table2[concat],INDIRECT(Table2[[#Headers],[M17_21_2]]&amp;"[c]"))</f>
        <v>0</v>
      </c>
      <c r="H488" s="6">
        <f ca="1">SUMIF(INDIRECT(Table2[[#Headers],[K17_21_2]]&amp;"[concat]"),Table2[concat],INDIRECT(Table2[[#Headers],[K17_21_2]]&amp;"[c]"))*-1</f>
        <v>0</v>
      </c>
      <c r="I488" s="6" t="str">
        <f ca="1">IF(OR(Table2[[#This Row],[M17_21_2]]&gt;0,Table2[[#This Row],[K17_21_2]]&lt;0),"+-","")</f>
        <v/>
      </c>
      <c r="J488" s="9">
        <f ca="1">SUMIF(INDIRECT(Table2[[#Headers],[M23_28_2]]&amp;"[concat]"),Table2[concat],INDIRECT(Table2[[#Headers],[M23_28_2]]&amp;"[c]"))</f>
        <v>0</v>
      </c>
      <c r="K488" s="9"/>
      <c r="L488" s="9" t="str">
        <f ca="1">IF(OR(Table2[[#This Row],[M23_28_2]]&gt;0,Table2[[#This Row],[K23_28_2]]&lt;0),"+-","")</f>
        <v/>
      </c>
    </row>
    <row r="489" spans="1:12" x14ac:dyDescent="0.25">
      <c r="A489" s="6" t="str">
        <f>SUBSTITUTE(SUBSTITUTE(Table2[[#This Row],[NAMA BARANG]],"-","")," ","")</f>
        <v>BpGp3139</v>
      </c>
      <c r="B489" s="8">
        <f ca="1">IF(Table2[[#This Row],[TT]]&lt;1,"",COUNT(B$2:B488)+1)</f>
        <v>487</v>
      </c>
      <c r="C489" s="6" t="s">
        <v>715</v>
      </c>
      <c r="D489" s="8">
        <v>3</v>
      </c>
      <c r="E489" s="8" t="s">
        <v>716</v>
      </c>
      <c r="F489" s="8">
        <f ca="1">SUM(Table2[[#This Row],[AWAL]],Table2[[#This Row],[M17_21_2]],Table2[[#This Row],[K17_21_2]],Table2[[#This Row],[M23_28_2]],Table2[[#This Row],[K23_28_2]])</f>
        <v>3</v>
      </c>
      <c r="G489" s="6">
        <f ca="1">SUMIF(INDIRECT(Table2[[#Headers],[M17_21_2]]&amp;"[concat]"),Table2[concat],INDIRECT(Table2[[#Headers],[M17_21_2]]&amp;"[c]"))</f>
        <v>0</v>
      </c>
      <c r="H489" s="6">
        <f ca="1">SUMIF(INDIRECT(Table2[[#Headers],[K17_21_2]]&amp;"[concat]"),Table2[concat],INDIRECT(Table2[[#Headers],[K17_21_2]]&amp;"[c]"))*-1</f>
        <v>0</v>
      </c>
      <c r="I489" s="6" t="str">
        <f ca="1">IF(OR(Table2[[#This Row],[M17_21_2]]&gt;0,Table2[[#This Row],[K17_21_2]]&lt;0),"+-","")</f>
        <v/>
      </c>
      <c r="J489" s="9">
        <f ca="1">SUMIF(INDIRECT(Table2[[#Headers],[M23_28_2]]&amp;"[concat]"),Table2[concat],INDIRECT(Table2[[#Headers],[M23_28_2]]&amp;"[c]"))</f>
        <v>0</v>
      </c>
      <c r="K489" s="9"/>
      <c r="L489" s="9" t="str">
        <f ca="1">IF(OR(Table2[[#This Row],[M23_28_2]]&gt;0,Table2[[#This Row],[K23_28_2]]&lt;0),"+-","")</f>
        <v/>
      </c>
    </row>
    <row r="490" spans="1:12" x14ac:dyDescent="0.25">
      <c r="A490" s="6" t="str">
        <f>SUBSTITUTE(SUBSTITUTE(Table2[[#This Row],[NAMA BARANG]],"-","")," ","")</f>
        <v>BpGp609</v>
      </c>
      <c r="B490" s="8">
        <f ca="1">IF(Table2[[#This Row],[TT]]&lt;1,"",COUNT(B$2:B489)+1)</f>
        <v>488</v>
      </c>
      <c r="C490" s="6" t="s">
        <v>717</v>
      </c>
      <c r="D490" s="8">
        <v>4</v>
      </c>
      <c r="E490" s="8" t="s">
        <v>18</v>
      </c>
      <c r="F490" s="8">
        <f ca="1">SUM(Table2[[#This Row],[AWAL]],Table2[[#This Row],[M17_21_2]],Table2[[#This Row],[K17_21_2]],Table2[[#This Row],[M23_28_2]],Table2[[#This Row],[K23_28_2]])</f>
        <v>4</v>
      </c>
      <c r="G490" s="6">
        <f ca="1">SUMIF(INDIRECT(Table2[[#Headers],[M17_21_2]]&amp;"[concat]"),Table2[concat],INDIRECT(Table2[[#Headers],[M17_21_2]]&amp;"[c]"))</f>
        <v>0</v>
      </c>
      <c r="H490" s="6">
        <f ca="1">SUMIF(INDIRECT(Table2[[#Headers],[K17_21_2]]&amp;"[concat]"),Table2[concat],INDIRECT(Table2[[#Headers],[K17_21_2]]&amp;"[c]"))*-1</f>
        <v>0</v>
      </c>
      <c r="I490" s="6" t="str">
        <f ca="1">IF(OR(Table2[[#This Row],[M17_21_2]]&gt;0,Table2[[#This Row],[K17_21_2]]&lt;0),"+-","")</f>
        <v/>
      </c>
      <c r="J490" s="9">
        <f ca="1">SUMIF(INDIRECT(Table2[[#Headers],[M23_28_2]]&amp;"[concat]"),Table2[concat],INDIRECT(Table2[[#Headers],[M23_28_2]]&amp;"[c]"))</f>
        <v>0</v>
      </c>
      <c r="K490" s="9"/>
      <c r="L490" s="9" t="str">
        <f ca="1">IF(OR(Table2[[#This Row],[M23_28_2]]&gt;0,Table2[[#This Row],[K23_28_2]]&lt;0),"+-","")</f>
        <v/>
      </c>
    </row>
    <row r="491" spans="1:12" x14ac:dyDescent="0.25">
      <c r="A491" s="6" t="str">
        <f>SUBSTITUTE(SUBSTITUTE(Table2[[#This Row],[NAMA BARANG]],"-","")," ","")</f>
        <v>BpGp7037</v>
      </c>
      <c r="B491" s="8">
        <f ca="1">IF(Table2[[#This Row],[TT]]&lt;1,"",COUNT(B$2:B490)+1)</f>
        <v>489</v>
      </c>
      <c r="C491" s="6" t="s">
        <v>718</v>
      </c>
      <c r="D491" s="8">
        <v>4</v>
      </c>
      <c r="E491" s="8" t="s">
        <v>582</v>
      </c>
      <c r="F491" s="8">
        <f ca="1">SUM(Table2[[#This Row],[AWAL]],Table2[[#This Row],[M17_21_2]],Table2[[#This Row],[K17_21_2]],Table2[[#This Row],[M23_28_2]],Table2[[#This Row],[K23_28_2]])</f>
        <v>4</v>
      </c>
      <c r="G491" s="6">
        <f ca="1">SUMIF(INDIRECT(Table2[[#Headers],[M17_21_2]]&amp;"[concat]"),Table2[concat],INDIRECT(Table2[[#Headers],[M17_21_2]]&amp;"[c]"))</f>
        <v>0</v>
      </c>
      <c r="H491" s="6">
        <f ca="1">SUMIF(INDIRECT(Table2[[#Headers],[K17_21_2]]&amp;"[concat]"),Table2[concat],INDIRECT(Table2[[#Headers],[K17_21_2]]&amp;"[c]"))*-1</f>
        <v>0</v>
      </c>
      <c r="I491" s="6" t="str">
        <f ca="1">IF(OR(Table2[[#This Row],[M17_21_2]]&gt;0,Table2[[#This Row],[K17_21_2]]&lt;0),"+-","")</f>
        <v/>
      </c>
      <c r="J491" s="9">
        <f ca="1">SUMIF(INDIRECT(Table2[[#Headers],[M23_28_2]]&amp;"[concat]"),Table2[concat],INDIRECT(Table2[[#Headers],[M23_28_2]]&amp;"[c]"))</f>
        <v>0</v>
      </c>
      <c r="K491" s="9"/>
      <c r="L491" s="9" t="str">
        <f ca="1">IF(OR(Table2[[#This Row],[M23_28_2]]&gt;0,Table2[[#This Row],[K23_28_2]]&lt;0),"+-","")</f>
        <v/>
      </c>
    </row>
    <row r="492" spans="1:12" x14ac:dyDescent="0.25">
      <c r="A492" s="6" t="str">
        <f>SUBSTITUTE(SUBSTITUTE(Table2[[#This Row],[NAMA BARANG]],"-","")," ","")</f>
        <v>BpGp9001</v>
      </c>
      <c r="B492" s="8">
        <f ca="1">IF(Table2[[#This Row],[TT]]&lt;1,"",COUNT(B$2:B491)+1)</f>
        <v>490</v>
      </c>
      <c r="C492" s="6" t="s">
        <v>719</v>
      </c>
      <c r="D492" s="8">
        <v>1</v>
      </c>
      <c r="E492" s="8" t="s">
        <v>582</v>
      </c>
      <c r="F492" s="8">
        <f ca="1">SUM(Table2[[#This Row],[AWAL]],Table2[[#This Row],[M17_21_2]],Table2[[#This Row],[K17_21_2]],Table2[[#This Row],[M23_28_2]],Table2[[#This Row],[K23_28_2]])</f>
        <v>1</v>
      </c>
      <c r="G492" s="6">
        <f ca="1">SUMIF(INDIRECT(Table2[[#Headers],[M17_21_2]]&amp;"[concat]"),Table2[concat],INDIRECT(Table2[[#Headers],[M17_21_2]]&amp;"[c]"))</f>
        <v>0</v>
      </c>
      <c r="H492" s="6">
        <f ca="1">SUMIF(INDIRECT(Table2[[#Headers],[K17_21_2]]&amp;"[concat]"),Table2[concat],INDIRECT(Table2[[#Headers],[K17_21_2]]&amp;"[c]"))*-1</f>
        <v>0</v>
      </c>
      <c r="I492" s="6" t="str">
        <f ca="1">IF(OR(Table2[[#This Row],[M17_21_2]]&gt;0,Table2[[#This Row],[K17_21_2]]&lt;0),"+-","")</f>
        <v/>
      </c>
      <c r="J492" s="9">
        <f ca="1">SUMIF(INDIRECT(Table2[[#Headers],[M23_28_2]]&amp;"[concat]"),Table2[concat],INDIRECT(Table2[[#Headers],[M23_28_2]]&amp;"[c]"))</f>
        <v>0</v>
      </c>
      <c r="K492" s="9"/>
      <c r="L492" s="9" t="str">
        <f ca="1">IF(OR(Table2[[#This Row],[M23_28_2]]&gt;0,Table2[[#This Row],[K23_28_2]]&lt;0),"+-","")</f>
        <v/>
      </c>
    </row>
    <row r="493" spans="1:12" x14ac:dyDescent="0.25">
      <c r="A493" s="6" t="str">
        <f>SUBSTITUTE(SUBSTITUTE(Table2[[#This Row],[NAMA BARANG]],"-","")," ","")</f>
        <v>BpGp9002(4)/9003(3)</v>
      </c>
      <c r="B493" s="8">
        <f ca="1">IF(Table2[[#This Row],[TT]]&lt;1,"",COUNT(B$2:B492)+1)</f>
        <v>491</v>
      </c>
      <c r="C493" s="6" t="s">
        <v>720</v>
      </c>
      <c r="D493" s="8">
        <v>7</v>
      </c>
      <c r="E493" s="8" t="s">
        <v>582</v>
      </c>
      <c r="F493" s="8">
        <f ca="1">SUM(Table2[[#This Row],[AWAL]],Table2[[#This Row],[M17_21_2]],Table2[[#This Row],[K17_21_2]],Table2[[#This Row],[M23_28_2]],Table2[[#This Row],[K23_28_2]])</f>
        <v>7</v>
      </c>
      <c r="G493" s="6">
        <f ca="1">SUMIF(INDIRECT(Table2[[#Headers],[M17_21_2]]&amp;"[concat]"),Table2[concat],INDIRECT(Table2[[#Headers],[M17_21_2]]&amp;"[c]"))</f>
        <v>0</v>
      </c>
      <c r="H493" s="6">
        <f ca="1">SUMIF(INDIRECT(Table2[[#Headers],[K17_21_2]]&amp;"[concat]"),Table2[concat],INDIRECT(Table2[[#Headers],[K17_21_2]]&amp;"[c]"))*-1</f>
        <v>0</v>
      </c>
      <c r="I493" s="6" t="str">
        <f ca="1">IF(OR(Table2[[#This Row],[M17_21_2]]&gt;0,Table2[[#This Row],[K17_21_2]]&lt;0),"+-","")</f>
        <v/>
      </c>
      <c r="J493" s="9">
        <f ca="1">SUMIF(INDIRECT(Table2[[#Headers],[M23_28_2]]&amp;"[concat]"),Table2[concat],INDIRECT(Table2[[#Headers],[M23_28_2]]&amp;"[c]"))</f>
        <v>0</v>
      </c>
      <c r="K493" s="9"/>
      <c r="L493" s="9" t="str">
        <f ca="1">IF(OR(Table2[[#This Row],[M23_28_2]]&gt;0,Table2[[#This Row],[K23_28_2]]&lt;0),"+-","")</f>
        <v/>
      </c>
    </row>
    <row r="494" spans="1:12" x14ac:dyDescent="0.25">
      <c r="A494" s="6" t="str">
        <f>SUBSTITUTE(SUBSTITUTE(Table2[[#This Row],[NAMA BARANG]],"-","")," ","")</f>
        <v>BpGp9112(1)/9006(10)</v>
      </c>
      <c r="B494" s="8">
        <f ca="1">IF(Table2[[#This Row],[TT]]&lt;1,"",COUNT(B$2:B493)+1)</f>
        <v>492</v>
      </c>
      <c r="C494" s="6" t="s">
        <v>2966</v>
      </c>
      <c r="D494" s="8">
        <v>13</v>
      </c>
      <c r="E494" s="8" t="s">
        <v>582</v>
      </c>
      <c r="F494" s="8">
        <f ca="1">SUM(Table2[[#This Row],[AWAL]],Table2[[#This Row],[M17_21_2]],Table2[[#This Row],[K17_21_2]],Table2[[#This Row],[M23_28_2]],Table2[[#This Row],[K23_28_2]])</f>
        <v>11</v>
      </c>
      <c r="G494" s="6">
        <f ca="1">SUMIF(INDIRECT(Table2[[#Headers],[M17_21_2]]&amp;"[concat]"),Table2[concat],INDIRECT(Table2[[#Headers],[M17_21_2]]&amp;"[c]"))</f>
        <v>0</v>
      </c>
      <c r="H494" s="6">
        <f ca="1">SUMIF(INDIRECT(Table2[[#Headers],[K17_21_2]]&amp;"[concat]"),Table2[concat],INDIRECT(Table2[[#Headers],[K17_21_2]]&amp;"[c]"))*-1</f>
        <v>-2</v>
      </c>
      <c r="I494" s="6" t="str">
        <f ca="1">IF(OR(Table2[[#This Row],[M17_21_2]]&gt;0,Table2[[#This Row],[K17_21_2]]&lt;0),"+-","")</f>
        <v>+-</v>
      </c>
      <c r="J494" s="9">
        <f ca="1">SUMIF(INDIRECT(Table2[[#Headers],[M23_28_2]]&amp;"[concat]"),Table2[concat],INDIRECT(Table2[[#Headers],[M23_28_2]]&amp;"[c]"))</f>
        <v>0</v>
      </c>
      <c r="K494" s="9"/>
      <c r="L494" s="9" t="str">
        <f ca="1">IF(OR(Table2[[#This Row],[M23_28_2]]&gt;0,Table2[[#This Row],[K23_28_2]]&lt;0),"+-","")</f>
        <v/>
      </c>
    </row>
    <row r="495" spans="1:12" x14ac:dyDescent="0.25">
      <c r="A495" s="6" t="str">
        <f>SUBSTITUTE(SUBSTITUTE(Table2[[#This Row],[NAMA BARANG]],"-","")," ","")</f>
        <v>BpHapusV6791</v>
      </c>
      <c r="B495" s="8">
        <f ca="1">IF(Table2[[#This Row],[TT]]&lt;1,"",COUNT(B$2:B494)+1)</f>
        <v>493</v>
      </c>
      <c r="C495" s="6" t="s">
        <v>721</v>
      </c>
      <c r="D495" s="8">
        <v>8</v>
      </c>
      <c r="E495" s="8" t="s">
        <v>151</v>
      </c>
      <c r="F495" s="8">
        <f ca="1">SUM(Table2[[#This Row],[AWAL]],Table2[[#This Row],[M17_21_2]],Table2[[#This Row],[K17_21_2]],Table2[[#This Row],[M23_28_2]],Table2[[#This Row],[K23_28_2]])</f>
        <v>8</v>
      </c>
      <c r="G495" s="6">
        <f ca="1">SUMIF(INDIRECT(Table2[[#Headers],[M17_21_2]]&amp;"[concat]"),Table2[concat],INDIRECT(Table2[[#Headers],[M17_21_2]]&amp;"[c]"))</f>
        <v>0</v>
      </c>
      <c r="H495" s="6">
        <f ca="1">SUMIF(INDIRECT(Table2[[#Headers],[K17_21_2]]&amp;"[concat]"),Table2[concat],INDIRECT(Table2[[#Headers],[K17_21_2]]&amp;"[c]"))*-1</f>
        <v>0</v>
      </c>
      <c r="I495" s="6" t="str">
        <f ca="1">IF(OR(Table2[[#This Row],[M17_21_2]]&gt;0,Table2[[#This Row],[K17_21_2]]&lt;0),"+-","")</f>
        <v/>
      </c>
      <c r="J495" s="9">
        <f ca="1">SUMIF(INDIRECT(Table2[[#Headers],[M23_28_2]]&amp;"[concat]"),Table2[concat],INDIRECT(Table2[[#Headers],[M23_28_2]]&amp;"[c]"))</f>
        <v>0</v>
      </c>
      <c r="K495" s="9"/>
      <c r="L495" s="9" t="str">
        <f ca="1">IF(OR(Table2[[#This Row],[M23_28_2]]&gt;0,Table2[[#This Row],[K23_28_2]]&lt;0),"+-","")</f>
        <v/>
      </c>
    </row>
    <row r="496" spans="1:12" x14ac:dyDescent="0.25">
      <c r="A496" s="6" t="str">
        <f>SUBSTITUTE(SUBSTITUTE(Table2[[#This Row],[NAMA BARANG]],"-","")," ","")</f>
        <v>BpHeroset50</v>
      </c>
      <c r="B496" s="8">
        <f ca="1">IF(Table2[[#This Row],[TT]]&lt;1,"",COUNT(B$2:B495)+1)</f>
        <v>494</v>
      </c>
      <c r="C496" s="6" t="s">
        <v>722</v>
      </c>
      <c r="D496" s="8">
        <v>13</v>
      </c>
      <c r="E496" s="8" t="s">
        <v>47</v>
      </c>
      <c r="F496" s="8">
        <f ca="1">SUM(Table2[[#This Row],[AWAL]],Table2[[#This Row],[M17_21_2]],Table2[[#This Row],[K17_21_2]],Table2[[#This Row],[M23_28_2]],Table2[[#This Row],[K23_28_2]])</f>
        <v>13</v>
      </c>
      <c r="G496" s="6">
        <f ca="1">SUMIF(INDIRECT(Table2[[#Headers],[M17_21_2]]&amp;"[concat]"),Table2[concat],INDIRECT(Table2[[#Headers],[M17_21_2]]&amp;"[c]"))</f>
        <v>0</v>
      </c>
      <c r="H496" s="6">
        <f ca="1">SUMIF(INDIRECT(Table2[[#Headers],[K17_21_2]]&amp;"[concat]"),Table2[concat],INDIRECT(Table2[[#Headers],[K17_21_2]]&amp;"[c]"))*-1</f>
        <v>0</v>
      </c>
      <c r="I496" s="6" t="str">
        <f ca="1">IF(OR(Table2[[#This Row],[M17_21_2]]&gt;0,Table2[[#This Row],[K17_21_2]]&lt;0),"+-","")</f>
        <v/>
      </c>
      <c r="J496" s="9">
        <f ca="1">SUMIF(INDIRECT(Table2[[#Headers],[M23_28_2]]&amp;"[concat]"),Table2[concat],INDIRECT(Table2[[#Headers],[M23_28_2]]&amp;"[c]"))</f>
        <v>0</v>
      </c>
      <c r="K496" s="9"/>
      <c r="L496" s="9" t="str">
        <f ca="1">IF(OR(Table2[[#This Row],[M23_28_2]]&gt;0,Table2[[#This Row],[K23_28_2]]&lt;0),"+-","")</f>
        <v/>
      </c>
    </row>
    <row r="497" spans="1:12" x14ac:dyDescent="0.25">
      <c r="A497" s="6" t="str">
        <f>SUBSTITUTE(SUBSTITUTE(Table2[[#This Row],[NAMA BARANG]],"-","")," ","")</f>
        <v>BpHilltopHT1020</v>
      </c>
      <c r="B497" s="8">
        <f ca="1">IF(Table2[[#This Row],[TT]]&lt;1,"",COUNT(B$2:B496)+1)</f>
        <v>495</v>
      </c>
      <c r="C497" s="6" t="s">
        <v>723</v>
      </c>
      <c r="D497" s="8">
        <v>55</v>
      </c>
      <c r="E497" s="8" t="s">
        <v>18</v>
      </c>
      <c r="F497" s="8">
        <f ca="1">SUM(Table2[[#This Row],[AWAL]],Table2[[#This Row],[M17_21_2]],Table2[[#This Row],[K17_21_2]],Table2[[#This Row],[M23_28_2]],Table2[[#This Row],[K23_28_2]])</f>
        <v>51</v>
      </c>
      <c r="G497" s="6">
        <f ca="1">SUMIF(INDIRECT(Table2[[#Headers],[M17_21_2]]&amp;"[concat]"),Table2[concat],INDIRECT(Table2[[#Headers],[M17_21_2]]&amp;"[c]"))</f>
        <v>0</v>
      </c>
      <c r="H497" s="6">
        <f ca="1">SUMIF(INDIRECT(Table2[[#Headers],[K17_21_2]]&amp;"[concat]"),Table2[concat],INDIRECT(Table2[[#Headers],[K17_21_2]]&amp;"[c]"))*-1</f>
        <v>-4</v>
      </c>
      <c r="I497" s="6" t="str">
        <f ca="1">IF(OR(Table2[[#This Row],[M17_21_2]]&gt;0,Table2[[#This Row],[K17_21_2]]&lt;0),"+-","")</f>
        <v>+-</v>
      </c>
      <c r="J497" s="9">
        <f ca="1">SUMIF(INDIRECT(Table2[[#Headers],[M23_28_2]]&amp;"[concat]"),Table2[concat],INDIRECT(Table2[[#Headers],[M23_28_2]]&amp;"[c]"))</f>
        <v>0</v>
      </c>
      <c r="K497" s="9"/>
      <c r="L497" s="9" t="str">
        <f ca="1">IF(OR(Table2[[#This Row],[M23_28_2]]&gt;0,Table2[[#This Row],[K23_28_2]]&lt;0),"+-","")</f>
        <v/>
      </c>
    </row>
    <row r="498" spans="1:12" x14ac:dyDescent="0.25">
      <c r="A498" s="6" t="str">
        <f>SUBSTITUTE(SUBSTITUTE(Table2[[#This Row],[NAMA BARANG]],"-","")," ","")</f>
        <v>BpHkpanjang(36)</v>
      </c>
      <c r="B498" s="8">
        <f ca="1">IF(Table2[[#This Row],[TT]]&lt;1,"",COUNT(B$2:B497)+1)</f>
        <v>496</v>
      </c>
      <c r="C498" s="6" t="s">
        <v>724</v>
      </c>
      <c r="D498" s="8">
        <v>2</v>
      </c>
      <c r="E498" s="8" t="s">
        <v>230</v>
      </c>
      <c r="F498" s="8">
        <f ca="1">SUM(Table2[[#This Row],[AWAL]],Table2[[#This Row],[M17_21_2]],Table2[[#This Row],[K17_21_2]],Table2[[#This Row],[M23_28_2]],Table2[[#This Row],[K23_28_2]])</f>
        <v>2</v>
      </c>
      <c r="G498" s="6">
        <f ca="1">SUMIF(INDIRECT(Table2[[#Headers],[M17_21_2]]&amp;"[concat]"),Table2[concat],INDIRECT(Table2[[#Headers],[M17_21_2]]&amp;"[c]"))</f>
        <v>0</v>
      </c>
      <c r="H498" s="6">
        <f ca="1">SUMIF(INDIRECT(Table2[[#Headers],[K17_21_2]]&amp;"[concat]"),Table2[concat],INDIRECT(Table2[[#Headers],[K17_21_2]]&amp;"[c]"))*-1</f>
        <v>0</v>
      </c>
      <c r="I498" s="6" t="str">
        <f ca="1">IF(OR(Table2[[#This Row],[M17_21_2]]&gt;0,Table2[[#This Row],[K17_21_2]]&lt;0),"+-","")</f>
        <v/>
      </c>
      <c r="J498" s="9">
        <f ca="1">SUMIF(INDIRECT(Table2[[#Headers],[M23_28_2]]&amp;"[concat]"),Table2[concat],INDIRECT(Table2[[#Headers],[M23_28_2]]&amp;"[c]"))</f>
        <v>0</v>
      </c>
      <c r="K498" s="9"/>
      <c r="L498" s="9" t="str">
        <f ca="1">IF(OR(Table2[[#This Row],[M23_28_2]]&gt;0,Table2[[#This Row],[K23_28_2]]&lt;0),"+-","")</f>
        <v/>
      </c>
    </row>
    <row r="499" spans="1:12" x14ac:dyDescent="0.25">
      <c r="A499" s="6" t="str">
        <f>SUBSTITUTE(SUBSTITUTE(Table2[[#This Row],[NAMA BARANG]],"-","")," ","")</f>
        <v>BpHt590balontiup(3)/MP2131ayunandemon(1box48)(1)</v>
      </c>
      <c r="B499" s="8">
        <f ca="1">IF(Table2[[#This Row],[TT]]&lt;1,"",COUNT(B$2:B498)+1)</f>
        <v>497</v>
      </c>
      <c r="C499" s="6" t="s">
        <v>725</v>
      </c>
      <c r="D499" s="8">
        <v>4</v>
      </c>
      <c r="E499" s="8" t="s">
        <v>72</v>
      </c>
      <c r="F499" s="8">
        <f ca="1">SUM(Table2[[#This Row],[AWAL]],Table2[[#This Row],[M17_21_2]],Table2[[#This Row],[K17_21_2]],Table2[[#This Row],[M23_28_2]],Table2[[#This Row],[K23_28_2]])</f>
        <v>4</v>
      </c>
      <c r="G499" s="6">
        <f ca="1">SUMIF(INDIRECT(Table2[[#Headers],[M17_21_2]]&amp;"[concat]"),Table2[concat],INDIRECT(Table2[[#Headers],[M17_21_2]]&amp;"[c]"))</f>
        <v>0</v>
      </c>
      <c r="H499" s="6">
        <f ca="1">SUMIF(INDIRECT(Table2[[#Headers],[K17_21_2]]&amp;"[concat]"),Table2[concat],INDIRECT(Table2[[#Headers],[K17_21_2]]&amp;"[c]"))*-1</f>
        <v>0</v>
      </c>
      <c r="I499" s="6" t="str">
        <f ca="1">IF(OR(Table2[[#This Row],[M17_21_2]]&gt;0,Table2[[#This Row],[K17_21_2]]&lt;0),"+-","")</f>
        <v/>
      </c>
      <c r="J499" s="9">
        <f ca="1">SUMIF(INDIRECT(Table2[[#Headers],[M23_28_2]]&amp;"[concat]"),Table2[concat],INDIRECT(Table2[[#Headers],[M23_28_2]]&amp;"[c]"))</f>
        <v>0</v>
      </c>
      <c r="K499" s="9"/>
      <c r="L499" s="9" t="str">
        <f ca="1">IF(OR(Table2[[#This Row],[M23_28_2]]&gt;0,Table2[[#This Row],[K23_28_2]]&lt;0),"+-","")</f>
        <v/>
      </c>
    </row>
    <row r="500" spans="1:12" x14ac:dyDescent="0.25">
      <c r="A500" s="6" t="str">
        <f>SUBSTITUTE(SUBSTITUTE(Table2[[#This Row],[NAMA BARANG]],"-","")," ","")</f>
        <v>Bpikantali</v>
      </c>
      <c r="B500" s="8">
        <f ca="1">IF(Table2[[#This Row],[TT]]&lt;1,"",COUNT(B$2:B499)+1)</f>
        <v>498</v>
      </c>
      <c r="C500" s="6" t="s">
        <v>726</v>
      </c>
      <c r="D500" s="8">
        <v>2</v>
      </c>
      <c r="E500" s="8" t="s">
        <v>132</v>
      </c>
      <c r="F500" s="8">
        <f ca="1">SUM(Table2[[#This Row],[AWAL]],Table2[[#This Row],[M17_21_2]],Table2[[#This Row],[K17_21_2]],Table2[[#This Row],[M23_28_2]],Table2[[#This Row],[K23_28_2]])</f>
        <v>2</v>
      </c>
      <c r="G500" s="6">
        <f ca="1">SUMIF(INDIRECT(Table2[[#Headers],[M17_21_2]]&amp;"[concat]"),Table2[concat],INDIRECT(Table2[[#Headers],[M17_21_2]]&amp;"[c]"))</f>
        <v>0</v>
      </c>
      <c r="H500" s="6">
        <f ca="1">SUMIF(INDIRECT(Table2[[#Headers],[K17_21_2]]&amp;"[concat]"),Table2[concat],INDIRECT(Table2[[#Headers],[K17_21_2]]&amp;"[c]"))*-1</f>
        <v>0</v>
      </c>
      <c r="I500" s="6" t="str">
        <f ca="1">IF(OR(Table2[[#This Row],[M17_21_2]]&gt;0,Table2[[#This Row],[K17_21_2]]&lt;0),"+-","")</f>
        <v/>
      </c>
      <c r="J500" s="9">
        <f ca="1">SUMIF(INDIRECT(Table2[[#Headers],[M23_28_2]]&amp;"[concat]"),Table2[concat],INDIRECT(Table2[[#Headers],[M23_28_2]]&amp;"[c]"))</f>
        <v>0</v>
      </c>
      <c r="K500" s="9"/>
      <c r="L500" s="9" t="str">
        <f ca="1">IF(OR(Table2[[#This Row],[M23_28_2]]&gt;0,Table2[[#This Row],[K23_28_2]]&lt;0),"+-","")</f>
        <v/>
      </c>
    </row>
    <row r="501" spans="1:12" x14ac:dyDescent="0.25">
      <c r="A501" s="6" t="str">
        <f>SUBSTITUTE(SUBSTITUTE(Table2[[#This Row],[NAMA BARANG]],"-","")," ","")</f>
        <v>BpJB273/1000</v>
      </c>
      <c r="B501" s="8">
        <f ca="1">IF(Table2[[#This Row],[TT]]&lt;1,"",COUNT(B$2:B500)+1)</f>
        <v>499</v>
      </c>
      <c r="C501" s="6" t="s">
        <v>727</v>
      </c>
      <c r="D501" s="8">
        <v>8</v>
      </c>
      <c r="E501" s="8" t="s">
        <v>72</v>
      </c>
      <c r="F501" s="8">
        <f ca="1">SUM(Table2[[#This Row],[AWAL]],Table2[[#This Row],[M17_21_2]],Table2[[#This Row],[K17_21_2]],Table2[[#This Row],[M23_28_2]],Table2[[#This Row],[K23_28_2]])</f>
        <v>8</v>
      </c>
      <c r="G501" s="6">
        <f ca="1">SUMIF(INDIRECT(Table2[[#Headers],[M17_21_2]]&amp;"[concat]"),Table2[concat],INDIRECT(Table2[[#Headers],[M17_21_2]]&amp;"[c]"))</f>
        <v>0</v>
      </c>
      <c r="H501" s="6">
        <f ca="1">SUMIF(INDIRECT(Table2[[#Headers],[K17_21_2]]&amp;"[concat]"),Table2[concat],INDIRECT(Table2[[#Headers],[K17_21_2]]&amp;"[c]"))*-1</f>
        <v>0</v>
      </c>
      <c r="I501" s="6" t="str">
        <f ca="1">IF(OR(Table2[[#This Row],[M17_21_2]]&gt;0,Table2[[#This Row],[K17_21_2]]&lt;0),"+-","")</f>
        <v/>
      </c>
      <c r="J501" s="9">
        <f ca="1">SUMIF(INDIRECT(Table2[[#Headers],[M23_28_2]]&amp;"[concat]"),Table2[concat],INDIRECT(Table2[[#Headers],[M23_28_2]]&amp;"[c]"))</f>
        <v>0</v>
      </c>
      <c r="K501" s="9"/>
      <c r="L501" s="9" t="str">
        <f ca="1">IF(OR(Table2[[#This Row],[M23_28_2]]&gt;0,Table2[[#This Row],[K23_28_2]]&lt;0),"+-","")</f>
        <v/>
      </c>
    </row>
    <row r="502" spans="1:12" x14ac:dyDescent="0.25">
      <c r="A502" s="6" t="str">
        <f>SUBSTITUTE(SUBSTITUTE(Table2[[#This Row],[NAMA BARANG]],"-","")," ","")</f>
        <v>BpKG1B</v>
      </c>
      <c r="B502" s="8">
        <f ca="1">IF(Table2[[#This Row],[TT]]&lt;1,"",COUNT(B$2:B501)+1)</f>
        <v>500</v>
      </c>
      <c r="C502" s="6" t="s">
        <v>729</v>
      </c>
      <c r="D502" s="8">
        <v>6</v>
      </c>
      <c r="E502" s="8" t="s">
        <v>18</v>
      </c>
      <c r="F502" s="8">
        <f ca="1">SUM(Table2[[#This Row],[AWAL]],Table2[[#This Row],[M17_21_2]],Table2[[#This Row],[K17_21_2]],Table2[[#This Row],[M23_28_2]],Table2[[#This Row],[K23_28_2]])</f>
        <v>6</v>
      </c>
      <c r="G502" s="6">
        <f ca="1">SUMIF(INDIRECT(Table2[[#Headers],[M17_21_2]]&amp;"[concat]"),Table2[concat],INDIRECT(Table2[[#Headers],[M17_21_2]]&amp;"[c]"))</f>
        <v>0</v>
      </c>
      <c r="H502" s="6">
        <f ca="1">SUMIF(INDIRECT(Table2[[#Headers],[K17_21_2]]&amp;"[concat]"),Table2[concat],INDIRECT(Table2[[#Headers],[K17_21_2]]&amp;"[c]"))*-1</f>
        <v>0</v>
      </c>
      <c r="I502" s="6" t="str">
        <f ca="1">IF(OR(Table2[[#This Row],[M17_21_2]]&gt;0,Table2[[#This Row],[K17_21_2]]&lt;0),"+-","")</f>
        <v/>
      </c>
      <c r="J502" s="9">
        <f ca="1">SUMIF(INDIRECT(Table2[[#Headers],[M23_28_2]]&amp;"[concat]"),Table2[concat],INDIRECT(Table2[[#Headers],[M23_28_2]]&amp;"[c]"))</f>
        <v>0</v>
      </c>
      <c r="K502" s="9"/>
      <c r="L502" s="9" t="str">
        <f ca="1">IF(OR(Table2[[#This Row],[M23_28_2]]&gt;0,Table2[[#This Row],[K23_28_2]]&lt;0),"+-","")</f>
        <v/>
      </c>
    </row>
    <row r="503" spans="1:12" x14ac:dyDescent="0.25">
      <c r="A503" s="6" t="str">
        <f>SUBSTITUTE(SUBSTITUTE(Table2[[#This Row],[NAMA BARANG]],"-","")," ","")</f>
        <v>BpKoxiFancyS3KT1701</v>
      </c>
      <c r="B503" s="8">
        <f ca="1">IF(Table2[[#This Row],[TT]]&lt;1,"",COUNT(B$2:B502)+1)</f>
        <v>501</v>
      </c>
      <c r="C503" s="6" t="s">
        <v>731</v>
      </c>
      <c r="D503" s="8">
        <v>1</v>
      </c>
      <c r="E503" s="8" t="s">
        <v>18</v>
      </c>
      <c r="F503" s="8">
        <f ca="1">SUM(Table2[[#This Row],[AWAL]],Table2[[#This Row],[M17_21_2]],Table2[[#This Row],[K17_21_2]],Table2[[#This Row],[M23_28_2]],Table2[[#This Row],[K23_28_2]])</f>
        <v>1</v>
      </c>
      <c r="G503" s="6">
        <f ca="1">SUMIF(INDIRECT(Table2[[#Headers],[M17_21_2]]&amp;"[concat]"),Table2[concat],INDIRECT(Table2[[#Headers],[M17_21_2]]&amp;"[c]"))</f>
        <v>0</v>
      </c>
      <c r="H503" s="6">
        <f ca="1">SUMIF(INDIRECT(Table2[[#Headers],[K17_21_2]]&amp;"[concat]"),Table2[concat],INDIRECT(Table2[[#Headers],[K17_21_2]]&amp;"[c]"))*-1</f>
        <v>0</v>
      </c>
      <c r="I503" s="6" t="str">
        <f ca="1">IF(OR(Table2[[#This Row],[M17_21_2]]&gt;0,Table2[[#This Row],[K17_21_2]]&lt;0),"+-","")</f>
        <v/>
      </c>
      <c r="J503" s="9">
        <f ca="1">SUMIF(INDIRECT(Table2[[#Headers],[M23_28_2]]&amp;"[concat]"),Table2[concat],INDIRECT(Table2[[#Headers],[M23_28_2]]&amp;"[c]"))</f>
        <v>0</v>
      </c>
      <c r="K503" s="9"/>
      <c r="L503" s="9" t="str">
        <f ca="1">IF(OR(Table2[[#This Row],[M23_28_2]]&gt;0,Table2[[#This Row],[K23_28_2]]&lt;0),"+-","")</f>
        <v/>
      </c>
    </row>
    <row r="504" spans="1:12" x14ac:dyDescent="0.25">
      <c r="A504" s="6" t="str">
        <f>SUBSTITUTE(SUBSTITUTE(Table2[[#This Row],[NAMA BARANG]],"-","")," ","")</f>
        <v>Bplightkittyhand</v>
      </c>
      <c r="B504" s="8">
        <f ca="1">IF(Table2[[#This Row],[TT]]&lt;1,"",COUNT(B$2:B503)+1)</f>
        <v>502</v>
      </c>
      <c r="C504" s="6" t="s">
        <v>732</v>
      </c>
      <c r="D504" s="8">
        <v>4</v>
      </c>
      <c r="E504" s="8" t="s">
        <v>55</v>
      </c>
      <c r="F504" s="8">
        <f ca="1">SUM(Table2[[#This Row],[AWAL]],Table2[[#This Row],[M17_21_2]],Table2[[#This Row],[K17_21_2]],Table2[[#This Row],[M23_28_2]],Table2[[#This Row],[K23_28_2]])</f>
        <v>4</v>
      </c>
      <c r="G504" s="6">
        <f ca="1">SUMIF(INDIRECT(Table2[[#Headers],[M17_21_2]]&amp;"[concat]"),Table2[concat],INDIRECT(Table2[[#Headers],[M17_21_2]]&amp;"[c]"))</f>
        <v>0</v>
      </c>
      <c r="H504" s="6">
        <f ca="1">SUMIF(INDIRECT(Table2[[#Headers],[K17_21_2]]&amp;"[concat]"),Table2[concat],INDIRECT(Table2[[#Headers],[K17_21_2]]&amp;"[c]"))*-1</f>
        <v>0</v>
      </c>
      <c r="I504" s="6" t="str">
        <f ca="1">IF(OR(Table2[[#This Row],[M17_21_2]]&gt;0,Table2[[#This Row],[K17_21_2]]&lt;0),"+-","")</f>
        <v/>
      </c>
      <c r="J504" s="9">
        <f ca="1">SUMIF(INDIRECT(Table2[[#Headers],[M23_28_2]]&amp;"[concat]"),Table2[concat],INDIRECT(Table2[[#Headers],[M23_28_2]]&amp;"[c]"))</f>
        <v>0</v>
      </c>
      <c r="K504" s="9"/>
      <c r="L504" s="9" t="str">
        <f ca="1">IF(OR(Table2[[#This Row],[M23_28_2]]&gt;0,Table2[[#This Row],[K23_28_2]]&lt;0),"+-","")</f>
        <v/>
      </c>
    </row>
    <row r="505" spans="1:12" x14ac:dyDescent="0.25">
      <c r="A505" s="6" t="str">
        <f>SUBSTITUTE(SUBSTITUTE(Table2[[#This Row],[NAMA BARANG]],"-","")," ","")</f>
        <v>Bplightprincesshand</v>
      </c>
      <c r="B505" s="8">
        <f ca="1">IF(Table2[[#This Row],[TT]]&lt;1,"",COUNT(B$2:B504)+1)</f>
        <v>503</v>
      </c>
      <c r="C505" s="6" t="s">
        <v>733</v>
      </c>
      <c r="D505" s="8">
        <v>9</v>
      </c>
      <c r="E505" s="8" t="s">
        <v>55</v>
      </c>
      <c r="F505" s="8">
        <f ca="1">SUM(Table2[[#This Row],[AWAL]],Table2[[#This Row],[M17_21_2]],Table2[[#This Row],[K17_21_2]],Table2[[#This Row],[M23_28_2]],Table2[[#This Row],[K23_28_2]])</f>
        <v>9</v>
      </c>
      <c r="G505" s="6">
        <f ca="1">SUMIF(INDIRECT(Table2[[#Headers],[M17_21_2]]&amp;"[concat]"),Table2[concat],INDIRECT(Table2[[#Headers],[M17_21_2]]&amp;"[c]"))</f>
        <v>0</v>
      </c>
      <c r="H505" s="6">
        <f ca="1">SUMIF(INDIRECT(Table2[[#Headers],[K17_21_2]]&amp;"[concat]"),Table2[concat],INDIRECT(Table2[[#Headers],[K17_21_2]]&amp;"[c]"))*-1</f>
        <v>0</v>
      </c>
      <c r="I505" s="6" t="str">
        <f ca="1">IF(OR(Table2[[#This Row],[M17_21_2]]&gt;0,Table2[[#This Row],[K17_21_2]]&lt;0),"+-","")</f>
        <v/>
      </c>
      <c r="J505" s="9">
        <f ca="1">SUMIF(INDIRECT(Table2[[#Headers],[M23_28_2]]&amp;"[concat]"),Table2[concat],INDIRECT(Table2[[#Headers],[M23_28_2]]&amp;"[c]"))</f>
        <v>0</v>
      </c>
      <c r="K505" s="9"/>
      <c r="L505" s="9" t="str">
        <f ca="1">IF(OR(Table2[[#This Row],[M23_28_2]]&gt;0,Table2[[#This Row],[K23_28_2]]&lt;0),"+-","")</f>
        <v/>
      </c>
    </row>
    <row r="506" spans="1:12" x14ac:dyDescent="0.25">
      <c r="A506" s="6" t="str">
        <f>SUBSTITUTE(SUBSTITUTE(Table2[[#This Row],[NAMA BARANG]],"-","")," ","")</f>
        <v>BpManik001(1x60)</v>
      </c>
      <c r="B506" s="8">
        <f ca="1">IF(Table2[[#This Row],[TT]]&lt;1,"",COUNT(B$2:B505)+1)</f>
        <v>504</v>
      </c>
      <c r="C506" s="6" t="s">
        <v>736</v>
      </c>
      <c r="D506" s="8">
        <v>9</v>
      </c>
      <c r="E506" s="8" t="s">
        <v>103</v>
      </c>
      <c r="F506" s="8">
        <f ca="1">SUM(Table2[[#This Row],[AWAL]],Table2[[#This Row],[M17_21_2]],Table2[[#This Row],[K17_21_2]],Table2[[#This Row],[M23_28_2]],Table2[[#This Row],[K23_28_2]])</f>
        <v>9</v>
      </c>
      <c r="G506" s="6">
        <f ca="1">SUMIF(INDIRECT(Table2[[#Headers],[M17_21_2]]&amp;"[concat]"),Table2[concat],INDIRECT(Table2[[#Headers],[M17_21_2]]&amp;"[c]"))</f>
        <v>0</v>
      </c>
      <c r="H506" s="6">
        <f ca="1">SUMIF(INDIRECT(Table2[[#Headers],[K17_21_2]]&amp;"[concat]"),Table2[concat],INDIRECT(Table2[[#Headers],[K17_21_2]]&amp;"[c]"))*-1</f>
        <v>0</v>
      </c>
      <c r="I506" s="6" t="str">
        <f ca="1">IF(OR(Table2[[#This Row],[M17_21_2]]&gt;0,Table2[[#This Row],[K17_21_2]]&lt;0),"+-","")</f>
        <v/>
      </c>
      <c r="J506" s="9">
        <f ca="1">SUMIF(INDIRECT(Table2[[#Headers],[M23_28_2]]&amp;"[concat]"),Table2[concat],INDIRECT(Table2[[#Headers],[M23_28_2]]&amp;"[c]"))</f>
        <v>0</v>
      </c>
      <c r="K506" s="9"/>
      <c r="L506" s="9" t="str">
        <f ca="1">IF(OR(Table2[[#This Row],[M23_28_2]]&gt;0,Table2[[#This Row],[K23_28_2]]&lt;0),"+-","")</f>
        <v/>
      </c>
    </row>
    <row r="507" spans="1:12" x14ac:dyDescent="0.25">
      <c r="A507" s="6" t="str">
        <f>SUBSTITUTE(SUBSTITUTE(Table2[[#This Row],[NAMA BARANG]],"-","")," ","")</f>
        <v>BpMD104tangan</v>
      </c>
      <c r="B507" s="8">
        <f ca="1">IF(Table2[[#This Row],[TT]]&lt;1,"",COUNT(B$2:B506)+1)</f>
        <v>505</v>
      </c>
      <c r="C507" s="6" t="s">
        <v>737</v>
      </c>
      <c r="D507" s="8">
        <v>2</v>
      </c>
      <c r="E507" s="8" t="s">
        <v>738</v>
      </c>
      <c r="F507" s="8">
        <f ca="1">SUM(Table2[[#This Row],[AWAL]],Table2[[#This Row],[M17_21_2]],Table2[[#This Row],[K17_21_2]],Table2[[#This Row],[M23_28_2]],Table2[[#This Row],[K23_28_2]])</f>
        <v>2</v>
      </c>
      <c r="G507" s="6">
        <f ca="1">SUMIF(INDIRECT(Table2[[#Headers],[M17_21_2]]&amp;"[concat]"),Table2[concat],INDIRECT(Table2[[#Headers],[M17_21_2]]&amp;"[c]"))</f>
        <v>0</v>
      </c>
      <c r="H507" s="6">
        <f ca="1">SUMIF(INDIRECT(Table2[[#Headers],[K17_21_2]]&amp;"[concat]"),Table2[concat],INDIRECT(Table2[[#Headers],[K17_21_2]]&amp;"[c]"))*-1</f>
        <v>0</v>
      </c>
      <c r="I507" s="6" t="str">
        <f ca="1">IF(OR(Table2[[#This Row],[M17_21_2]]&gt;0,Table2[[#This Row],[K17_21_2]]&lt;0),"+-","")</f>
        <v/>
      </c>
      <c r="J507" s="9">
        <f ca="1">SUMIF(INDIRECT(Table2[[#Headers],[M23_28_2]]&amp;"[concat]"),Table2[concat],INDIRECT(Table2[[#Headers],[M23_28_2]]&amp;"[c]"))</f>
        <v>0</v>
      </c>
      <c r="K507" s="9"/>
      <c r="L507" s="9" t="str">
        <f ca="1">IF(OR(Table2[[#This Row],[M23_28_2]]&gt;0,Table2[[#This Row],[K23_28_2]]&lt;0),"+-","")</f>
        <v/>
      </c>
    </row>
    <row r="508" spans="1:12" x14ac:dyDescent="0.25">
      <c r="A508" s="6" t="str">
        <f>SUBSTITUTE(SUBSTITUTE(Table2[[#This Row],[NAMA BARANG]],"-","")," ","")</f>
        <v>BpMejaBPS202Foot</v>
      </c>
      <c r="B508" s="8">
        <f ca="1">IF(Table2[[#This Row],[TT]]&lt;1,"",COUNT(B$2:B507)+1)</f>
        <v>506</v>
      </c>
      <c r="C508" s="6" t="s">
        <v>739</v>
      </c>
      <c r="D508" s="8">
        <v>7</v>
      </c>
      <c r="E508" s="8" t="s">
        <v>147</v>
      </c>
      <c r="F508" s="8">
        <f ca="1">SUM(Table2[[#This Row],[AWAL]],Table2[[#This Row],[M17_21_2]],Table2[[#This Row],[K17_21_2]],Table2[[#This Row],[M23_28_2]],Table2[[#This Row],[K23_28_2]])</f>
        <v>7</v>
      </c>
      <c r="G508" s="6">
        <f ca="1">SUMIF(INDIRECT(Table2[[#Headers],[M17_21_2]]&amp;"[concat]"),Table2[concat],INDIRECT(Table2[[#Headers],[M17_21_2]]&amp;"[c]"))</f>
        <v>0</v>
      </c>
      <c r="H508" s="6">
        <f ca="1">SUMIF(INDIRECT(Table2[[#Headers],[K17_21_2]]&amp;"[concat]"),Table2[concat],INDIRECT(Table2[[#Headers],[K17_21_2]]&amp;"[c]"))*-1</f>
        <v>0</v>
      </c>
      <c r="I508" s="6" t="str">
        <f ca="1">IF(OR(Table2[[#This Row],[M17_21_2]]&gt;0,Table2[[#This Row],[K17_21_2]]&lt;0),"+-","")</f>
        <v/>
      </c>
      <c r="J508" s="9">
        <f ca="1">SUMIF(INDIRECT(Table2[[#Headers],[M23_28_2]]&amp;"[concat]"),Table2[concat],INDIRECT(Table2[[#Headers],[M23_28_2]]&amp;"[c]"))</f>
        <v>0</v>
      </c>
      <c r="K508" s="9"/>
      <c r="L508" s="9" t="str">
        <f ca="1">IF(OR(Table2[[#This Row],[M23_28_2]]&gt;0,Table2[[#This Row],[K23_28_2]]&lt;0),"+-","")</f>
        <v/>
      </c>
    </row>
    <row r="509" spans="1:12" x14ac:dyDescent="0.25">
      <c r="A509" s="6" t="str">
        <f>SUBSTITUTE(SUBSTITUTE(Table2[[#This Row],[NAMA BARANG]],"-","")," ","")</f>
        <v>BpMilk302(36)</v>
      </c>
      <c r="B509" s="8">
        <f ca="1">IF(Table2[[#This Row],[TT]]&lt;1,"",COUNT(B$2:B508)+1)</f>
        <v>507</v>
      </c>
      <c r="C509" s="6" t="s">
        <v>740</v>
      </c>
      <c r="D509" s="8">
        <v>35</v>
      </c>
      <c r="E509" s="8" t="s">
        <v>215</v>
      </c>
      <c r="F509" s="8">
        <f ca="1">SUM(Table2[[#This Row],[AWAL]],Table2[[#This Row],[M17_21_2]],Table2[[#This Row],[K17_21_2]],Table2[[#This Row],[M23_28_2]],Table2[[#This Row],[K23_28_2]])</f>
        <v>35</v>
      </c>
      <c r="G509" s="6">
        <f ca="1">SUMIF(INDIRECT(Table2[[#Headers],[M17_21_2]]&amp;"[concat]"),Table2[concat],INDIRECT(Table2[[#Headers],[M17_21_2]]&amp;"[c]"))</f>
        <v>0</v>
      </c>
      <c r="H509" s="6">
        <f ca="1">SUMIF(INDIRECT(Table2[[#Headers],[K17_21_2]]&amp;"[concat]"),Table2[concat],INDIRECT(Table2[[#Headers],[K17_21_2]]&amp;"[c]"))*-1</f>
        <v>0</v>
      </c>
      <c r="I509" s="6" t="str">
        <f ca="1">IF(OR(Table2[[#This Row],[M17_21_2]]&gt;0,Table2[[#This Row],[K17_21_2]]&lt;0),"+-","")</f>
        <v/>
      </c>
      <c r="J509" s="9">
        <f ca="1">SUMIF(INDIRECT(Table2[[#Headers],[M23_28_2]]&amp;"[concat]"),Table2[concat],INDIRECT(Table2[[#Headers],[M23_28_2]]&amp;"[c]"))</f>
        <v>0</v>
      </c>
      <c r="K509" s="9"/>
      <c r="L509" s="9" t="str">
        <f ca="1">IF(OR(Table2[[#This Row],[M23_28_2]]&gt;0,Table2[[#This Row],[K23_28_2]]&lt;0),"+-","")</f>
        <v/>
      </c>
    </row>
    <row r="510" spans="1:12" x14ac:dyDescent="0.25">
      <c r="A510" s="6" t="str">
        <f>SUBSTITUTE(SUBSTITUTE(Table2[[#This Row],[NAMA BARANG]],"-","")," ","")</f>
        <v>BpminiGellMaxxist133C</v>
      </c>
      <c r="B510" s="8">
        <f ca="1">IF(Table2[[#This Row],[TT]]&lt;1,"",COUNT(B$2:B509)+1)</f>
        <v>508</v>
      </c>
      <c r="C510" s="6" t="s">
        <v>741</v>
      </c>
      <c r="D510" s="8">
        <v>2</v>
      </c>
      <c r="E510" s="8" t="s">
        <v>742</v>
      </c>
      <c r="F510" s="8">
        <f ca="1">SUM(Table2[[#This Row],[AWAL]],Table2[[#This Row],[M17_21_2]],Table2[[#This Row],[K17_21_2]],Table2[[#This Row],[M23_28_2]],Table2[[#This Row],[K23_28_2]])</f>
        <v>2</v>
      </c>
      <c r="G510" s="6">
        <f ca="1">SUMIF(INDIRECT(Table2[[#Headers],[M17_21_2]]&amp;"[concat]"),Table2[concat],INDIRECT(Table2[[#Headers],[M17_21_2]]&amp;"[c]"))</f>
        <v>0</v>
      </c>
      <c r="H510" s="6">
        <f ca="1">SUMIF(INDIRECT(Table2[[#Headers],[K17_21_2]]&amp;"[concat]"),Table2[concat],INDIRECT(Table2[[#Headers],[K17_21_2]]&amp;"[c]"))*-1</f>
        <v>0</v>
      </c>
      <c r="I510" s="6" t="str">
        <f ca="1">IF(OR(Table2[[#This Row],[M17_21_2]]&gt;0,Table2[[#This Row],[K17_21_2]]&lt;0),"+-","")</f>
        <v/>
      </c>
      <c r="J510" s="9">
        <f ca="1">SUMIF(INDIRECT(Table2[[#Headers],[M23_28_2]]&amp;"[concat]"),Table2[concat],INDIRECT(Table2[[#Headers],[M23_28_2]]&amp;"[c]"))</f>
        <v>0</v>
      </c>
      <c r="K510" s="9"/>
      <c r="L510" s="9" t="str">
        <f ca="1">IF(OR(Table2[[#This Row],[M23_28_2]]&gt;0,Table2[[#This Row],[K23_28_2]]&lt;0),"+-","")</f>
        <v/>
      </c>
    </row>
    <row r="511" spans="1:12" x14ac:dyDescent="0.25">
      <c r="A511" s="6" t="str">
        <f>SUBSTITUTE(SUBSTITUTE(Table2[[#This Row],[NAMA BARANG]],"-","")," ","")</f>
        <v>BpminiGellSparkleGold</v>
      </c>
      <c r="B511" s="8">
        <f ca="1">IF(Table2[[#This Row],[TT]]&lt;1,"",COUNT(B$2:B510)+1)</f>
        <v>509</v>
      </c>
      <c r="C511" s="6" t="s">
        <v>743</v>
      </c>
      <c r="D511" s="8">
        <v>1</v>
      </c>
      <c r="E511" s="8" t="s">
        <v>18</v>
      </c>
      <c r="F511" s="8">
        <f ca="1">SUM(Table2[[#This Row],[AWAL]],Table2[[#This Row],[M17_21_2]],Table2[[#This Row],[K17_21_2]],Table2[[#This Row],[M23_28_2]],Table2[[#This Row],[K23_28_2]])</f>
        <v>1</v>
      </c>
      <c r="G511" s="6">
        <f ca="1">SUMIF(INDIRECT(Table2[[#Headers],[M17_21_2]]&amp;"[concat]"),Table2[concat],INDIRECT(Table2[[#Headers],[M17_21_2]]&amp;"[c]"))</f>
        <v>0</v>
      </c>
      <c r="H511" s="6">
        <f ca="1">SUMIF(INDIRECT(Table2[[#Headers],[K17_21_2]]&amp;"[concat]"),Table2[concat],INDIRECT(Table2[[#Headers],[K17_21_2]]&amp;"[c]"))*-1</f>
        <v>0</v>
      </c>
      <c r="I511" s="6" t="str">
        <f ca="1">IF(OR(Table2[[#This Row],[M17_21_2]]&gt;0,Table2[[#This Row],[K17_21_2]]&lt;0),"+-","")</f>
        <v/>
      </c>
      <c r="J511" s="9">
        <f ca="1">SUMIF(INDIRECT(Table2[[#Headers],[M23_28_2]]&amp;"[concat]"),Table2[concat],INDIRECT(Table2[[#Headers],[M23_28_2]]&amp;"[c]"))</f>
        <v>0</v>
      </c>
      <c r="K511" s="9"/>
      <c r="L511" s="9" t="str">
        <f ca="1">IF(OR(Table2[[#This Row],[M23_28_2]]&gt;0,Table2[[#This Row],[K23_28_2]]&lt;0),"+-","")</f>
        <v/>
      </c>
    </row>
    <row r="512" spans="1:12" x14ac:dyDescent="0.25">
      <c r="A512" s="6" t="str">
        <f>SUBSTITUTE(SUBSTITUTE(Table2[[#This Row],[NAMA BARANG]],"-","")," ","")</f>
        <v>BpMMbening300Ma</v>
      </c>
      <c r="B512" s="8">
        <f ca="1">IF(Table2[[#This Row],[TT]]&lt;1,"",COUNT(B$2:B511)+1)</f>
        <v>510</v>
      </c>
      <c r="C512" s="6" t="s">
        <v>744</v>
      </c>
      <c r="D512" s="8">
        <v>2</v>
      </c>
      <c r="E512" s="8" t="s">
        <v>745</v>
      </c>
      <c r="F512" s="8">
        <f ca="1">SUM(Table2[[#This Row],[AWAL]],Table2[[#This Row],[M17_21_2]],Table2[[#This Row],[K17_21_2]],Table2[[#This Row],[M23_28_2]],Table2[[#This Row],[K23_28_2]])</f>
        <v>2</v>
      </c>
      <c r="G512" s="6">
        <f ca="1">SUMIF(INDIRECT(Table2[[#Headers],[M17_21_2]]&amp;"[concat]"),Table2[concat],INDIRECT(Table2[[#Headers],[M17_21_2]]&amp;"[c]"))</f>
        <v>0</v>
      </c>
      <c r="H512" s="6">
        <f ca="1">SUMIF(INDIRECT(Table2[[#Headers],[K17_21_2]]&amp;"[concat]"),Table2[concat],INDIRECT(Table2[[#Headers],[K17_21_2]]&amp;"[c]"))*-1</f>
        <v>0</v>
      </c>
      <c r="I512" s="6" t="str">
        <f ca="1">IF(OR(Table2[[#This Row],[M17_21_2]]&gt;0,Table2[[#This Row],[K17_21_2]]&lt;0),"+-","")</f>
        <v/>
      </c>
      <c r="J512" s="9">
        <f ca="1">SUMIF(INDIRECT(Table2[[#Headers],[M23_28_2]]&amp;"[concat]"),Table2[concat],INDIRECT(Table2[[#Headers],[M23_28_2]]&amp;"[c]"))</f>
        <v>0</v>
      </c>
      <c r="K512" s="9"/>
      <c r="L512" s="9" t="str">
        <f ca="1">IF(OR(Table2[[#This Row],[M23_28_2]]&gt;0,Table2[[#This Row],[K23_28_2]]&lt;0),"+-","")</f>
        <v/>
      </c>
    </row>
    <row r="513" spans="1:12" x14ac:dyDescent="0.25">
      <c r="A513" s="6" t="str">
        <f>SUBSTITUTE(SUBSTITUTE(Table2[[#This Row],[NAMA BARANG]],"-","")," ","")</f>
        <v>BpMMbutek300MB</v>
      </c>
      <c r="B513" s="8">
        <f ca="1">IF(Table2[[#This Row],[TT]]&lt;1,"",COUNT(B$2:B512)+1)</f>
        <v>511</v>
      </c>
      <c r="C513" s="6" t="s">
        <v>746</v>
      </c>
      <c r="D513" s="8">
        <v>1</v>
      </c>
      <c r="E513" s="8" t="s">
        <v>18</v>
      </c>
      <c r="F513" s="8">
        <f ca="1">SUM(Table2[[#This Row],[AWAL]],Table2[[#This Row],[M17_21_2]],Table2[[#This Row],[K17_21_2]],Table2[[#This Row],[M23_28_2]],Table2[[#This Row],[K23_28_2]])</f>
        <v>1</v>
      </c>
      <c r="G513" s="6">
        <f ca="1">SUMIF(INDIRECT(Table2[[#Headers],[M17_21_2]]&amp;"[concat]"),Table2[concat],INDIRECT(Table2[[#Headers],[M17_21_2]]&amp;"[c]"))</f>
        <v>0</v>
      </c>
      <c r="H513" s="6">
        <f ca="1">SUMIF(INDIRECT(Table2[[#Headers],[K17_21_2]]&amp;"[concat]"),Table2[concat],INDIRECT(Table2[[#Headers],[K17_21_2]]&amp;"[c]"))*-1</f>
        <v>0</v>
      </c>
      <c r="I513" s="6" t="str">
        <f ca="1">IF(OR(Table2[[#This Row],[M17_21_2]]&gt;0,Table2[[#This Row],[K17_21_2]]&lt;0),"+-","")</f>
        <v/>
      </c>
      <c r="J513" s="9">
        <f ca="1">SUMIF(INDIRECT(Table2[[#Headers],[M23_28_2]]&amp;"[concat]"),Table2[concat],INDIRECT(Table2[[#Headers],[M23_28_2]]&amp;"[c]"))</f>
        <v>0</v>
      </c>
      <c r="K513" s="9"/>
      <c r="L513" s="9" t="str">
        <f ca="1">IF(OR(Table2[[#This Row],[M23_28_2]]&gt;0,Table2[[#This Row],[K23_28_2]]&lt;0),"+-","")</f>
        <v/>
      </c>
    </row>
    <row r="514" spans="1:12" x14ac:dyDescent="0.25">
      <c r="A514" s="6" t="str">
        <f>SUBSTITUTE(SUBSTITUTE(Table2[[#This Row],[NAMA BARANG]],"-","")," ","")</f>
        <v>BpMobilKombinasiPolos</v>
      </c>
      <c r="B514" s="8">
        <f ca="1">IF(Table2[[#This Row],[TT]]&lt;1,"",COUNT(B$2:B513)+1)</f>
        <v>512</v>
      </c>
      <c r="C514" s="6" t="s">
        <v>747</v>
      </c>
      <c r="D514" s="8">
        <v>11</v>
      </c>
      <c r="E514" s="8" t="s">
        <v>426</v>
      </c>
      <c r="F514" s="8">
        <f ca="1">SUM(Table2[[#This Row],[AWAL]],Table2[[#This Row],[M17_21_2]],Table2[[#This Row],[K17_21_2]],Table2[[#This Row],[M23_28_2]],Table2[[#This Row],[K23_28_2]])</f>
        <v>11</v>
      </c>
      <c r="G514" s="6">
        <f ca="1">SUMIF(INDIRECT(Table2[[#Headers],[M17_21_2]]&amp;"[concat]"),Table2[concat],INDIRECT(Table2[[#Headers],[M17_21_2]]&amp;"[c]"))</f>
        <v>0</v>
      </c>
      <c r="H514" s="6">
        <f ca="1">SUMIF(INDIRECT(Table2[[#Headers],[K17_21_2]]&amp;"[concat]"),Table2[concat],INDIRECT(Table2[[#Headers],[K17_21_2]]&amp;"[c]"))*-1</f>
        <v>0</v>
      </c>
      <c r="I514" s="6" t="str">
        <f ca="1">IF(OR(Table2[[#This Row],[M17_21_2]]&gt;0,Table2[[#This Row],[K17_21_2]]&lt;0),"+-","")</f>
        <v/>
      </c>
      <c r="J514" s="9">
        <f ca="1">SUMIF(INDIRECT(Table2[[#Headers],[M23_28_2]]&amp;"[concat]"),Table2[concat],INDIRECT(Table2[[#Headers],[M23_28_2]]&amp;"[c]"))</f>
        <v>0</v>
      </c>
      <c r="K514" s="9"/>
      <c r="L514" s="9" t="str">
        <f ca="1">IF(OR(Table2[[#This Row],[M23_28_2]]&gt;0,Table2[[#This Row],[K23_28_2]]&lt;0),"+-","")</f>
        <v/>
      </c>
    </row>
    <row r="515" spans="1:12" x14ac:dyDescent="0.25">
      <c r="A515" s="6" t="str">
        <f>SUBSTITUTE(SUBSTITUTE(Table2[[#This Row],[NAMA BARANG]],"-","")," ","")</f>
        <v>BpMP0206kincir</v>
      </c>
      <c r="B515" s="8">
        <f ca="1">IF(Table2[[#This Row],[TT]]&lt;1,"",COUNT(B$2:B514)+1)</f>
        <v>513</v>
      </c>
      <c r="C515" s="6" t="s">
        <v>748</v>
      </c>
      <c r="D515" s="8">
        <v>2</v>
      </c>
      <c r="F515" s="8">
        <f ca="1">SUM(Table2[[#This Row],[AWAL]],Table2[[#This Row],[M17_21_2]],Table2[[#This Row],[K17_21_2]],Table2[[#This Row],[M23_28_2]],Table2[[#This Row],[K23_28_2]])</f>
        <v>2</v>
      </c>
      <c r="G515" s="6">
        <f ca="1">SUMIF(INDIRECT(Table2[[#Headers],[M17_21_2]]&amp;"[concat]"),Table2[concat],INDIRECT(Table2[[#Headers],[M17_21_2]]&amp;"[c]"))</f>
        <v>0</v>
      </c>
      <c r="H515" s="6">
        <f ca="1">SUMIF(INDIRECT(Table2[[#Headers],[K17_21_2]]&amp;"[concat]"),Table2[concat],INDIRECT(Table2[[#Headers],[K17_21_2]]&amp;"[c]"))*-1</f>
        <v>0</v>
      </c>
      <c r="I515" s="6" t="str">
        <f ca="1">IF(OR(Table2[[#This Row],[M17_21_2]]&gt;0,Table2[[#This Row],[K17_21_2]]&lt;0),"+-","")</f>
        <v/>
      </c>
      <c r="J515" s="9">
        <f ca="1">SUMIF(INDIRECT(Table2[[#Headers],[M23_28_2]]&amp;"[concat]"),Table2[concat],INDIRECT(Table2[[#Headers],[M23_28_2]]&amp;"[c]"))</f>
        <v>0</v>
      </c>
      <c r="K515" s="9"/>
      <c r="L515" s="9" t="str">
        <f ca="1">IF(OR(Table2[[#This Row],[M23_28_2]]&gt;0,Table2[[#This Row],[K23_28_2]]&lt;0),"+-","")</f>
        <v/>
      </c>
    </row>
    <row r="516" spans="1:12" x14ac:dyDescent="0.25">
      <c r="A516" s="6" t="str">
        <f>SUBSTITUTE(SUBSTITUTE(Table2[[#This Row],[NAMA BARANG]],"-","")," ","")</f>
        <v>BpMP2105minion</v>
      </c>
      <c r="B516" s="8">
        <f ca="1">IF(Table2[[#This Row],[TT]]&lt;1,"",COUNT(B$2:B515)+1)</f>
        <v>514</v>
      </c>
      <c r="C516" s="6" t="s">
        <v>749</v>
      </c>
      <c r="D516" s="8">
        <v>8</v>
      </c>
      <c r="E516" s="8" t="s">
        <v>18</v>
      </c>
      <c r="F516" s="8">
        <f ca="1">SUM(Table2[[#This Row],[AWAL]],Table2[[#This Row],[M17_21_2]],Table2[[#This Row],[K17_21_2]],Table2[[#This Row],[M23_28_2]],Table2[[#This Row],[K23_28_2]])</f>
        <v>8</v>
      </c>
      <c r="G516" s="6">
        <f ca="1">SUMIF(INDIRECT(Table2[[#Headers],[M17_21_2]]&amp;"[concat]"),Table2[concat],INDIRECT(Table2[[#Headers],[M17_21_2]]&amp;"[c]"))</f>
        <v>0</v>
      </c>
      <c r="H516" s="6">
        <f ca="1">SUMIF(INDIRECT(Table2[[#Headers],[K17_21_2]]&amp;"[concat]"),Table2[concat],INDIRECT(Table2[[#Headers],[K17_21_2]]&amp;"[c]"))*-1</f>
        <v>0</v>
      </c>
      <c r="I516" s="6" t="str">
        <f ca="1">IF(OR(Table2[[#This Row],[M17_21_2]]&gt;0,Table2[[#This Row],[K17_21_2]]&lt;0),"+-","")</f>
        <v/>
      </c>
      <c r="J516" s="9">
        <f ca="1">SUMIF(INDIRECT(Table2[[#Headers],[M23_28_2]]&amp;"[concat]"),Table2[concat],INDIRECT(Table2[[#Headers],[M23_28_2]]&amp;"[c]"))</f>
        <v>0</v>
      </c>
      <c r="K516" s="9"/>
      <c r="L516" s="9" t="str">
        <f ca="1">IF(OR(Table2[[#This Row],[M23_28_2]]&gt;0,Table2[[#This Row],[K23_28_2]]&lt;0),"+-","")</f>
        <v/>
      </c>
    </row>
    <row r="517" spans="1:12" x14ac:dyDescent="0.25">
      <c r="A517" s="6" t="str">
        <f>SUBSTITUTE(SUBSTITUTE(Table2[[#This Row],[NAMA BARANG]],"-","")," ","")</f>
        <v>BpMP6026love</v>
      </c>
      <c r="B517" s="8">
        <f ca="1">IF(Table2[[#This Row],[TT]]&lt;1,"",COUNT(B$2:B516)+1)</f>
        <v>515</v>
      </c>
      <c r="C517" s="6" t="s">
        <v>750</v>
      </c>
      <c r="D517" s="8">
        <v>6</v>
      </c>
      <c r="E517" s="8" t="s">
        <v>18</v>
      </c>
      <c r="F517" s="8">
        <f ca="1">SUM(Table2[[#This Row],[AWAL]],Table2[[#This Row],[M17_21_2]],Table2[[#This Row],[K17_21_2]],Table2[[#This Row],[M23_28_2]],Table2[[#This Row],[K23_28_2]])</f>
        <v>6</v>
      </c>
      <c r="G517" s="6">
        <f ca="1">SUMIF(INDIRECT(Table2[[#Headers],[M17_21_2]]&amp;"[concat]"),Table2[concat],INDIRECT(Table2[[#Headers],[M17_21_2]]&amp;"[c]"))</f>
        <v>0</v>
      </c>
      <c r="H517" s="6">
        <f ca="1">SUMIF(INDIRECT(Table2[[#Headers],[K17_21_2]]&amp;"[concat]"),Table2[concat],INDIRECT(Table2[[#Headers],[K17_21_2]]&amp;"[c]"))*-1</f>
        <v>0</v>
      </c>
      <c r="I517" s="6" t="str">
        <f ca="1">IF(OR(Table2[[#This Row],[M17_21_2]]&gt;0,Table2[[#This Row],[K17_21_2]]&lt;0),"+-","")</f>
        <v/>
      </c>
      <c r="J517" s="9">
        <f ca="1">SUMIF(INDIRECT(Table2[[#Headers],[M23_28_2]]&amp;"[concat]"),Table2[concat],INDIRECT(Table2[[#Headers],[M23_28_2]]&amp;"[c]"))</f>
        <v>0</v>
      </c>
      <c r="K517" s="9"/>
      <c r="L517" s="9" t="str">
        <f ca="1">IF(OR(Table2[[#This Row],[M23_28_2]]&gt;0,Table2[[#This Row],[K23_28_2]]&lt;0),"+-","")</f>
        <v/>
      </c>
    </row>
    <row r="518" spans="1:12" x14ac:dyDescent="0.25">
      <c r="A518" s="6" t="str">
        <f>SUBSTITUTE(SUBSTITUTE(Table2[[#This Row],[NAMA BARANG]],"-","")," ","")</f>
        <v>BpMP60992smurf1x48</v>
      </c>
      <c r="B518" s="8">
        <f ca="1">IF(Table2[[#This Row],[TT]]&lt;1,"",COUNT(B$2:B517)+1)</f>
        <v>516</v>
      </c>
      <c r="C518" s="6" t="s">
        <v>751</v>
      </c>
      <c r="D518" s="8">
        <v>2</v>
      </c>
      <c r="E518" s="8" t="s">
        <v>72</v>
      </c>
      <c r="F518" s="8">
        <f ca="1">SUM(Table2[[#This Row],[AWAL]],Table2[[#This Row],[M17_21_2]],Table2[[#This Row],[K17_21_2]],Table2[[#This Row],[M23_28_2]],Table2[[#This Row],[K23_28_2]])</f>
        <v>2</v>
      </c>
      <c r="G518" s="6">
        <f ca="1">SUMIF(INDIRECT(Table2[[#Headers],[M17_21_2]]&amp;"[concat]"),Table2[concat],INDIRECT(Table2[[#Headers],[M17_21_2]]&amp;"[c]"))</f>
        <v>0</v>
      </c>
      <c r="H518" s="6">
        <f ca="1">SUMIF(INDIRECT(Table2[[#Headers],[K17_21_2]]&amp;"[concat]"),Table2[concat],INDIRECT(Table2[[#Headers],[K17_21_2]]&amp;"[c]"))*-1</f>
        <v>0</v>
      </c>
      <c r="I518" s="6" t="str">
        <f ca="1">IF(OR(Table2[[#This Row],[M17_21_2]]&gt;0,Table2[[#This Row],[K17_21_2]]&lt;0),"+-","")</f>
        <v/>
      </c>
      <c r="J518" s="9">
        <f ca="1">SUMIF(INDIRECT(Table2[[#Headers],[M23_28_2]]&amp;"[concat]"),Table2[concat],INDIRECT(Table2[[#Headers],[M23_28_2]]&amp;"[c]"))</f>
        <v>0</v>
      </c>
      <c r="K518" s="9"/>
      <c r="L518" s="9" t="str">
        <f ca="1">IF(OR(Table2[[#This Row],[M23_28_2]]&gt;0,Table2[[#This Row],[K23_28_2]]&lt;0),"+-","")</f>
        <v/>
      </c>
    </row>
    <row r="519" spans="1:12" x14ac:dyDescent="0.25">
      <c r="A519" s="6" t="str">
        <f>SUBSTITUTE(SUBSTITUTE(Table2[[#This Row],[NAMA BARANG]],"-","")," ","")</f>
        <v>BpOnOffMMouse</v>
      </c>
      <c r="B519" s="8">
        <f ca="1">IF(Table2[[#This Row],[TT]]&lt;1,"",COUNT(B$2:B518)+1)</f>
        <v>517</v>
      </c>
      <c r="C519" s="6" t="s">
        <v>752</v>
      </c>
      <c r="D519" s="8">
        <v>1</v>
      </c>
      <c r="E519" s="8" t="s">
        <v>753</v>
      </c>
      <c r="F519" s="8">
        <f ca="1">SUM(Table2[[#This Row],[AWAL]],Table2[[#This Row],[M17_21_2]],Table2[[#This Row],[K17_21_2]],Table2[[#This Row],[M23_28_2]],Table2[[#This Row],[K23_28_2]])</f>
        <v>1</v>
      </c>
      <c r="G519" s="6">
        <f ca="1">SUMIF(INDIRECT(Table2[[#Headers],[M17_21_2]]&amp;"[concat]"),Table2[concat],INDIRECT(Table2[[#Headers],[M17_21_2]]&amp;"[c]"))</f>
        <v>0</v>
      </c>
      <c r="H519" s="6">
        <f ca="1">SUMIF(INDIRECT(Table2[[#Headers],[K17_21_2]]&amp;"[concat]"),Table2[concat],INDIRECT(Table2[[#Headers],[K17_21_2]]&amp;"[c]"))*-1</f>
        <v>0</v>
      </c>
      <c r="I519" s="6" t="str">
        <f ca="1">IF(OR(Table2[[#This Row],[M17_21_2]]&gt;0,Table2[[#This Row],[K17_21_2]]&lt;0),"+-","")</f>
        <v/>
      </c>
      <c r="J519" s="9">
        <f ca="1">SUMIF(INDIRECT(Table2[[#Headers],[M23_28_2]]&amp;"[concat]"),Table2[concat],INDIRECT(Table2[[#Headers],[M23_28_2]]&amp;"[c]"))</f>
        <v>0</v>
      </c>
      <c r="K519" s="9"/>
      <c r="L519" s="9" t="str">
        <f ca="1">IF(OR(Table2[[#This Row],[M23_28_2]]&gt;0,Table2[[#This Row],[K23_28_2]]&lt;0),"+-","")</f>
        <v/>
      </c>
    </row>
    <row r="520" spans="1:12" x14ac:dyDescent="0.25">
      <c r="A520" s="6" t="str">
        <f>SUBSTITUTE(SUBSTITUTE(Table2[[#This Row],[NAMA BARANG]],"-","")," ","")</f>
        <v>BpOugierRabbit</v>
      </c>
      <c r="B520" s="8">
        <f ca="1">IF(Table2[[#This Row],[TT]]&lt;1,"",COUNT(B$2:B519)+1)</f>
        <v>518</v>
      </c>
      <c r="C520" s="6" t="s">
        <v>754</v>
      </c>
      <c r="D520" s="8">
        <v>18</v>
      </c>
      <c r="E520" s="8" t="s">
        <v>217</v>
      </c>
      <c r="F520" s="8">
        <f ca="1">SUM(Table2[[#This Row],[AWAL]],Table2[[#This Row],[M17_21_2]],Table2[[#This Row],[K17_21_2]],Table2[[#This Row],[M23_28_2]],Table2[[#This Row],[K23_28_2]])</f>
        <v>18</v>
      </c>
      <c r="G520" s="6">
        <f ca="1">SUMIF(INDIRECT(Table2[[#Headers],[M17_21_2]]&amp;"[concat]"),Table2[concat],INDIRECT(Table2[[#Headers],[M17_21_2]]&amp;"[c]"))</f>
        <v>0</v>
      </c>
      <c r="H520" s="6">
        <f ca="1">SUMIF(INDIRECT(Table2[[#Headers],[K17_21_2]]&amp;"[concat]"),Table2[concat],INDIRECT(Table2[[#Headers],[K17_21_2]]&amp;"[c]"))*-1</f>
        <v>0</v>
      </c>
      <c r="I520" s="6" t="str">
        <f ca="1">IF(OR(Table2[[#This Row],[M17_21_2]]&gt;0,Table2[[#This Row],[K17_21_2]]&lt;0),"+-","")</f>
        <v/>
      </c>
      <c r="J520" s="9">
        <f ca="1">SUMIF(INDIRECT(Table2[[#Headers],[M23_28_2]]&amp;"[concat]"),Table2[concat],INDIRECT(Table2[[#Headers],[M23_28_2]]&amp;"[c]"))</f>
        <v>0</v>
      </c>
      <c r="K520" s="9"/>
      <c r="L520" s="9" t="str">
        <f ca="1">IF(OR(Table2[[#This Row],[M23_28_2]]&gt;0,Table2[[#This Row],[K23_28_2]]&lt;0),"+-","")</f>
        <v/>
      </c>
    </row>
    <row r="521" spans="1:12" x14ac:dyDescent="0.25">
      <c r="A521" s="6" t="str">
        <f>SUBSTITUTE(SUBSTITUTE(Table2[[#This Row],[NAMA BARANG]],"-","")," ","")</f>
        <v>BpPelangi6611(2)/005(2)</v>
      </c>
      <c r="B521" s="8">
        <f ca="1">IF(Table2[[#This Row],[TT]]&lt;1,"",COUNT(B$2:B520)+1)</f>
        <v>519</v>
      </c>
      <c r="C521" s="6" t="s">
        <v>756</v>
      </c>
      <c r="D521" s="8">
        <v>4</v>
      </c>
      <c r="E521" s="8" t="s">
        <v>262</v>
      </c>
      <c r="F521" s="8">
        <f ca="1">SUM(Table2[[#This Row],[AWAL]],Table2[[#This Row],[M17_21_2]],Table2[[#This Row],[K17_21_2]],Table2[[#This Row],[M23_28_2]],Table2[[#This Row],[K23_28_2]])</f>
        <v>4</v>
      </c>
      <c r="G521" s="6">
        <f ca="1">SUMIF(INDIRECT(Table2[[#Headers],[M17_21_2]]&amp;"[concat]"),Table2[concat],INDIRECT(Table2[[#Headers],[M17_21_2]]&amp;"[c]"))</f>
        <v>0</v>
      </c>
      <c r="H521" s="6">
        <f ca="1">SUMIF(INDIRECT(Table2[[#Headers],[K17_21_2]]&amp;"[concat]"),Table2[concat],INDIRECT(Table2[[#Headers],[K17_21_2]]&amp;"[c]"))*-1</f>
        <v>0</v>
      </c>
      <c r="I521" s="6" t="str">
        <f ca="1">IF(OR(Table2[[#This Row],[M17_21_2]]&gt;0,Table2[[#This Row],[K17_21_2]]&lt;0),"+-","")</f>
        <v/>
      </c>
      <c r="J521" s="9">
        <f ca="1">SUMIF(INDIRECT(Table2[[#Headers],[M23_28_2]]&amp;"[concat]"),Table2[concat],INDIRECT(Table2[[#Headers],[M23_28_2]]&amp;"[c]"))</f>
        <v>0</v>
      </c>
      <c r="K521" s="9"/>
      <c r="L521" s="9" t="str">
        <f ca="1">IF(OR(Table2[[#This Row],[M23_28_2]]&gt;0,Table2[[#This Row],[K23_28_2]]&lt;0),"+-","")</f>
        <v/>
      </c>
    </row>
    <row r="522" spans="1:12" x14ac:dyDescent="0.25">
      <c r="A522" s="6" t="str">
        <f>SUBSTITUTE(SUBSTITUTE(Table2[[#This Row],[NAMA BARANG]],"-","")," ","")</f>
        <v>BpPelangi9310</v>
      </c>
      <c r="B522" s="8">
        <f ca="1">IF(Table2[[#This Row],[TT]]&lt;1,"",COUNT(B$2:B521)+1)</f>
        <v>520</v>
      </c>
      <c r="C522" s="6" t="s">
        <v>757</v>
      </c>
      <c r="D522" s="8">
        <v>2</v>
      </c>
      <c r="E522" s="8" t="s">
        <v>262</v>
      </c>
      <c r="F522" s="8">
        <f ca="1">SUM(Table2[[#This Row],[AWAL]],Table2[[#This Row],[M17_21_2]],Table2[[#This Row],[K17_21_2]],Table2[[#This Row],[M23_28_2]],Table2[[#This Row],[K23_28_2]])</f>
        <v>2</v>
      </c>
      <c r="G522" s="6">
        <f ca="1">SUMIF(INDIRECT(Table2[[#Headers],[M17_21_2]]&amp;"[concat]"),Table2[concat],INDIRECT(Table2[[#Headers],[M17_21_2]]&amp;"[c]"))</f>
        <v>0</v>
      </c>
      <c r="H522" s="6">
        <f ca="1">SUMIF(INDIRECT(Table2[[#Headers],[K17_21_2]]&amp;"[concat]"),Table2[concat],INDIRECT(Table2[[#Headers],[K17_21_2]]&amp;"[c]"))*-1</f>
        <v>0</v>
      </c>
      <c r="I522" s="6" t="str">
        <f ca="1">IF(OR(Table2[[#This Row],[M17_21_2]]&gt;0,Table2[[#This Row],[K17_21_2]]&lt;0),"+-","")</f>
        <v/>
      </c>
      <c r="J522" s="9">
        <f ca="1">SUMIF(INDIRECT(Table2[[#Headers],[M23_28_2]]&amp;"[concat]"),Table2[concat],INDIRECT(Table2[[#Headers],[M23_28_2]]&amp;"[c]"))</f>
        <v>0</v>
      </c>
      <c r="K522" s="9"/>
      <c r="L522" s="9" t="str">
        <f ca="1">IF(OR(Table2[[#This Row],[M23_28_2]]&gt;0,Table2[[#This Row],[K23_28_2]]&lt;0),"+-","")</f>
        <v/>
      </c>
    </row>
    <row r="523" spans="1:12" x14ac:dyDescent="0.25">
      <c r="A523" s="6" t="str">
        <f>SUBSTITUTE(SUBSTITUTE(Table2[[#This Row],[NAMA BARANG]],"-","")," ","")</f>
        <v>Bppengliterlestari</v>
      </c>
      <c r="B523" s="8">
        <f ca="1">IF(Table2[[#This Row],[TT]]&lt;1,"",COUNT(B$2:B522)+1)</f>
        <v>521</v>
      </c>
      <c r="C523" s="6" t="s">
        <v>758</v>
      </c>
      <c r="D523" s="8">
        <v>12</v>
      </c>
      <c r="E523" s="8" t="s">
        <v>492</v>
      </c>
      <c r="F523" s="8">
        <f ca="1">SUM(Table2[[#This Row],[AWAL]],Table2[[#This Row],[M17_21_2]],Table2[[#This Row],[K17_21_2]],Table2[[#This Row],[M23_28_2]],Table2[[#This Row],[K23_28_2]])</f>
        <v>12</v>
      </c>
      <c r="G523" s="6">
        <f ca="1">SUMIF(INDIRECT(Table2[[#Headers],[M17_21_2]]&amp;"[concat]"),Table2[concat],INDIRECT(Table2[[#Headers],[M17_21_2]]&amp;"[c]"))</f>
        <v>0</v>
      </c>
      <c r="H523" s="6">
        <f ca="1">SUMIF(INDIRECT(Table2[[#Headers],[K17_21_2]]&amp;"[concat]"),Table2[concat],INDIRECT(Table2[[#Headers],[K17_21_2]]&amp;"[c]"))*-1</f>
        <v>0</v>
      </c>
      <c r="I523" s="6" t="str">
        <f ca="1">IF(OR(Table2[[#This Row],[M17_21_2]]&gt;0,Table2[[#This Row],[K17_21_2]]&lt;0),"+-","")</f>
        <v/>
      </c>
      <c r="J523" s="9">
        <f ca="1">SUMIF(INDIRECT(Table2[[#Headers],[M23_28_2]]&amp;"[concat]"),Table2[concat],INDIRECT(Table2[[#Headers],[M23_28_2]]&amp;"[c]"))</f>
        <v>0</v>
      </c>
      <c r="K523" s="9"/>
      <c r="L523" s="9" t="str">
        <f ca="1">IF(OR(Table2[[#This Row],[M23_28_2]]&gt;0,Table2[[#This Row],[K23_28_2]]&lt;0),"+-","")</f>
        <v/>
      </c>
    </row>
    <row r="524" spans="1:12" x14ac:dyDescent="0.25">
      <c r="A524" s="6" t="str">
        <f>SUBSTITUTE(SUBSTITUTE(Table2[[#This Row],[NAMA BARANG]],"-","")," ","")</f>
        <v>BppenTX155</v>
      </c>
      <c r="B524" s="8">
        <f ca="1">IF(Table2[[#This Row],[TT]]&lt;1,"",COUNT(B$2:B523)+1)</f>
        <v>522</v>
      </c>
      <c r="C524" s="6" t="s">
        <v>759</v>
      </c>
      <c r="D524" s="8">
        <v>2</v>
      </c>
      <c r="E524" s="8" t="s">
        <v>582</v>
      </c>
      <c r="F524" s="8">
        <f ca="1">SUM(Table2[[#This Row],[AWAL]],Table2[[#This Row],[M17_21_2]],Table2[[#This Row],[K17_21_2]],Table2[[#This Row],[M23_28_2]],Table2[[#This Row],[K23_28_2]])</f>
        <v>2</v>
      </c>
      <c r="G524" s="6">
        <f ca="1">SUMIF(INDIRECT(Table2[[#Headers],[M17_21_2]]&amp;"[concat]"),Table2[concat],INDIRECT(Table2[[#Headers],[M17_21_2]]&amp;"[c]"))</f>
        <v>0</v>
      </c>
      <c r="H524" s="6">
        <f ca="1">SUMIF(INDIRECT(Table2[[#Headers],[K17_21_2]]&amp;"[concat]"),Table2[concat],INDIRECT(Table2[[#Headers],[K17_21_2]]&amp;"[c]"))*-1</f>
        <v>0</v>
      </c>
      <c r="I524" s="6" t="str">
        <f ca="1">IF(OR(Table2[[#This Row],[M17_21_2]]&gt;0,Table2[[#This Row],[K17_21_2]]&lt;0),"+-","")</f>
        <v/>
      </c>
      <c r="J524" s="9">
        <f ca="1">SUMIF(INDIRECT(Table2[[#Headers],[M23_28_2]]&amp;"[concat]"),Table2[concat],INDIRECT(Table2[[#Headers],[M23_28_2]]&amp;"[c]"))</f>
        <v>0</v>
      </c>
      <c r="K524" s="9"/>
      <c r="L524" s="9" t="str">
        <f ca="1">IF(OR(Table2[[#This Row],[M23_28_2]]&gt;0,Table2[[#This Row],[K23_28_2]]&lt;0),"+-","")</f>
        <v/>
      </c>
    </row>
    <row r="525" spans="1:12" x14ac:dyDescent="0.25">
      <c r="A525" s="6" t="str">
        <f>SUBSTITUTE(SUBSTITUTE(Table2[[#This Row],[NAMA BARANG]],"-","")," ","")</f>
        <v>Bpsepaturoda084(48)</v>
      </c>
      <c r="B525" s="8">
        <f ca="1">IF(Table2[[#This Row],[TT]]&lt;1,"",COUNT(B$2:B524)+1)</f>
        <v>523</v>
      </c>
      <c r="C525" s="6" t="s">
        <v>760</v>
      </c>
      <c r="D525" s="8">
        <v>2</v>
      </c>
      <c r="E525" s="8" t="s">
        <v>18</v>
      </c>
      <c r="F525" s="8">
        <f ca="1">SUM(Table2[[#This Row],[AWAL]],Table2[[#This Row],[M17_21_2]],Table2[[#This Row],[K17_21_2]],Table2[[#This Row],[M23_28_2]],Table2[[#This Row],[K23_28_2]])</f>
        <v>2</v>
      </c>
      <c r="G525" s="6">
        <f ca="1">SUMIF(INDIRECT(Table2[[#Headers],[M17_21_2]]&amp;"[concat]"),Table2[concat],INDIRECT(Table2[[#Headers],[M17_21_2]]&amp;"[c]"))</f>
        <v>0</v>
      </c>
      <c r="H525" s="6">
        <f ca="1">SUMIF(INDIRECT(Table2[[#Headers],[K17_21_2]]&amp;"[concat]"),Table2[concat],INDIRECT(Table2[[#Headers],[K17_21_2]]&amp;"[c]"))*-1</f>
        <v>0</v>
      </c>
      <c r="I525" s="6" t="str">
        <f ca="1">IF(OR(Table2[[#This Row],[M17_21_2]]&gt;0,Table2[[#This Row],[K17_21_2]]&lt;0),"+-","")</f>
        <v/>
      </c>
      <c r="J525" s="9">
        <f ca="1">SUMIF(INDIRECT(Table2[[#Headers],[M23_28_2]]&amp;"[concat]"),Table2[concat],INDIRECT(Table2[[#Headers],[M23_28_2]]&amp;"[c]"))</f>
        <v>0</v>
      </c>
      <c r="K525" s="9"/>
      <c r="L525" s="9" t="str">
        <f ca="1">IF(OR(Table2[[#This Row],[M23_28_2]]&gt;0,Table2[[#This Row],[K23_28_2]]&lt;0),"+-","")</f>
        <v/>
      </c>
    </row>
    <row r="526" spans="1:12" x14ac:dyDescent="0.25">
      <c r="A526" s="6" t="str">
        <f>SUBSTITUTE(SUBSTITUTE(Table2[[#This Row],[NAMA BARANG]],"-","")," ","")</f>
        <v>BpSF2991twoinone</v>
      </c>
      <c r="B526" s="8">
        <f ca="1">IF(Table2[[#This Row],[TT]]&lt;1,"",COUNT(B$2:B525)+1)</f>
        <v>524</v>
      </c>
      <c r="C526" s="6" t="s">
        <v>761</v>
      </c>
      <c r="D526" s="8">
        <v>11</v>
      </c>
      <c r="E526" s="8" t="s">
        <v>582</v>
      </c>
      <c r="F526" s="8">
        <f ca="1">SUM(Table2[[#This Row],[AWAL]],Table2[[#This Row],[M17_21_2]],Table2[[#This Row],[K17_21_2]],Table2[[#This Row],[M23_28_2]],Table2[[#This Row],[K23_28_2]])</f>
        <v>11</v>
      </c>
      <c r="G526" s="6">
        <f ca="1">SUMIF(INDIRECT(Table2[[#Headers],[M17_21_2]]&amp;"[concat]"),Table2[concat],INDIRECT(Table2[[#Headers],[M17_21_2]]&amp;"[c]"))</f>
        <v>0</v>
      </c>
      <c r="H526" s="6">
        <f ca="1">SUMIF(INDIRECT(Table2[[#Headers],[K17_21_2]]&amp;"[concat]"),Table2[concat],INDIRECT(Table2[[#Headers],[K17_21_2]]&amp;"[c]"))*-1</f>
        <v>0</v>
      </c>
      <c r="I526" s="6" t="str">
        <f ca="1">IF(OR(Table2[[#This Row],[M17_21_2]]&gt;0,Table2[[#This Row],[K17_21_2]]&lt;0),"+-","")</f>
        <v/>
      </c>
      <c r="J526" s="9">
        <f ca="1">SUMIF(INDIRECT(Table2[[#Headers],[M23_28_2]]&amp;"[concat]"),Table2[concat],INDIRECT(Table2[[#Headers],[M23_28_2]]&amp;"[c]"))</f>
        <v>0</v>
      </c>
      <c r="K526" s="9"/>
      <c r="L526" s="9" t="str">
        <f ca="1">IF(OR(Table2[[#This Row],[M23_28_2]]&gt;0,Table2[[#This Row],[K23_28_2]]&lt;0),"+-","")</f>
        <v/>
      </c>
    </row>
    <row r="527" spans="1:12" x14ac:dyDescent="0.25">
      <c r="A527" s="6" t="str">
        <f>SUBSTITUTE(SUBSTITUTE(Table2[[#This Row],[NAMA BARANG]],"-","")," ","")</f>
        <v>BpSika189Ht(20)/biru(3)</v>
      </c>
      <c r="B527" s="8">
        <f ca="1">IF(Table2[[#This Row],[TT]]&lt;1,"",COUNT(B$2:B526)+1)</f>
        <v>525</v>
      </c>
      <c r="C527" s="6" t="s">
        <v>762</v>
      </c>
      <c r="D527" s="8">
        <v>23</v>
      </c>
      <c r="E527" s="8" t="s">
        <v>716</v>
      </c>
      <c r="F527" s="8">
        <f ca="1">SUM(Table2[[#This Row],[AWAL]],Table2[[#This Row],[M17_21_2]],Table2[[#This Row],[K17_21_2]],Table2[[#This Row],[M23_28_2]],Table2[[#This Row],[K23_28_2]])</f>
        <v>23</v>
      </c>
      <c r="G527" s="6">
        <f ca="1">SUMIF(INDIRECT(Table2[[#Headers],[M17_21_2]]&amp;"[concat]"),Table2[concat],INDIRECT(Table2[[#Headers],[M17_21_2]]&amp;"[c]"))</f>
        <v>0</v>
      </c>
      <c r="H527" s="6">
        <f ca="1">SUMIF(INDIRECT(Table2[[#Headers],[K17_21_2]]&amp;"[concat]"),Table2[concat],INDIRECT(Table2[[#Headers],[K17_21_2]]&amp;"[c]"))*-1</f>
        <v>0</v>
      </c>
      <c r="I527" s="6" t="str">
        <f ca="1">IF(OR(Table2[[#This Row],[M17_21_2]]&gt;0,Table2[[#This Row],[K17_21_2]]&lt;0),"+-","")</f>
        <v/>
      </c>
      <c r="J527" s="9">
        <f ca="1">SUMIF(INDIRECT(Table2[[#Headers],[M23_28_2]]&amp;"[concat]"),Table2[concat],INDIRECT(Table2[[#Headers],[M23_28_2]]&amp;"[c]"))</f>
        <v>0</v>
      </c>
      <c r="K527" s="9"/>
      <c r="L527" s="9" t="str">
        <f ca="1">IF(OR(Table2[[#This Row],[M23_28_2]]&gt;0,Table2[[#This Row],[K23_28_2]]&lt;0),"+-","")</f>
        <v/>
      </c>
    </row>
    <row r="528" spans="1:12" x14ac:dyDescent="0.25">
      <c r="A528" s="6" t="str">
        <f>SUBSTITUTE(SUBSTITUTE(Table2[[#This Row],[NAMA BARANG]],"-","")," ","")</f>
        <v>BpSkylineS6Black</v>
      </c>
      <c r="B528" s="8">
        <f ca="1">IF(Table2[[#This Row],[TT]]&lt;1,"",COUNT(B$2:B527)+1)</f>
        <v>526</v>
      </c>
      <c r="C528" s="6" t="s">
        <v>763</v>
      </c>
      <c r="D528" s="8">
        <v>3</v>
      </c>
      <c r="E528" s="8" t="s">
        <v>18</v>
      </c>
      <c r="F528" s="8">
        <f ca="1">SUM(Table2[[#This Row],[AWAL]],Table2[[#This Row],[M17_21_2]],Table2[[#This Row],[K17_21_2]],Table2[[#This Row],[M23_28_2]],Table2[[#This Row],[K23_28_2]])</f>
        <v>3</v>
      </c>
      <c r="G528" s="6">
        <f ca="1">SUMIF(INDIRECT(Table2[[#Headers],[M17_21_2]]&amp;"[concat]"),Table2[concat],INDIRECT(Table2[[#Headers],[M17_21_2]]&amp;"[c]"))</f>
        <v>0</v>
      </c>
      <c r="H528" s="6">
        <f ca="1">SUMIF(INDIRECT(Table2[[#Headers],[K17_21_2]]&amp;"[concat]"),Table2[concat],INDIRECT(Table2[[#Headers],[K17_21_2]]&amp;"[c]"))*-1</f>
        <v>0</v>
      </c>
      <c r="I528" s="6" t="str">
        <f ca="1">IF(OR(Table2[[#This Row],[M17_21_2]]&gt;0,Table2[[#This Row],[K17_21_2]]&lt;0),"+-","")</f>
        <v/>
      </c>
      <c r="J528" s="9">
        <f ca="1">SUMIF(INDIRECT(Table2[[#Headers],[M23_28_2]]&amp;"[concat]"),Table2[concat],INDIRECT(Table2[[#Headers],[M23_28_2]]&amp;"[c]"))</f>
        <v>0</v>
      </c>
      <c r="K528" s="9"/>
      <c r="L528" s="9" t="str">
        <f ca="1">IF(OR(Table2[[#This Row],[M23_28_2]]&gt;0,Table2[[#This Row],[K23_28_2]]&lt;0),"+-","")</f>
        <v/>
      </c>
    </row>
    <row r="529" spans="1:12" x14ac:dyDescent="0.25">
      <c r="A529" s="6" t="str">
        <f>SUBSTITUTE(SUBSTITUTE(Table2[[#This Row],[NAMA BARANG]],"-","")," ","")</f>
        <v>BpSmile2038(36)</v>
      </c>
      <c r="B529" s="8">
        <f ca="1">IF(Table2[[#This Row],[TT]]&lt;1,"",COUNT(B$2:B528)+1)</f>
        <v>527</v>
      </c>
      <c r="C529" s="6" t="s">
        <v>764</v>
      </c>
      <c r="D529" s="8">
        <v>36</v>
      </c>
      <c r="E529" s="8" t="s">
        <v>215</v>
      </c>
      <c r="F529" s="8">
        <f ca="1">SUM(Table2[[#This Row],[AWAL]],Table2[[#This Row],[M17_21_2]],Table2[[#This Row],[K17_21_2]],Table2[[#This Row],[M23_28_2]],Table2[[#This Row],[K23_28_2]])</f>
        <v>36</v>
      </c>
      <c r="G529" s="6">
        <f ca="1">SUMIF(INDIRECT(Table2[[#Headers],[M17_21_2]]&amp;"[concat]"),Table2[concat],INDIRECT(Table2[[#Headers],[M17_21_2]]&amp;"[c]"))</f>
        <v>0</v>
      </c>
      <c r="H529" s="6">
        <f ca="1">SUMIF(INDIRECT(Table2[[#Headers],[K17_21_2]]&amp;"[concat]"),Table2[concat],INDIRECT(Table2[[#Headers],[K17_21_2]]&amp;"[c]"))*-1</f>
        <v>0</v>
      </c>
      <c r="I529" s="6" t="str">
        <f ca="1">IF(OR(Table2[[#This Row],[M17_21_2]]&gt;0,Table2[[#This Row],[K17_21_2]]&lt;0),"+-","")</f>
        <v/>
      </c>
      <c r="J529" s="9">
        <f ca="1">SUMIF(INDIRECT(Table2[[#Headers],[M23_28_2]]&amp;"[concat]"),Table2[concat],INDIRECT(Table2[[#Headers],[M23_28_2]]&amp;"[c]"))</f>
        <v>0</v>
      </c>
      <c r="K529" s="9"/>
      <c r="L529" s="9" t="str">
        <f ca="1">IF(OR(Table2[[#This Row],[M23_28_2]]&gt;0,Table2[[#This Row],[K23_28_2]]&lt;0),"+-","")</f>
        <v/>
      </c>
    </row>
    <row r="530" spans="1:12" x14ac:dyDescent="0.25">
      <c r="A530" s="6" t="str">
        <f>SUBSTITUTE(SUBSTITUTE(Table2[[#This Row],[NAMA BARANG]],"-","")," ","")</f>
        <v>BpSnoopyBening300MA</v>
      </c>
      <c r="B530" s="8">
        <f ca="1">IF(Table2[[#This Row],[TT]]&lt;1,"",COUNT(B$2:B529)+1)</f>
        <v>528</v>
      </c>
      <c r="C530" s="6" t="s">
        <v>765</v>
      </c>
      <c r="D530" s="8">
        <v>4</v>
      </c>
      <c r="E530" s="8" t="s">
        <v>745</v>
      </c>
      <c r="F530" s="8">
        <f ca="1">SUM(Table2[[#This Row],[AWAL]],Table2[[#This Row],[M17_21_2]],Table2[[#This Row],[K17_21_2]],Table2[[#This Row],[M23_28_2]],Table2[[#This Row],[K23_28_2]])</f>
        <v>4</v>
      </c>
      <c r="G530" s="6">
        <f ca="1">SUMIF(INDIRECT(Table2[[#Headers],[M17_21_2]]&amp;"[concat]"),Table2[concat],INDIRECT(Table2[[#Headers],[M17_21_2]]&amp;"[c]"))</f>
        <v>0</v>
      </c>
      <c r="H530" s="6">
        <f ca="1">SUMIF(INDIRECT(Table2[[#Headers],[K17_21_2]]&amp;"[concat]"),Table2[concat],INDIRECT(Table2[[#Headers],[K17_21_2]]&amp;"[c]"))*-1</f>
        <v>0</v>
      </c>
      <c r="I530" s="6" t="str">
        <f ca="1">IF(OR(Table2[[#This Row],[M17_21_2]]&gt;0,Table2[[#This Row],[K17_21_2]]&lt;0),"+-","")</f>
        <v/>
      </c>
      <c r="J530" s="9">
        <f ca="1">SUMIF(INDIRECT(Table2[[#Headers],[M23_28_2]]&amp;"[concat]"),Table2[concat],INDIRECT(Table2[[#Headers],[M23_28_2]]&amp;"[c]"))</f>
        <v>0</v>
      </c>
      <c r="K530" s="9"/>
      <c r="L530" s="9" t="str">
        <f ca="1">IF(OR(Table2[[#This Row],[M23_28_2]]&gt;0,Table2[[#This Row],[K23_28_2]]&lt;0),"+-","")</f>
        <v/>
      </c>
    </row>
    <row r="531" spans="1:12" x14ac:dyDescent="0.25">
      <c r="A531" s="6" t="str">
        <f>SUBSTITUTE(SUBSTITUTE(Table2[[#This Row],[NAMA BARANG]],"-","")," ","")</f>
        <v>BpST4005/5w+mech</v>
      </c>
      <c r="B531" s="8">
        <f ca="1">IF(Table2[[#This Row],[TT]]&lt;1,"",COUNT(B$2:B530)+1)</f>
        <v>529</v>
      </c>
      <c r="C531" s="6" t="s">
        <v>766</v>
      </c>
      <c r="D531" s="8">
        <v>2</v>
      </c>
      <c r="F531" s="8">
        <f ca="1">SUM(Table2[[#This Row],[AWAL]],Table2[[#This Row],[M17_21_2]],Table2[[#This Row],[K17_21_2]],Table2[[#This Row],[M23_28_2]],Table2[[#This Row],[K23_28_2]])</f>
        <v>2</v>
      </c>
      <c r="G531" s="6">
        <f ca="1">SUMIF(INDIRECT(Table2[[#Headers],[M17_21_2]]&amp;"[concat]"),Table2[concat],INDIRECT(Table2[[#Headers],[M17_21_2]]&amp;"[c]"))</f>
        <v>0</v>
      </c>
      <c r="H531" s="6">
        <f ca="1">SUMIF(INDIRECT(Table2[[#Headers],[K17_21_2]]&amp;"[concat]"),Table2[concat],INDIRECT(Table2[[#Headers],[K17_21_2]]&amp;"[c]"))*-1</f>
        <v>0</v>
      </c>
      <c r="I531" s="6" t="str">
        <f ca="1">IF(OR(Table2[[#This Row],[M17_21_2]]&gt;0,Table2[[#This Row],[K17_21_2]]&lt;0),"+-","")</f>
        <v/>
      </c>
      <c r="J531" s="9">
        <f ca="1">SUMIF(INDIRECT(Table2[[#Headers],[M23_28_2]]&amp;"[concat]"),Table2[concat],INDIRECT(Table2[[#Headers],[M23_28_2]]&amp;"[c]"))</f>
        <v>0</v>
      </c>
      <c r="K531" s="9"/>
      <c r="L531" s="9" t="str">
        <f ca="1">IF(OR(Table2[[#This Row],[M23_28_2]]&gt;0,Table2[[#This Row],[K23_28_2]]&lt;0),"+-","")</f>
        <v/>
      </c>
    </row>
    <row r="532" spans="1:12" x14ac:dyDescent="0.25">
      <c r="A532" s="6" t="str">
        <f>SUBSTITUTE(SUBSTITUTE(Table2[[#This Row],[NAMA BARANG]],"-","")," ","")</f>
        <v>BpStandpenB9212</v>
      </c>
      <c r="B532" s="8">
        <f ca="1">IF(Table2[[#This Row],[TT]]&lt;1,"",COUNT(B$2:B531)+1)</f>
        <v>530</v>
      </c>
      <c r="C532" s="6" t="s">
        <v>767</v>
      </c>
      <c r="D532" s="8">
        <v>2</v>
      </c>
      <c r="E532" s="8" t="s">
        <v>147</v>
      </c>
      <c r="F532" s="8">
        <f ca="1">SUM(Table2[[#This Row],[AWAL]],Table2[[#This Row],[M17_21_2]],Table2[[#This Row],[K17_21_2]],Table2[[#This Row],[M23_28_2]],Table2[[#This Row],[K23_28_2]])</f>
        <v>2</v>
      </c>
      <c r="G532" s="6">
        <f ca="1">SUMIF(INDIRECT(Table2[[#Headers],[M17_21_2]]&amp;"[concat]"),Table2[concat],INDIRECT(Table2[[#Headers],[M17_21_2]]&amp;"[c]"))</f>
        <v>0</v>
      </c>
      <c r="H532" s="6">
        <f ca="1">SUMIF(INDIRECT(Table2[[#Headers],[K17_21_2]]&amp;"[concat]"),Table2[concat],INDIRECT(Table2[[#Headers],[K17_21_2]]&amp;"[c]"))*-1</f>
        <v>0</v>
      </c>
      <c r="I532" s="6" t="str">
        <f ca="1">IF(OR(Table2[[#This Row],[M17_21_2]]&gt;0,Table2[[#This Row],[K17_21_2]]&lt;0),"+-","")</f>
        <v/>
      </c>
      <c r="J532" s="9">
        <f ca="1">SUMIF(INDIRECT(Table2[[#Headers],[M23_28_2]]&amp;"[concat]"),Table2[concat],INDIRECT(Table2[[#Headers],[M23_28_2]]&amp;"[c]"))</f>
        <v>0</v>
      </c>
      <c r="K532" s="9"/>
      <c r="L532" s="9" t="str">
        <f ca="1">IF(OR(Table2[[#This Row],[M23_28_2]]&gt;0,Table2[[#This Row],[K23_28_2]]&lt;0),"+-","")</f>
        <v/>
      </c>
    </row>
    <row r="533" spans="1:12" x14ac:dyDescent="0.25">
      <c r="A533" s="6" t="str">
        <f>SUBSTITUTE(SUBSTITUTE(Table2[[#This Row],[NAMA BARANG]],"-","")," ","")</f>
        <v>BpStickcolorTopHt</v>
      </c>
      <c r="B533" s="8">
        <f ca="1">IF(Table2[[#This Row],[TT]]&lt;1,"",COUNT(B$2:B532)+1)</f>
        <v>531</v>
      </c>
      <c r="C533" s="6" t="s">
        <v>768</v>
      </c>
      <c r="D533" s="8">
        <v>4</v>
      </c>
      <c r="E533" s="8" t="s">
        <v>769</v>
      </c>
      <c r="F533" s="8">
        <f ca="1">SUM(Table2[[#This Row],[AWAL]],Table2[[#This Row],[M17_21_2]],Table2[[#This Row],[K17_21_2]],Table2[[#This Row],[M23_28_2]],Table2[[#This Row],[K23_28_2]])</f>
        <v>4</v>
      </c>
      <c r="G533" s="6">
        <f ca="1">SUMIF(INDIRECT(Table2[[#Headers],[M17_21_2]]&amp;"[concat]"),Table2[concat],INDIRECT(Table2[[#Headers],[M17_21_2]]&amp;"[c]"))</f>
        <v>0</v>
      </c>
      <c r="H533" s="6">
        <f ca="1">SUMIF(INDIRECT(Table2[[#Headers],[K17_21_2]]&amp;"[concat]"),Table2[concat],INDIRECT(Table2[[#Headers],[K17_21_2]]&amp;"[c]"))*-1</f>
        <v>0</v>
      </c>
      <c r="I533" s="6" t="str">
        <f ca="1">IF(OR(Table2[[#This Row],[M17_21_2]]&gt;0,Table2[[#This Row],[K17_21_2]]&lt;0),"+-","")</f>
        <v/>
      </c>
      <c r="J533" s="9">
        <f ca="1">SUMIF(INDIRECT(Table2[[#Headers],[M23_28_2]]&amp;"[concat]"),Table2[concat],INDIRECT(Table2[[#Headers],[M23_28_2]]&amp;"[c]"))</f>
        <v>0</v>
      </c>
      <c r="K533" s="9"/>
      <c r="L533" s="9" t="str">
        <f ca="1">IF(OR(Table2[[#This Row],[M23_28_2]]&gt;0,Table2[[#This Row],[K23_28_2]]&lt;0),"+-","")</f>
        <v/>
      </c>
    </row>
    <row r="534" spans="1:12" x14ac:dyDescent="0.25">
      <c r="A534" s="6" t="str">
        <f>SUBSTITUTE(SUBSTITUTE(Table2[[#This Row],[NAMA BARANG]],"-","")," ","")</f>
        <v>BpStickcolorToplightblue</v>
      </c>
      <c r="B534" s="8">
        <f ca="1">IF(Table2[[#This Row],[TT]]&lt;1,"",COUNT(B$2:B533)+1)</f>
        <v>532</v>
      </c>
      <c r="C534" s="6" t="s">
        <v>770</v>
      </c>
      <c r="D534" s="8">
        <v>3</v>
      </c>
      <c r="E534" s="8" t="s">
        <v>769</v>
      </c>
      <c r="F534" s="8">
        <f ca="1">SUM(Table2[[#This Row],[AWAL]],Table2[[#This Row],[M17_21_2]],Table2[[#This Row],[K17_21_2]],Table2[[#This Row],[M23_28_2]],Table2[[#This Row],[K23_28_2]])</f>
        <v>3</v>
      </c>
      <c r="G534" s="6">
        <f ca="1">SUMIF(INDIRECT(Table2[[#Headers],[M17_21_2]]&amp;"[concat]"),Table2[concat],INDIRECT(Table2[[#Headers],[M17_21_2]]&amp;"[c]"))</f>
        <v>0</v>
      </c>
      <c r="H534" s="6">
        <f ca="1">SUMIF(INDIRECT(Table2[[#Headers],[K17_21_2]]&amp;"[concat]"),Table2[concat],INDIRECT(Table2[[#Headers],[K17_21_2]]&amp;"[c]"))*-1</f>
        <v>0</v>
      </c>
      <c r="I534" s="6" t="str">
        <f ca="1">IF(OR(Table2[[#This Row],[M17_21_2]]&gt;0,Table2[[#This Row],[K17_21_2]]&lt;0),"+-","")</f>
        <v/>
      </c>
      <c r="J534" s="9">
        <f ca="1">SUMIF(INDIRECT(Table2[[#Headers],[M23_28_2]]&amp;"[concat]"),Table2[concat],INDIRECT(Table2[[#Headers],[M23_28_2]]&amp;"[c]"))</f>
        <v>0</v>
      </c>
      <c r="K534" s="9"/>
      <c r="L534" s="9" t="str">
        <f ca="1">IF(OR(Table2[[#This Row],[M23_28_2]]&gt;0,Table2[[#This Row],[K23_28_2]]&lt;0),"+-","")</f>
        <v/>
      </c>
    </row>
    <row r="535" spans="1:12" x14ac:dyDescent="0.25">
      <c r="A535" s="6" t="str">
        <f>SUBSTITUTE(SUBSTITUTE(Table2[[#This Row],[NAMA BARANG]],"-","")," ","")</f>
        <v>BpSulingButek2856</v>
      </c>
      <c r="B535" s="8">
        <f ca="1">IF(Table2[[#This Row],[TT]]&lt;1,"",COUNT(B$2:B534)+1)</f>
        <v>533</v>
      </c>
      <c r="C535" s="6" t="s">
        <v>771</v>
      </c>
      <c r="D535" s="8">
        <v>2</v>
      </c>
      <c r="E535" s="8" t="s">
        <v>18</v>
      </c>
      <c r="F535" s="8">
        <f ca="1">SUM(Table2[[#This Row],[AWAL]],Table2[[#This Row],[M17_21_2]],Table2[[#This Row],[K17_21_2]],Table2[[#This Row],[M23_28_2]],Table2[[#This Row],[K23_28_2]])</f>
        <v>2</v>
      </c>
      <c r="G535" s="6">
        <f ca="1">SUMIF(INDIRECT(Table2[[#Headers],[M17_21_2]]&amp;"[concat]"),Table2[concat],INDIRECT(Table2[[#Headers],[M17_21_2]]&amp;"[c]"))</f>
        <v>0</v>
      </c>
      <c r="H535" s="6">
        <f ca="1">SUMIF(INDIRECT(Table2[[#Headers],[K17_21_2]]&amp;"[concat]"),Table2[concat],INDIRECT(Table2[[#Headers],[K17_21_2]]&amp;"[c]"))*-1</f>
        <v>0</v>
      </c>
      <c r="I535" s="6" t="str">
        <f ca="1">IF(OR(Table2[[#This Row],[M17_21_2]]&gt;0,Table2[[#This Row],[K17_21_2]]&lt;0),"+-","")</f>
        <v/>
      </c>
      <c r="J535" s="9">
        <f ca="1">SUMIF(INDIRECT(Table2[[#Headers],[M23_28_2]]&amp;"[concat]"),Table2[concat],INDIRECT(Table2[[#Headers],[M23_28_2]]&amp;"[c]"))</f>
        <v>0</v>
      </c>
      <c r="K535" s="9"/>
      <c r="L535" s="9" t="str">
        <f ca="1">IF(OR(Table2[[#This Row],[M23_28_2]]&gt;0,Table2[[#This Row],[K23_28_2]]&lt;0),"+-","")</f>
        <v/>
      </c>
    </row>
    <row r="536" spans="1:12" x14ac:dyDescent="0.25">
      <c r="A536" s="6" t="str">
        <f>SUBSTITUTE(SUBSTITUTE(Table2[[#This Row],[NAMA BARANG]],"-","")," ","")</f>
        <v>Bptali1835</v>
      </c>
      <c r="B536" s="8">
        <f ca="1">IF(Table2[[#This Row],[TT]]&lt;1,"",COUNT(B$2:B535)+1)</f>
        <v>534</v>
      </c>
      <c r="C536" s="6" t="s">
        <v>772</v>
      </c>
      <c r="D536" s="8">
        <v>2</v>
      </c>
      <c r="E536" s="8" t="s">
        <v>128</v>
      </c>
      <c r="F536" s="8">
        <f ca="1">SUM(Table2[[#This Row],[AWAL]],Table2[[#This Row],[M17_21_2]],Table2[[#This Row],[K17_21_2]],Table2[[#This Row],[M23_28_2]],Table2[[#This Row],[K23_28_2]])</f>
        <v>2</v>
      </c>
      <c r="G536" s="6">
        <f ca="1">SUMIF(INDIRECT(Table2[[#Headers],[M17_21_2]]&amp;"[concat]"),Table2[concat],INDIRECT(Table2[[#Headers],[M17_21_2]]&amp;"[c]"))</f>
        <v>0</v>
      </c>
      <c r="H536" s="6">
        <f ca="1">SUMIF(INDIRECT(Table2[[#Headers],[K17_21_2]]&amp;"[concat]"),Table2[concat],INDIRECT(Table2[[#Headers],[K17_21_2]]&amp;"[c]"))*-1</f>
        <v>0</v>
      </c>
      <c r="I536" s="6" t="str">
        <f ca="1">IF(OR(Table2[[#This Row],[M17_21_2]]&gt;0,Table2[[#This Row],[K17_21_2]]&lt;0),"+-","")</f>
        <v/>
      </c>
      <c r="J536" s="9">
        <f ca="1">SUMIF(INDIRECT(Table2[[#Headers],[M23_28_2]]&amp;"[concat]"),Table2[concat],INDIRECT(Table2[[#Headers],[M23_28_2]]&amp;"[c]"))</f>
        <v>0</v>
      </c>
      <c r="K536" s="9"/>
      <c r="L536" s="9" t="str">
        <f ca="1">IF(OR(Table2[[#This Row],[M23_28_2]]&gt;0,Table2[[#This Row],[K23_28_2]]&lt;0),"+-","")</f>
        <v/>
      </c>
    </row>
    <row r="537" spans="1:12" x14ac:dyDescent="0.25">
      <c r="A537" s="6" t="str">
        <f>SUBSTITUTE(SUBSTITUTE(Table2[[#This Row],[NAMA BARANG]],"-","")," ","")</f>
        <v>BptaliPN1001</v>
      </c>
      <c r="B537" s="8">
        <f ca="1">IF(Table2[[#This Row],[TT]]&lt;1,"",COUNT(B$2:B536)+1)</f>
        <v>535</v>
      </c>
      <c r="C537" s="6" t="s">
        <v>773</v>
      </c>
      <c r="D537" s="8">
        <v>8</v>
      </c>
      <c r="E537" s="8" t="s">
        <v>132</v>
      </c>
      <c r="F537" s="8">
        <f ca="1">SUM(Table2[[#This Row],[AWAL]],Table2[[#This Row],[M17_21_2]],Table2[[#This Row],[K17_21_2]],Table2[[#This Row],[M23_28_2]],Table2[[#This Row],[K23_28_2]])</f>
        <v>8</v>
      </c>
      <c r="G537" s="6">
        <f ca="1">SUMIF(INDIRECT(Table2[[#Headers],[M17_21_2]]&amp;"[concat]"),Table2[concat],INDIRECT(Table2[[#Headers],[M17_21_2]]&amp;"[c]"))</f>
        <v>0</v>
      </c>
      <c r="H537" s="6">
        <f ca="1">SUMIF(INDIRECT(Table2[[#Headers],[K17_21_2]]&amp;"[concat]"),Table2[concat],INDIRECT(Table2[[#Headers],[K17_21_2]]&amp;"[c]"))*-1</f>
        <v>0</v>
      </c>
      <c r="I537" s="6" t="str">
        <f ca="1">IF(OR(Table2[[#This Row],[M17_21_2]]&gt;0,Table2[[#This Row],[K17_21_2]]&lt;0),"+-","")</f>
        <v/>
      </c>
      <c r="J537" s="9">
        <f ca="1">SUMIF(INDIRECT(Table2[[#Headers],[M23_28_2]]&amp;"[concat]"),Table2[concat],INDIRECT(Table2[[#Headers],[M23_28_2]]&amp;"[c]"))</f>
        <v>0</v>
      </c>
      <c r="K537" s="9"/>
      <c r="L537" s="9" t="str">
        <f ca="1">IF(OR(Table2[[#This Row],[M23_28_2]]&gt;0,Table2[[#This Row],[K23_28_2]]&lt;0),"+-","")</f>
        <v/>
      </c>
    </row>
    <row r="538" spans="1:12" x14ac:dyDescent="0.25">
      <c r="A538" s="6" t="str">
        <f>SUBSTITUTE(SUBSTITUTE(Table2[[#This Row],[NAMA BARANG]],"-","")," ","")</f>
        <v>BpTekkenwarnapp30</v>
      </c>
      <c r="B538" s="8">
        <f ca="1">IF(Table2[[#This Row],[TT]]&lt;1,"",COUNT(B$2:B537)+1)</f>
        <v>536</v>
      </c>
      <c r="C538" s="6" t="s">
        <v>774</v>
      </c>
      <c r="D538" s="8">
        <v>3</v>
      </c>
      <c r="E538" s="8" t="s">
        <v>217</v>
      </c>
      <c r="F538" s="8">
        <f ca="1">SUM(Table2[[#This Row],[AWAL]],Table2[[#This Row],[M17_21_2]],Table2[[#This Row],[K17_21_2]],Table2[[#This Row],[M23_28_2]],Table2[[#This Row],[K23_28_2]])</f>
        <v>3</v>
      </c>
      <c r="G538" s="6">
        <f ca="1">SUMIF(INDIRECT(Table2[[#Headers],[M17_21_2]]&amp;"[concat]"),Table2[concat],INDIRECT(Table2[[#Headers],[M17_21_2]]&amp;"[c]"))</f>
        <v>0</v>
      </c>
      <c r="H538" s="6">
        <f ca="1">SUMIF(INDIRECT(Table2[[#Headers],[K17_21_2]]&amp;"[concat]"),Table2[concat],INDIRECT(Table2[[#Headers],[K17_21_2]]&amp;"[c]"))*-1</f>
        <v>0</v>
      </c>
      <c r="I538" s="6" t="str">
        <f ca="1">IF(OR(Table2[[#This Row],[M17_21_2]]&gt;0,Table2[[#This Row],[K17_21_2]]&lt;0),"+-","")</f>
        <v/>
      </c>
      <c r="J538" s="9">
        <f ca="1">SUMIF(INDIRECT(Table2[[#Headers],[M23_28_2]]&amp;"[concat]"),Table2[concat],INDIRECT(Table2[[#Headers],[M23_28_2]]&amp;"[c]"))</f>
        <v>0</v>
      </c>
      <c r="K538" s="9"/>
      <c r="L538" s="9" t="str">
        <f ca="1">IF(OR(Table2[[#This Row],[M23_28_2]]&gt;0,Table2[[#This Row],[K23_28_2]]&lt;0),"+-","")</f>
        <v/>
      </c>
    </row>
    <row r="539" spans="1:12" x14ac:dyDescent="0.25">
      <c r="A539" s="6" t="str">
        <f>SUBSTITUTE(SUBSTITUTE(Table2[[#This Row],[NAMA BARANG]],"-","")," ","")</f>
        <v>BpTerompet(48)</v>
      </c>
      <c r="B539" s="8">
        <f ca="1">IF(Table2[[#This Row],[TT]]&lt;1,"",COUNT(B$2:B538)+1)</f>
        <v>537</v>
      </c>
      <c r="C539" s="6" t="s">
        <v>775</v>
      </c>
      <c r="D539" s="8">
        <v>6</v>
      </c>
      <c r="E539" s="8" t="s">
        <v>72</v>
      </c>
      <c r="F539" s="8">
        <f ca="1">SUM(Table2[[#This Row],[AWAL]],Table2[[#This Row],[M17_21_2]],Table2[[#This Row],[K17_21_2]],Table2[[#This Row],[M23_28_2]],Table2[[#This Row],[K23_28_2]])</f>
        <v>6</v>
      </c>
      <c r="G539" s="6">
        <f ca="1">SUMIF(INDIRECT(Table2[[#Headers],[M17_21_2]]&amp;"[concat]"),Table2[concat],INDIRECT(Table2[[#Headers],[M17_21_2]]&amp;"[c]"))</f>
        <v>0</v>
      </c>
      <c r="H539" s="6">
        <f ca="1">SUMIF(INDIRECT(Table2[[#Headers],[K17_21_2]]&amp;"[concat]"),Table2[concat],INDIRECT(Table2[[#Headers],[K17_21_2]]&amp;"[c]"))*-1</f>
        <v>0</v>
      </c>
      <c r="I539" s="6" t="str">
        <f ca="1">IF(OR(Table2[[#This Row],[M17_21_2]]&gt;0,Table2[[#This Row],[K17_21_2]]&lt;0),"+-","")</f>
        <v/>
      </c>
      <c r="J539" s="9">
        <f ca="1">SUMIF(INDIRECT(Table2[[#Headers],[M23_28_2]]&amp;"[concat]"),Table2[concat],INDIRECT(Table2[[#Headers],[M23_28_2]]&amp;"[c]"))</f>
        <v>0</v>
      </c>
      <c r="K539" s="9"/>
      <c r="L539" s="9" t="str">
        <f ca="1">IF(OR(Table2[[#This Row],[M23_28_2]]&gt;0,Table2[[#This Row],[K23_28_2]]&lt;0),"+-","")</f>
        <v/>
      </c>
    </row>
    <row r="540" spans="1:12" x14ac:dyDescent="0.25">
      <c r="A540" s="6" t="str">
        <f>SUBSTITUTE(SUBSTITUTE(Table2[[#This Row],[NAMA BARANG]],"-","")," ","")</f>
        <v>BpTF1190B</v>
      </c>
      <c r="B540" s="8">
        <f ca="1">IF(Table2[[#This Row],[TT]]&lt;1,"",COUNT(B$2:B539)+1)</f>
        <v>538</v>
      </c>
      <c r="C540" s="6" t="s">
        <v>776</v>
      </c>
      <c r="D540" s="8">
        <v>6</v>
      </c>
      <c r="E540" s="8" t="s">
        <v>18</v>
      </c>
      <c r="F540" s="8">
        <f ca="1">SUM(Table2[[#This Row],[AWAL]],Table2[[#This Row],[M17_21_2]],Table2[[#This Row],[K17_21_2]],Table2[[#This Row],[M23_28_2]],Table2[[#This Row],[K23_28_2]])</f>
        <v>1</v>
      </c>
      <c r="G540" s="6">
        <f ca="1">SUMIF(INDIRECT(Table2[[#Headers],[M17_21_2]]&amp;"[concat]"),Table2[concat],INDIRECT(Table2[[#Headers],[M17_21_2]]&amp;"[c]"))</f>
        <v>0</v>
      </c>
      <c r="H540" s="6">
        <f ca="1">SUMIF(INDIRECT(Table2[[#Headers],[K17_21_2]]&amp;"[concat]"),Table2[concat],INDIRECT(Table2[[#Headers],[K17_21_2]]&amp;"[c]"))*-1</f>
        <v>-5</v>
      </c>
      <c r="I540" s="6" t="str">
        <f ca="1">IF(OR(Table2[[#This Row],[M17_21_2]]&gt;0,Table2[[#This Row],[K17_21_2]]&lt;0),"+-","")</f>
        <v>+-</v>
      </c>
      <c r="J540" s="9">
        <f ca="1">SUMIF(INDIRECT(Table2[[#Headers],[M23_28_2]]&amp;"[concat]"),Table2[concat],INDIRECT(Table2[[#Headers],[M23_28_2]]&amp;"[c]"))</f>
        <v>0</v>
      </c>
      <c r="K540" s="9"/>
      <c r="L540" s="9" t="str">
        <f ca="1">IF(OR(Table2[[#This Row],[M23_28_2]]&gt;0,Table2[[#This Row],[K23_28_2]]&lt;0),"+-","")</f>
        <v/>
      </c>
    </row>
    <row r="541" spans="1:12" x14ac:dyDescent="0.25">
      <c r="A541" s="6" t="str">
        <f>SUBSTITUTE(SUBSTITUTE(Table2[[#This Row],[NAMA BARANG]],"-","")," ","")</f>
        <v>BpTF228</v>
      </c>
      <c r="B541" s="8">
        <f ca="1">IF(Table2[[#This Row],[TT]]&lt;1,"",COUNT(B$2:B540)+1)</f>
        <v>539</v>
      </c>
      <c r="C541" s="6" t="s">
        <v>779</v>
      </c>
      <c r="D541" s="8">
        <v>18</v>
      </c>
      <c r="E541" s="8" t="s">
        <v>18</v>
      </c>
      <c r="F541" s="8">
        <f ca="1">SUM(Table2[[#This Row],[AWAL]],Table2[[#This Row],[M17_21_2]],Table2[[#This Row],[K17_21_2]],Table2[[#This Row],[M23_28_2]],Table2[[#This Row],[K23_28_2]])</f>
        <v>18</v>
      </c>
      <c r="G541" s="6">
        <f ca="1">SUMIF(INDIRECT(Table2[[#Headers],[M17_21_2]]&amp;"[concat]"),Table2[concat],INDIRECT(Table2[[#Headers],[M17_21_2]]&amp;"[c]"))</f>
        <v>0</v>
      </c>
      <c r="H541" s="6">
        <f ca="1">SUMIF(INDIRECT(Table2[[#Headers],[K17_21_2]]&amp;"[concat]"),Table2[concat],INDIRECT(Table2[[#Headers],[K17_21_2]]&amp;"[c]"))*-1</f>
        <v>0</v>
      </c>
      <c r="I541" s="6" t="str">
        <f ca="1">IF(OR(Table2[[#This Row],[M17_21_2]]&gt;0,Table2[[#This Row],[K17_21_2]]&lt;0),"+-","")</f>
        <v/>
      </c>
      <c r="J541" s="9">
        <f ca="1">SUMIF(INDIRECT(Table2[[#Headers],[M23_28_2]]&amp;"[concat]"),Table2[concat],INDIRECT(Table2[[#Headers],[M23_28_2]]&amp;"[c]"))</f>
        <v>0</v>
      </c>
      <c r="K541" s="9"/>
      <c r="L541" s="9" t="str">
        <f ca="1">IF(OR(Table2[[#This Row],[M23_28_2]]&gt;0,Table2[[#This Row],[K23_28_2]]&lt;0),"+-","")</f>
        <v/>
      </c>
    </row>
    <row r="542" spans="1:12" x14ac:dyDescent="0.25">
      <c r="A542" s="6" t="str">
        <f>SUBSTITUTE(SUBSTITUTE(Table2[[#This Row],[NAMA BARANG]],"-","")," ","")</f>
        <v>BpTF3115</v>
      </c>
      <c r="B542" s="8">
        <f ca="1">IF(Table2[[#This Row],[TT]]&lt;1,"",COUNT(B$2:B541)+1)</f>
        <v>540</v>
      </c>
      <c r="C542" s="6" t="s">
        <v>780</v>
      </c>
      <c r="D542" s="8">
        <v>0</v>
      </c>
      <c r="E542" s="8" t="s">
        <v>2990</v>
      </c>
      <c r="F542" s="8">
        <f ca="1">SUM(Table2[[#This Row],[AWAL]],Table2[[#This Row],[M17_21_2]],Table2[[#This Row],[K17_21_2]],Table2[[#This Row],[M23_28_2]],Table2[[#This Row],[K23_28_2]])</f>
        <v>5</v>
      </c>
      <c r="G542" s="6">
        <f ca="1">SUMIF(INDIRECT(Table2[[#Headers],[M17_21_2]]&amp;"[concat]"),Table2[concat],INDIRECT(Table2[[#Headers],[M17_21_2]]&amp;"[c]"))</f>
        <v>5</v>
      </c>
      <c r="H542" s="6">
        <f ca="1">SUMIF(INDIRECT(Table2[[#Headers],[K17_21_2]]&amp;"[concat]"),Table2[concat],INDIRECT(Table2[[#Headers],[K17_21_2]]&amp;"[c]"))*-1</f>
        <v>0</v>
      </c>
      <c r="I542" s="6" t="str">
        <f ca="1">IF(OR(Table2[[#This Row],[M17_21_2]]&gt;0,Table2[[#This Row],[K17_21_2]]&lt;0),"+-","")</f>
        <v>+-</v>
      </c>
      <c r="J542" s="9">
        <f ca="1">SUMIF(INDIRECT(Table2[[#Headers],[M23_28_2]]&amp;"[concat]"),Table2[concat],INDIRECT(Table2[[#Headers],[M23_28_2]]&amp;"[c]"))</f>
        <v>0</v>
      </c>
      <c r="K542" s="9"/>
      <c r="L542" s="9" t="str">
        <f ca="1">IF(OR(Table2[[#This Row],[M23_28_2]]&gt;0,Table2[[#This Row],[K23_28_2]]&lt;0),"+-","")</f>
        <v/>
      </c>
    </row>
    <row r="543" spans="1:12" x14ac:dyDescent="0.25">
      <c r="A543" s="6" t="str">
        <f>SUBSTITUTE(SUBSTITUTE(Table2[[#This Row],[NAMA BARANG]],"-","")," ","")</f>
        <v>BpTF3135batikblk</v>
      </c>
      <c r="B543" s="8">
        <f ca="1">IF(Table2[[#This Row],[TT]]&lt;1,"",COUNT(B$2:B542)+1)</f>
        <v>541</v>
      </c>
      <c r="C543" s="6" t="s">
        <v>781</v>
      </c>
      <c r="D543" s="8">
        <v>79</v>
      </c>
      <c r="E543" s="8" t="s">
        <v>89</v>
      </c>
      <c r="F543" s="8">
        <f ca="1">SUM(Table2[[#This Row],[AWAL]],Table2[[#This Row],[M17_21_2]],Table2[[#This Row],[K17_21_2]],Table2[[#This Row],[M23_28_2]],Table2[[#This Row],[K23_28_2]])</f>
        <v>79</v>
      </c>
      <c r="G543" s="6">
        <f ca="1">SUMIF(INDIRECT(Table2[[#Headers],[M17_21_2]]&amp;"[concat]"),Table2[concat],INDIRECT(Table2[[#Headers],[M17_21_2]]&amp;"[c]"))</f>
        <v>0</v>
      </c>
      <c r="H543" s="6">
        <f ca="1">SUMIF(INDIRECT(Table2[[#Headers],[K17_21_2]]&amp;"[concat]"),Table2[concat],INDIRECT(Table2[[#Headers],[K17_21_2]]&amp;"[c]"))*-1</f>
        <v>0</v>
      </c>
      <c r="I543" s="6" t="str">
        <f ca="1">IF(OR(Table2[[#This Row],[M17_21_2]]&gt;0,Table2[[#This Row],[K17_21_2]]&lt;0),"+-","")</f>
        <v/>
      </c>
      <c r="J543" s="9">
        <f ca="1">SUMIF(INDIRECT(Table2[[#Headers],[M23_28_2]]&amp;"[concat]"),Table2[concat],INDIRECT(Table2[[#Headers],[M23_28_2]]&amp;"[c]"))</f>
        <v>0</v>
      </c>
      <c r="K543" s="9"/>
      <c r="L543" s="9" t="str">
        <f ca="1">IF(OR(Table2[[#This Row],[M23_28_2]]&gt;0,Table2[[#This Row],[K23_28_2]]&lt;0),"+-","")</f>
        <v/>
      </c>
    </row>
    <row r="544" spans="1:12" x14ac:dyDescent="0.25">
      <c r="A544" s="6" t="str">
        <f>SUBSTITUTE(SUBSTITUTE(Table2[[#This Row],[NAMA BARANG]],"-","")," ","")</f>
        <v>BpTF344batik</v>
      </c>
      <c r="B544" s="8">
        <f ca="1">IF(Table2[[#This Row],[TT]]&lt;1,"",COUNT(B$2:B543)+1)</f>
        <v>542</v>
      </c>
      <c r="C544" s="6" t="s">
        <v>782</v>
      </c>
      <c r="D544" s="8">
        <v>7</v>
      </c>
      <c r="E544" s="8" t="s">
        <v>570</v>
      </c>
      <c r="F544" s="8">
        <f ca="1">SUM(Table2[[#This Row],[AWAL]],Table2[[#This Row],[M17_21_2]],Table2[[#This Row],[K17_21_2]],Table2[[#This Row],[M23_28_2]],Table2[[#This Row],[K23_28_2]])</f>
        <v>7</v>
      </c>
      <c r="G544" s="6">
        <f ca="1">SUMIF(INDIRECT(Table2[[#Headers],[M17_21_2]]&amp;"[concat]"),Table2[concat],INDIRECT(Table2[[#Headers],[M17_21_2]]&amp;"[c]"))</f>
        <v>0</v>
      </c>
      <c r="H544" s="6">
        <f ca="1">SUMIF(INDIRECT(Table2[[#Headers],[K17_21_2]]&amp;"[concat]"),Table2[concat],INDIRECT(Table2[[#Headers],[K17_21_2]]&amp;"[c]"))*-1</f>
        <v>0</v>
      </c>
      <c r="I544" s="6" t="str">
        <f ca="1">IF(OR(Table2[[#This Row],[M17_21_2]]&gt;0,Table2[[#This Row],[K17_21_2]]&lt;0),"+-","")</f>
        <v/>
      </c>
      <c r="J544" s="9">
        <f ca="1">SUMIF(INDIRECT(Table2[[#Headers],[M23_28_2]]&amp;"[concat]"),Table2[concat],INDIRECT(Table2[[#Headers],[M23_28_2]]&amp;"[c]"))</f>
        <v>0</v>
      </c>
      <c r="K544" s="9"/>
      <c r="L544" s="9" t="str">
        <f ca="1">IF(OR(Table2[[#This Row],[M23_28_2]]&gt;0,Table2[[#This Row],[K23_28_2]]&lt;0),"+-","")</f>
        <v/>
      </c>
    </row>
    <row r="545" spans="1:12" x14ac:dyDescent="0.25">
      <c r="A545" s="6" t="str">
        <f>SUBSTITUTE(SUBSTITUTE(Table2[[#This Row],[NAMA BARANG]],"-","")," ","")</f>
        <v>BpTF719</v>
      </c>
      <c r="B545" s="8">
        <f ca="1">IF(Table2[[#This Row],[TT]]&lt;1,"",COUNT(B$2:B544)+1)</f>
        <v>543</v>
      </c>
      <c r="C545" s="6" t="s">
        <v>783</v>
      </c>
      <c r="D545" s="8">
        <v>8</v>
      </c>
      <c r="E545" s="8" t="s">
        <v>570</v>
      </c>
      <c r="F545" s="8">
        <f ca="1">SUM(Table2[[#This Row],[AWAL]],Table2[[#This Row],[M17_21_2]],Table2[[#This Row],[K17_21_2]],Table2[[#This Row],[M23_28_2]],Table2[[#This Row],[K23_28_2]])</f>
        <v>8</v>
      </c>
      <c r="G545" s="6">
        <f ca="1">SUMIF(INDIRECT(Table2[[#Headers],[M17_21_2]]&amp;"[concat]"),Table2[concat],INDIRECT(Table2[[#Headers],[M17_21_2]]&amp;"[c]"))</f>
        <v>0</v>
      </c>
      <c r="H545" s="6">
        <f ca="1">SUMIF(INDIRECT(Table2[[#Headers],[K17_21_2]]&amp;"[concat]"),Table2[concat],INDIRECT(Table2[[#Headers],[K17_21_2]]&amp;"[c]"))*-1</f>
        <v>0</v>
      </c>
      <c r="I545" s="6" t="str">
        <f ca="1">IF(OR(Table2[[#This Row],[M17_21_2]]&gt;0,Table2[[#This Row],[K17_21_2]]&lt;0),"+-","")</f>
        <v/>
      </c>
      <c r="J545" s="9">
        <f ca="1">SUMIF(INDIRECT(Table2[[#Headers],[M23_28_2]]&amp;"[concat]"),Table2[concat],INDIRECT(Table2[[#Headers],[M23_28_2]]&amp;"[c]"))</f>
        <v>0</v>
      </c>
      <c r="K545" s="9"/>
      <c r="L545" s="9" t="str">
        <f ca="1">IF(OR(Table2[[#This Row],[M23_28_2]]&gt;0,Table2[[#This Row],[K23_28_2]]&lt;0),"+-","")</f>
        <v/>
      </c>
    </row>
    <row r="546" spans="1:12" x14ac:dyDescent="0.25">
      <c r="A546" s="6" t="str">
        <f>SUBSTITUTE(SUBSTITUTE(Table2[[#This Row],[NAMA BARANG]],"-","")," ","")</f>
        <v>BpTF729</v>
      </c>
      <c r="B546" s="8">
        <f ca="1">IF(Table2[[#This Row],[TT]]&lt;1,"",COUNT(B$2:B545)+1)</f>
        <v>544</v>
      </c>
      <c r="C546" s="6" t="s">
        <v>784</v>
      </c>
      <c r="D546" s="8">
        <v>10</v>
      </c>
      <c r="E546" s="8" t="s">
        <v>570</v>
      </c>
      <c r="F546" s="8">
        <f ca="1">SUM(Table2[[#This Row],[AWAL]],Table2[[#This Row],[M17_21_2]],Table2[[#This Row],[K17_21_2]],Table2[[#This Row],[M23_28_2]],Table2[[#This Row],[K23_28_2]])</f>
        <v>10</v>
      </c>
      <c r="G546" s="6">
        <f ca="1">SUMIF(INDIRECT(Table2[[#Headers],[M17_21_2]]&amp;"[concat]"),Table2[concat],INDIRECT(Table2[[#Headers],[M17_21_2]]&amp;"[c]"))</f>
        <v>0</v>
      </c>
      <c r="H546" s="6">
        <f ca="1">SUMIF(INDIRECT(Table2[[#Headers],[K17_21_2]]&amp;"[concat]"),Table2[concat],INDIRECT(Table2[[#Headers],[K17_21_2]]&amp;"[c]"))*-1</f>
        <v>0</v>
      </c>
      <c r="I546" s="6" t="str">
        <f ca="1">IF(OR(Table2[[#This Row],[M17_21_2]]&gt;0,Table2[[#This Row],[K17_21_2]]&lt;0),"+-","")</f>
        <v/>
      </c>
      <c r="J546" s="9">
        <f ca="1">SUMIF(INDIRECT(Table2[[#Headers],[M23_28_2]]&amp;"[concat]"),Table2[concat],INDIRECT(Table2[[#Headers],[M23_28_2]]&amp;"[c]"))</f>
        <v>0</v>
      </c>
      <c r="K546" s="9"/>
      <c r="L546" s="9" t="str">
        <f ca="1">IF(OR(Table2[[#This Row],[M23_28_2]]&gt;0,Table2[[#This Row],[K23_28_2]]&lt;0),"+-","")</f>
        <v/>
      </c>
    </row>
    <row r="547" spans="1:12" x14ac:dyDescent="0.25">
      <c r="A547" s="6" t="str">
        <f>SUBSTITUTE(SUBSTITUTE(Table2[[#This Row],[NAMA BARANG]],"-","")," ","")</f>
        <v>BpTG340b</v>
      </c>
      <c r="B547" s="8">
        <f ca="1">IF(Table2[[#This Row],[TT]]&lt;1,"",COUNT(B$2:B546)+1)</f>
        <v>545</v>
      </c>
      <c r="C547" s="6" t="s">
        <v>2782</v>
      </c>
      <c r="D547" s="8">
        <v>5</v>
      </c>
      <c r="E547" s="8" t="s">
        <v>151</v>
      </c>
      <c r="F547" s="8">
        <f ca="1">SUM(Table2[[#This Row],[AWAL]],Table2[[#This Row],[M17_21_2]],Table2[[#This Row],[K17_21_2]],Table2[[#This Row],[M23_28_2]],Table2[[#This Row],[K23_28_2]])</f>
        <v>5</v>
      </c>
      <c r="G547" s="6">
        <f ca="1">SUMIF(INDIRECT(Table2[[#Headers],[M17_21_2]]&amp;"[concat]"),Table2[concat],INDIRECT(Table2[[#Headers],[M17_21_2]]&amp;"[c]"))</f>
        <v>0</v>
      </c>
      <c r="H547" s="6">
        <f ca="1">SUMIF(INDIRECT(Table2[[#Headers],[K17_21_2]]&amp;"[concat]"),Table2[concat],INDIRECT(Table2[[#Headers],[K17_21_2]]&amp;"[c]"))*-1</f>
        <v>0</v>
      </c>
      <c r="I547" s="6" t="str">
        <f ca="1">IF(OR(Table2[[#This Row],[M17_21_2]]&gt;0,Table2[[#This Row],[K17_21_2]]&lt;0),"+-","")</f>
        <v/>
      </c>
      <c r="J547" s="9">
        <f ca="1">SUMIF(INDIRECT(Table2[[#Headers],[M23_28_2]]&amp;"[concat]"),Table2[concat],INDIRECT(Table2[[#Headers],[M23_28_2]]&amp;"[c]"))</f>
        <v>0</v>
      </c>
      <c r="K547" s="9"/>
      <c r="L547" s="9" t="str">
        <f ca="1">IF(OR(Table2[[#This Row],[M23_28_2]]&gt;0,Table2[[#This Row],[K23_28_2]]&lt;0),"+-","")</f>
        <v/>
      </c>
    </row>
    <row r="548" spans="1:12" x14ac:dyDescent="0.25">
      <c r="A548" s="6" t="str">
        <f>SUBSTITUTE(SUBSTITUTE(Table2[[#This Row],[NAMA BARANG]],"-","")," ","")</f>
        <v>BpTG340b(F)</v>
      </c>
      <c r="B548" s="8">
        <f ca="1">IF(Table2[[#This Row],[TT]]&lt;1,"",COUNT(B$2:B547)+1)</f>
        <v>546</v>
      </c>
      <c r="C548" s="6" t="s">
        <v>2781</v>
      </c>
      <c r="D548" s="8">
        <v>3</v>
      </c>
      <c r="E548" s="8" t="s">
        <v>151</v>
      </c>
      <c r="F548" s="8">
        <f ca="1">SUM(Table2[[#This Row],[AWAL]],Table2[[#This Row],[M17_21_2]],Table2[[#This Row],[K17_21_2]],Table2[[#This Row],[M23_28_2]],Table2[[#This Row],[K23_28_2]])</f>
        <v>2</v>
      </c>
      <c r="G548" s="6">
        <f ca="1">SUMIF(INDIRECT(Table2[[#Headers],[M17_21_2]]&amp;"[concat]"),Table2[concat],INDIRECT(Table2[[#Headers],[M17_21_2]]&amp;"[c]"))</f>
        <v>0</v>
      </c>
      <c r="H548" s="6">
        <f ca="1">SUMIF(INDIRECT(Table2[[#Headers],[K17_21_2]]&amp;"[concat]"),Table2[concat],INDIRECT(Table2[[#Headers],[K17_21_2]]&amp;"[c]"))*-1</f>
        <v>-1</v>
      </c>
      <c r="I548" s="6" t="str">
        <f ca="1">IF(OR(Table2[[#This Row],[M17_21_2]]&gt;0,Table2[[#This Row],[K17_21_2]]&lt;0),"+-","")</f>
        <v>+-</v>
      </c>
      <c r="J548" s="9">
        <f ca="1">SUMIF(INDIRECT(Table2[[#Headers],[M23_28_2]]&amp;"[concat]"),Table2[concat],INDIRECT(Table2[[#Headers],[M23_28_2]]&amp;"[c]"))</f>
        <v>0</v>
      </c>
      <c r="K548" s="9"/>
      <c r="L548" s="9" t="str">
        <f ca="1">IF(OR(Table2[[#This Row],[M23_28_2]]&gt;0,Table2[[#This Row],[K23_28_2]]&lt;0),"+-","")</f>
        <v/>
      </c>
    </row>
    <row r="549" spans="1:12" x14ac:dyDescent="0.25">
      <c r="A549" s="6" t="str">
        <f>SUBSTITUTE(SUBSTITUTE(Table2[[#This Row],[NAMA BARANG]],"-","")," ","")</f>
        <v>BpTGSG09</v>
      </c>
      <c r="B549" s="8">
        <f ca="1">IF(Table2[[#This Row],[TT]]&lt;1,"",COUNT(B$2:B548)+1)</f>
        <v>547</v>
      </c>
      <c r="C549" s="6" t="s">
        <v>786</v>
      </c>
      <c r="D549" s="8">
        <v>2</v>
      </c>
      <c r="E549" s="8" t="s">
        <v>18</v>
      </c>
      <c r="F549" s="8">
        <f ca="1">SUM(Table2[[#This Row],[AWAL]],Table2[[#This Row],[M17_21_2]],Table2[[#This Row],[K17_21_2]],Table2[[#This Row],[M23_28_2]],Table2[[#This Row],[K23_28_2]])</f>
        <v>2</v>
      </c>
      <c r="G549" s="6">
        <f ca="1">SUMIF(INDIRECT(Table2[[#Headers],[M17_21_2]]&amp;"[concat]"),Table2[concat],INDIRECT(Table2[[#Headers],[M17_21_2]]&amp;"[c]"))</f>
        <v>0</v>
      </c>
      <c r="H549" s="6">
        <f ca="1">SUMIF(INDIRECT(Table2[[#Headers],[K17_21_2]]&amp;"[concat]"),Table2[concat],INDIRECT(Table2[[#Headers],[K17_21_2]]&amp;"[c]"))*-1</f>
        <v>0</v>
      </c>
      <c r="I549" s="6" t="str">
        <f ca="1">IF(OR(Table2[[#This Row],[M17_21_2]]&gt;0,Table2[[#This Row],[K17_21_2]]&lt;0),"+-","")</f>
        <v/>
      </c>
      <c r="J549" s="9">
        <f ca="1">SUMIF(INDIRECT(Table2[[#Headers],[M23_28_2]]&amp;"[concat]"),Table2[concat],INDIRECT(Table2[[#Headers],[M23_28_2]]&amp;"[c]"))</f>
        <v>0</v>
      </c>
      <c r="K549" s="9"/>
      <c r="L549" s="9" t="str">
        <f ca="1">IF(OR(Table2[[#This Row],[M23_28_2]]&gt;0,Table2[[#This Row],[K23_28_2]]&lt;0),"+-","")</f>
        <v/>
      </c>
    </row>
    <row r="550" spans="1:12" x14ac:dyDescent="0.25">
      <c r="A550" s="6" t="str">
        <f>SUBSTITUTE(SUBSTITUTE(Table2[[#This Row],[NAMA BARANG]],"-","")," ","")</f>
        <v>BpTop5559</v>
      </c>
      <c r="B550" s="8">
        <f ca="1">IF(Table2[[#This Row],[TT]]&lt;1,"",COUNT(B$2:B549)+1)</f>
        <v>548</v>
      </c>
      <c r="C550" s="6" t="s">
        <v>788</v>
      </c>
      <c r="D550" s="8">
        <v>2</v>
      </c>
      <c r="E550" s="8" t="s">
        <v>789</v>
      </c>
      <c r="F550" s="8">
        <f ca="1">SUM(Table2[[#This Row],[AWAL]],Table2[[#This Row],[M17_21_2]],Table2[[#This Row],[K17_21_2]],Table2[[#This Row],[M23_28_2]],Table2[[#This Row],[K23_28_2]])</f>
        <v>2</v>
      </c>
      <c r="G550" s="6">
        <f ca="1">SUMIF(INDIRECT(Table2[[#Headers],[M17_21_2]]&amp;"[concat]"),Table2[concat],INDIRECT(Table2[[#Headers],[M17_21_2]]&amp;"[c]"))</f>
        <v>0</v>
      </c>
      <c r="H550" s="6">
        <f ca="1">SUMIF(INDIRECT(Table2[[#Headers],[K17_21_2]]&amp;"[concat]"),Table2[concat],INDIRECT(Table2[[#Headers],[K17_21_2]]&amp;"[c]"))*-1</f>
        <v>0</v>
      </c>
      <c r="I550" s="6" t="str">
        <f ca="1">IF(OR(Table2[[#This Row],[M17_21_2]]&gt;0,Table2[[#This Row],[K17_21_2]]&lt;0),"+-","")</f>
        <v/>
      </c>
      <c r="J550" s="9">
        <f ca="1">SUMIF(INDIRECT(Table2[[#Headers],[M23_28_2]]&amp;"[concat]"),Table2[concat],INDIRECT(Table2[[#Headers],[M23_28_2]]&amp;"[c]"))</f>
        <v>0</v>
      </c>
      <c r="K550" s="9"/>
      <c r="L550" s="9" t="str">
        <f ca="1">IF(OR(Table2[[#This Row],[M23_28_2]]&gt;0,Table2[[#This Row],[K23_28_2]]&lt;0),"+-","")</f>
        <v/>
      </c>
    </row>
    <row r="551" spans="1:12" x14ac:dyDescent="0.25">
      <c r="A551" s="6" t="str">
        <f>SUBSTITUTE(SUBSTITUTE(Table2[[#This Row],[NAMA BARANG]],"-","")," ","")</f>
        <v>BpTop5559</v>
      </c>
      <c r="B551" s="8">
        <f ca="1">IF(Table2[[#This Row],[TT]]&lt;1,"",COUNT(B$2:B550)+1)</f>
        <v>549</v>
      </c>
      <c r="C551" s="6" t="s">
        <v>788</v>
      </c>
      <c r="D551" s="8">
        <v>2</v>
      </c>
      <c r="E551" s="8" t="s">
        <v>789</v>
      </c>
      <c r="F551" s="8">
        <f ca="1">SUM(Table2[[#This Row],[AWAL]],Table2[[#This Row],[M17_21_2]],Table2[[#This Row],[K17_21_2]],Table2[[#This Row],[M23_28_2]],Table2[[#This Row],[K23_28_2]])</f>
        <v>2</v>
      </c>
      <c r="G551" s="6">
        <f ca="1">SUMIF(INDIRECT(Table2[[#Headers],[M17_21_2]]&amp;"[concat]"),Table2[concat],INDIRECT(Table2[[#Headers],[M17_21_2]]&amp;"[c]"))</f>
        <v>0</v>
      </c>
      <c r="H551" s="6">
        <f ca="1">SUMIF(INDIRECT(Table2[[#Headers],[K17_21_2]]&amp;"[concat]"),Table2[concat],INDIRECT(Table2[[#Headers],[K17_21_2]]&amp;"[c]"))*-1</f>
        <v>0</v>
      </c>
      <c r="I551" s="6" t="str">
        <f ca="1">IF(OR(Table2[[#This Row],[M17_21_2]]&gt;0,Table2[[#This Row],[K17_21_2]]&lt;0),"+-","")</f>
        <v/>
      </c>
      <c r="J551" s="9">
        <f ca="1">SUMIF(INDIRECT(Table2[[#Headers],[M23_28_2]]&amp;"[concat]"),Table2[concat],INDIRECT(Table2[[#Headers],[M23_28_2]]&amp;"[c]"))</f>
        <v>0</v>
      </c>
      <c r="K551" s="9"/>
      <c r="L551" s="9" t="str">
        <f ca="1">IF(OR(Table2[[#This Row],[M23_28_2]]&gt;0,Table2[[#This Row],[K23_28_2]]&lt;0),"+-","")</f>
        <v/>
      </c>
    </row>
    <row r="552" spans="1:12" x14ac:dyDescent="0.25">
      <c r="A552" s="6" t="str">
        <f>SUBSTITUTE(SUBSTITUTE(Table2[[#This Row],[NAMA BARANG]],"-","")," ","")</f>
        <v>BpTrix150</v>
      </c>
      <c r="B552" s="8">
        <f ca="1">IF(Table2[[#This Row],[TT]]&lt;1,"",COUNT(B$2:B551)+1)</f>
        <v>550</v>
      </c>
      <c r="C552" s="6" t="s">
        <v>790</v>
      </c>
      <c r="D552" s="8">
        <v>2</v>
      </c>
      <c r="E552" s="8" t="s">
        <v>582</v>
      </c>
      <c r="F552" s="8">
        <f ca="1">SUM(Table2[[#This Row],[AWAL]],Table2[[#This Row],[M17_21_2]],Table2[[#This Row],[K17_21_2]],Table2[[#This Row],[M23_28_2]],Table2[[#This Row],[K23_28_2]])</f>
        <v>2</v>
      </c>
      <c r="G552" s="6">
        <f ca="1">SUMIF(INDIRECT(Table2[[#Headers],[M17_21_2]]&amp;"[concat]"),Table2[concat],INDIRECT(Table2[[#Headers],[M17_21_2]]&amp;"[c]"))</f>
        <v>0</v>
      </c>
      <c r="H552" s="6">
        <f ca="1">SUMIF(INDIRECT(Table2[[#Headers],[K17_21_2]]&amp;"[concat]"),Table2[concat],INDIRECT(Table2[[#Headers],[K17_21_2]]&amp;"[c]"))*-1</f>
        <v>0</v>
      </c>
      <c r="I552" s="6" t="str">
        <f ca="1">IF(OR(Table2[[#This Row],[M17_21_2]]&gt;0,Table2[[#This Row],[K17_21_2]]&lt;0),"+-","")</f>
        <v/>
      </c>
      <c r="J552" s="9">
        <f ca="1">SUMIF(INDIRECT(Table2[[#Headers],[M23_28_2]]&amp;"[concat]"),Table2[concat],INDIRECT(Table2[[#Headers],[M23_28_2]]&amp;"[c]"))</f>
        <v>0</v>
      </c>
      <c r="K552" s="9"/>
      <c r="L552" s="9" t="str">
        <f ca="1">IF(OR(Table2[[#This Row],[M23_28_2]]&gt;0,Table2[[#This Row],[K23_28_2]]&lt;0),"+-","")</f>
        <v/>
      </c>
    </row>
    <row r="553" spans="1:12" x14ac:dyDescent="0.25">
      <c r="A553" s="6" t="str">
        <f>SUBSTITUTE(SUBSTITUTE(Table2[[#This Row],[NAMA BARANG]],"-","")," ","")</f>
        <v>BpTTsenter6014smurf</v>
      </c>
      <c r="B553" s="8">
        <f ca="1">IF(Table2[[#This Row],[TT]]&lt;1,"",COUNT(B$2:B552)+1)</f>
        <v>551</v>
      </c>
      <c r="C553" s="6" t="s">
        <v>791</v>
      </c>
      <c r="D553" s="8">
        <v>2</v>
      </c>
      <c r="E553" s="8" t="s">
        <v>89</v>
      </c>
      <c r="F553" s="8">
        <f ca="1">SUM(Table2[[#This Row],[AWAL]],Table2[[#This Row],[M17_21_2]],Table2[[#This Row],[K17_21_2]],Table2[[#This Row],[M23_28_2]],Table2[[#This Row],[K23_28_2]])</f>
        <v>2</v>
      </c>
      <c r="G553" s="6">
        <f ca="1">SUMIF(INDIRECT(Table2[[#Headers],[M17_21_2]]&amp;"[concat]"),Table2[concat],INDIRECT(Table2[[#Headers],[M17_21_2]]&amp;"[c]"))</f>
        <v>0</v>
      </c>
      <c r="H553" s="6">
        <f ca="1">SUMIF(INDIRECT(Table2[[#Headers],[K17_21_2]]&amp;"[concat]"),Table2[concat],INDIRECT(Table2[[#Headers],[K17_21_2]]&amp;"[c]"))*-1</f>
        <v>0</v>
      </c>
      <c r="I553" s="6" t="str">
        <f ca="1">IF(OR(Table2[[#This Row],[M17_21_2]]&gt;0,Table2[[#This Row],[K17_21_2]]&lt;0),"+-","")</f>
        <v/>
      </c>
      <c r="J553" s="9">
        <f ca="1">SUMIF(INDIRECT(Table2[[#Headers],[M23_28_2]]&amp;"[concat]"),Table2[concat],INDIRECT(Table2[[#Headers],[M23_28_2]]&amp;"[c]"))</f>
        <v>0</v>
      </c>
      <c r="K553" s="9"/>
      <c r="L553" s="9" t="str">
        <f ca="1">IF(OR(Table2[[#This Row],[M23_28_2]]&gt;0,Table2[[#This Row],[K23_28_2]]&lt;0),"+-","")</f>
        <v/>
      </c>
    </row>
    <row r="554" spans="1:12" x14ac:dyDescent="0.25">
      <c r="A554" s="6" t="str">
        <f>SUBSTITUTE(SUBSTITUTE(Table2[[#This Row],[NAMA BARANG]],"-","")," ","")</f>
        <v>BpTX152</v>
      </c>
      <c r="B554" s="8">
        <f ca="1">IF(Table2[[#This Row],[TT]]&lt;1,"",COUNT(B$2:B553)+1)</f>
        <v>552</v>
      </c>
      <c r="C554" s="6" t="s">
        <v>792</v>
      </c>
      <c r="D554" s="8">
        <v>4</v>
      </c>
      <c r="E554" s="8" t="s">
        <v>582</v>
      </c>
      <c r="F554" s="8">
        <f ca="1">SUM(Table2[[#This Row],[AWAL]],Table2[[#This Row],[M17_21_2]],Table2[[#This Row],[K17_21_2]],Table2[[#This Row],[M23_28_2]],Table2[[#This Row],[K23_28_2]])</f>
        <v>4</v>
      </c>
      <c r="G554" s="6">
        <f ca="1">SUMIF(INDIRECT(Table2[[#Headers],[M17_21_2]]&amp;"[concat]"),Table2[concat],INDIRECT(Table2[[#Headers],[M17_21_2]]&amp;"[c]"))</f>
        <v>0</v>
      </c>
      <c r="H554" s="6">
        <f ca="1">SUMIF(INDIRECT(Table2[[#Headers],[K17_21_2]]&amp;"[concat]"),Table2[concat],INDIRECT(Table2[[#Headers],[K17_21_2]]&amp;"[c]"))*-1</f>
        <v>0</v>
      </c>
      <c r="I554" s="6" t="str">
        <f ca="1">IF(OR(Table2[[#This Row],[M17_21_2]]&gt;0,Table2[[#This Row],[K17_21_2]]&lt;0),"+-","")</f>
        <v/>
      </c>
      <c r="J554" s="9">
        <f ca="1">SUMIF(INDIRECT(Table2[[#Headers],[M23_28_2]]&amp;"[concat]"),Table2[concat],INDIRECT(Table2[[#Headers],[M23_28_2]]&amp;"[c]"))</f>
        <v>0</v>
      </c>
      <c r="K554" s="9"/>
      <c r="L554" s="9" t="str">
        <f ca="1">IF(OR(Table2[[#This Row],[M23_28_2]]&gt;0,Table2[[#This Row],[K23_28_2]]&lt;0),"+-","")</f>
        <v/>
      </c>
    </row>
    <row r="555" spans="1:12" x14ac:dyDescent="0.25">
      <c r="A555" s="6" t="str">
        <f>SUBSTITUTE(SUBSTITUTE(Table2[[#This Row],[NAMA BARANG]],"-","")," ","")</f>
        <v>BpTyloF271Fountainmarmer</v>
      </c>
      <c r="B555" s="8">
        <f ca="1">IF(Table2[[#This Row],[TT]]&lt;1,"",COUNT(B$2:B554)+1)</f>
        <v>553</v>
      </c>
      <c r="C555" s="6" t="s">
        <v>793</v>
      </c>
      <c r="D555" s="8">
        <v>2</v>
      </c>
      <c r="E555" s="8" t="s">
        <v>143</v>
      </c>
      <c r="F555" s="8">
        <f ca="1">SUM(Table2[[#This Row],[AWAL]],Table2[[#This Row],[M17_21_2]],Table2[[#This Row],[K17_21_2]],Table2[[#This Row],[M23_28_2]],Table2[[#This Row],[K23_28_2]])</f>
        <v>2</v>
      </c>
      <c r="G555" s="6">
        <f ca="1">SUMIF(INDIRECT(Table2[[#Headers],[M17_21_2]]&amp;"[concat]"),Table2[concat],INDIRECT(Table2[[#Headers],[M17_21_2]]&amp;"[c]"))</f>
        <v>0</v>
      </c>
      <c r="H555" s="6">
        <f ca="1">SUMIF(INDIRECT(Table2[[#Headers],[K17_21_2]]&amp;"[concat]"),Table2[concat],INDIRECT(Table2[[#Headers],[K17_21_2]]&amp;"[c]"))*-1</f>
        <v>0</v>
      </c>
      <c r="I555" s="6" t="str">
        <f ca="1">IF(OR(Table2[[#This Row],[M17_21_2]]&gt;0,Table2[[#This Row],[K17_21_2]]&lt;0),"+-","")</f>
        <v/>
      </c>
      <c r="J555" s="9">
        <f ca="1">SUMIF(INDIRECT(Table2[[#Headers],[M23_28_2]]&amp;"[concat]"),Table2[concat],INDIRECT(Table2[[#Headers],[M23_28_2]]&amp;"[c]"))</f>
        <v>0</v>
      </c>
      <c r="K555" s="9"/>
      <c r="L555" s="9" t="str">
        <f ca="1">IF(OR(Table2[[#This Row],[M23_28_2]]&gt;0,Table2[[#This Row],[K23_28_2]]&lt;0),"+-","")</f>
        <v/>
      </c>
    </row>
    <row r="556" spans="1:12" x14ac:dyDescent="0.25">
      <c r="A556" s="6" t="str">
        <f>SUBSTITUTE(SUBSTITUTE(Table2[[#This Row],[NAMA BARANG]],"-","")," ","")</f>
        <v>BpUSATP</v>
      </c>
      <c r="B556" s="8">
        <f ca="1">IF(Table2[[#This Row],[TT]]&lt;1,"",COUNT(B$2:B555)+1)</f>
        <v>554</v>
      </c>
      <c r="C556" s="6" t="s">
        <v>794</v>
      </c>
      <c r="D556" s="8">
        <v>4</v>
      </c>
      <c r="E556" s="8" t="s">
        <v>128</v>
      </c>
      <c r="F556" s="8">
        <f ca="1">SUM(Table2[[#This Row],[AWAL]],Table2[[#This Row],[M17_21_2]],Table2[[#This Row],[K17_21_2]],Table2[[#This Row],[M23_28_2]],Table2[[#This Row],[K23_28_2]])</f>
        <v>4</v>
      </c>
      <c r="G556" s="6">
        <f ca="1">SUMIF(INDIRECT(Table2[[#Headers],[M17_21_2]]&amp;"[concat]"),Table2[concat],INDIRECT(Table2[[#Headers],[M17_21_2]]&amp;"[c]"))</f>
        <v>0</v>
      </c>
      <c r="H556" s="6">
        <f ca="1">SUMIF(INDIRECT(Table2[[#Headers],[K17_21_2]]&amp;"[concat]"),Table2[concat],INDIRECT(Table2[[#Headers],[K17_21_2]]&amp;"[c]"))*-1</f>
        <v>0</v>
      </c>
      <c r="I556" s="6" t="str">
        <f ca="1">IF(OR(Table2[[#This Row],[M17_21_2]]&gt;0,Table2[[#This Row],[K17_21_2]]&lt;0),"+-","")</f>
        <v/>
      </c>
      <c r="J556" s="9">
        <f ca="1">SUMIF(INDIRECT(Table2[[#Headers],[M23_28_2]]&amp;"[concat]"),Table2[concat],INDIRECT(Table2[[#Headers],[M23_28_2]]&amp;"[c]"))</f>
        <v>0</v>
      </c>
      <c r="K556" s="9"/>
      <c r="L556" s="9" t="str">
        <f ca="1">IF(OR(Table2[[#This Row],[M23_28_2]]&gt;0,Table2[[#This Row],[K23_28_2]]&lt;0),"+-","")</f>
        <v/>
      </c>
    </row>
    <row r="557" spans="1:12" x14ac:dyDescent="0.25">
      <c r="A557" s="6" t="str">
        <f>SUBSTITUTE(SUBSTITUTE(Table2[[#This Row],[NAMA BARANG]],"-","")," ","")</f>
        <v>BpVC529A200Vanco</v>
      </c>
      <c r="B557" s="8">
        <f ca="1">IF(Table2[[#This Row],[TT]]&lt;1,"",COUNT(B$2:B556)+1)</f>
        <v>555</v>
      </c>
      <c r="C557" s="6" t="s">
        <v>796</v>
      </c>
      <c r="D557" s="8">
        <v>6</v>
      </c>
      <c r="E557" s="8" t="s">
        <v>18</v>
      </c>
      <c r="F557" s="8">
        <f ca="1">SUM(Table2[[#This Row],[AWAL]],Table2[[#This Row],[M17_21_2]],Table2[[#This Row],[K17_21_2]],Table2[[#This Row],[M23_28_2]],Table2[[#This Row],[K23_28_2]])</f>
        <v>6</v>
      </c>
      <c r="G557" s="6">
        <f ca="1">SUMIF(INDIRECT(Table2[[#Headers],[M17_21_2]]&amp;"[concat]"),Table2[concat],INDIRECT(Table2[[#Headers],[M17_21_2]]&amp;"[c]"))</f>
        <v>0</v>
      </c>
      <c r="H557" s="6">
        <f ca="1">SUMIF(INDIRECT(Table2[[#Headers],[K17_21_2]]&amp;"[concat]"),Table2[concat],INDIRECT(Table2[[#Headers],[K17_21_2]]&amp;"[c]"))*-1</f>
        <v>0</v>
      </c>
      <c r="I557" s="6" t="str">
        <f ca="1">IF(OR(Table2[[#This Row],[M17_21_2]]&gt;0,Table2[[#This Row],[K17_21_2]]&lt;0),"+-","")</f>
        <v/>
      </c>
      <c r="J557" s="9">
        <f ca="1">SUMIF(INDIRECT(Table2[[#Headers],[M23_28_2]]&amp;"[concat]"),Table2[concat],INDIRECT(Table2[[#Headers],[M23_28_2]]&amp;"[c]"))</f>
        <v>0</v>
      </c>
      <c r="K557" s="9"/>
      <c r="L557" s="9" t="str">
        <f ca="1">IF(OR(Table2[[#This Row],[M23_28_2]]&gt;0,Table2[[#This Row],[K23_28_2]]&lt;0),"+-","")</f>
        <v/>
      </c>
    </row>
    <row r="558" spans="1:12" x14ac:dyDescent="0.25">
      <c r="A558" s="6" t="str">
        <f>SUBSTITUTE(SUBSTITUTE(Table2[[#This Row],[NAMA BARANG]],"-","")," ","")</f>
        <v>BpVC600SegiEmpatbatik</v>
      </c>
      <c r="B558" s="8">
        <f ca="1">IF(Table2[[#This Row],[TT]]&lt;1,"",COUNT(B$2:B557)+1)</f>
        <v>556</v>
      </c>
      <c r="C558" s="6" t="s">
        <v>797</v>
      </c>
      <c r="D558" s="8">
        <v>2</v>
      </c>
      <c r="E558" s="8" t="s">
        <v>18</v>
      </c>
      <c r="F558" s="8">
        <f ca="1">SUM(Table2[[#This Row],[AWAL]],Table2[[#This Row],[M17_21_2]],Table2[[#This Row],[K17_21_2]],Table2[[#This Row],[M23_28_2]],Table2[[#This Row],[K23_28_2]])</f>
        <v>2</v>
      </c>
      <c r="G558" s="6">
        <f ca="1">SUMIF(INDIRECT(Table2[[#Headers],[M17_21_2]]&amp;"[concat]"),Table2[concat],INDIRECT(Table2[[#Headers],[M17_21_2]]&amp;"[c]"))</f>
        <v>0</v>
      </c>
      <c r="H558" s="6">
        <f ca="1">SUMIF(INDIRECT(Table2[[#Headers],[K17_21_2]]&amp;"[concat]"),Table2[concat],INDIRECT(Table2[[#Headers],[K17_21_2]]&amp;"[c]"))*-1</f>
        <v>0</v>
      </c>
      <c r="I558" s="6" t="str">
        <f ca="1">IF(OR(Table2[[#This Row],[M17_21_2]]&gt;0,Table2[[#This Row],[K17_21_2]]&lt;0),"+-","")</f>
        <v/>
      </c>
      <c r="J558" s="9">
        <f ca="1">SUMIF(INDIRECT(Table2[[#Headers],[M23_28_2]]&amp;"[concat]"),Table2[concat],INDIRECT(Table2[[#Headers],[M23_28_2]]&amp;"[c]"))</f>
        <v>0</v>
      </c>
      <c r="K558" s="9"/>
      <c r="L558" s="9" t="str">
        <f ca="1">IF(OR(Table2[[#This Row],[M23_28_2]]&gt;0,Table2[[#This Row],[K23_28_2]]&lt;0),"+-","")</f>
        <v/>
      </c>
    </row>
    <row r="559" spans="1:12" x14ac:dyDescent="0.25">
      <c r="A559" s="6" t="str">
        <f>SUBSTITUTE(SUBSTITUTE(Table2[[#This Row],[NAMA BARANG]],"-","")," ","")</f>
        <v>BpVtro213BT21</v>
      </c>
      <c r="B559" s="8">
        <f ca="1">IF(Table2[[#This Row],[TT]]&lt;1,"",COUNT(B$2:B558)+1)</f>
        <v>557</v>
      </c>
      <c r="C559" s="6" t="s">
        <v>798</v>
      </c>
      <c r="D559" s="8">
        <v>5</v>
      </c>
      <c r="E559" s="8" t="s">
        <v>18</v>
      </c>
      <c r="F559" s="8">
        <f ca="1">SUM(Table2[[#This Row],[AWAL]],Table2[[#This Row],[M17_21_2]],Table2[[#This Row],[K17_21_2]],Table2[[#This Row],[M23_28_2]],Table2[[#This Row],[K23_28_2]])</f>
        <v>5</v>
      </c>
      <c r="G559" s="6">
        <f ca="1">SUMIF(INDIRECT(Table2[[#Headers],[M17_21_2]]&amp;"[concat]"),Table2[concat],INDIRECT(Table2[[#Headers],[M17_21_2]]&amp;"[c]"))</f>
        <v>0</v>
      </c>
      <c r="H559" s="6">
        <f ca="1">SUMIF(INDIRECT(Table2[[#Headers],[K17_21_2]]&amp;"[concat]"),Table2[concat],INDIRECT(Table2[[#Headers],[K17_21_2]]&amp;"[c]"))*-1</f>
        <v>0</v>
      </c>
      <c r="I559" s="6" t="str">
        <f ca="1">IF(OR(Table2[[#This Row],[M17_21_2]]&gt;0,Table2[[#This Row],[K17_21_2]]&lt;0),"+-","")</f>
        <v/>
      </c>
      <c r="J559" s="9">
        <f ca="1">SUMIF(INDIRECT(Table2[[#Headers],[M23_28_2]]&amp;"[concat]"),Table2[concat],INDIRECT(Table2[[#Headers],[M23_28_2]]&amp;"[c]"))</f>
        <v>0</v>
      </c>
      <c r="K559" s="9"/>
      <c r="L559" s="9" t="str">
        <f ca="1">IF(OR(Table2[[#This Row],[M23_28_2]]&gt;0,Table2[[#This Row],[K23_28_2]]&lt;0),"+-","")</f>
        <v/>
      </c>
    </row>
    <row r="560" spans="1:12" x14ac:dyDescent="0.25">
      <c r="A560" s="6" t="str">
        <f>SUBSTITUTE(SUBSTITUTE(Table2[[#This Row],[NAMA BARANG]],"-","")," ","")</f>
        <v>BpVtro220BTS</v>
      </c>
      <c r="B560" s="8">
        <f ca="1">IF(Table2[[#This Row],[TT]]&lt;1,"",COUNT(B$2:B559)+1)</f>
        <v>558</v>
      </c>
      <c r="C560" s="6" t="s">
        <v>799</v>
      </c>
      <c r="D560" s="8">
        <v>12</v>
      </c>
      <c r="E560" s="8" t="s">
        <v>18</v>
      </c>
      <c r="F560" s="8">
        <f ca="1">SUM(Table2[[#This Row],[AWAL]],Table2[[#This Row],[M17_21_2]],Table2[[#This Row],[K17_21_2]],Table2[[#This Row],[M23_28_2]],Table2[[#This Row],[K23_28_2]])</f>
        <v>12</v>
      </c>
      <c r="G560" s="6">
        <f ca="1">SUMIF(INDIRECT(Table2[[#Headers],[M17_21_2]]&amp;"[concat]"),Table2[concat],INDIRECT(Table2[[#Headers],[M17_21_2]]&amp;"[c]"))</f>
        <v>0</v>
      </c>
      <c r="H560" s="6">
        <f ca="1">SUMIF(INDIRECT(Table2[[#Headers],[K17_21_2]]&amp;"[concat]"),Table2[concat],INDIRECT(Table2[[#Headers],[K17_21_2]]&amp;"[c]"))*-1</f>
        <v>0</v>
      </c>
      <c r="I560" s="6" t="str">
        <f ca="1">IF(OR(Table2[[#This Row],[M17_21_2]]&gt;0,Table2[[#This Row],[K17_21_2]]&lt;0),"+-","")</f>
        <v/>
      </c>
      <c r="J560" s="9">
        <f ca="1">SUMIF(INDIRECT(Table2[[#Headers],[M23_28_2]]&amp;"[concat]"),Table2[concat],INDIRECT(Table2[[#Headers],[M23_28_2]]&amp;"[c]"))</f>
        <v>0</v>
      </c>
      <c r="K560" s="9"/>
      <c r="L560" s="9" t="str">
        <f ca="1">IF(OR(Table2[[#This Row],[M23_28_2]]&gt;0,Table2[[#This Row],[K23_28_2]]&lt;0),"+-","")</f>
        <v/>
      </c>
    </row>
    <row r="561" spans="1:12" x14ac:dyDescent="0.25">
      <c r="A561" s="6" t="str">
        <f>SUBSTITUTE(SUBSTITUTE(Table2[[#This Row],[NAMA BARANG]],"-","")," ","")</f>
        <v>BpVtro223BTS</v>
      </c>
      <c r="B561" s="8">
        <f ca="1">IF(Table2[[#This Row],[TT]]&lt;1,"",COUNT(B$2:B560)+1)</f>
        <v>559</v>
      </c>
      <c r="C561" s="6" t="s">
        <v>800</v>
      </c>
      <c r="D561" s="8">
        <v>9</v>
      </c>
      <c r="E561" s="8" t="s">
        <v>18</v>
      </c>
      <c r="F561" s="8">
        <f ca="1">SUM(Table2[[#This Row],[AWAL]],Table2[[#This Row],[M17_21_2]],Table2[[#This Row],[K17_21_2]],Table2[[#This Row],[M23_28_2]],Table2[[#This Row],[K23_28_2]])</f>
        <v>9</v>
      </c>
      <c r="G561" s="6">
        <f ca="1">SUMIF(INDIRECT(Table2[[#Headers],[M17_21_2]]&amp;"[concat]"),Table2[concat],INDIRECT(Table2[[#Headers],[M17_21_2]]&amp;"[c]"))</f>
        <v>0</v>
      </c>
      <c r="H561" s="6">
        <f ca="1">SUMIF(INDIRECT(Table2[[#Headers],[K17_21_2]]&amp;"[concat]"),Table2[concat],INDIRECT(Table2[[#Headers],[K17_21_2]]&amp;"[c]"))*-1</f>
        <v>0</v>
      </c>
      <c r="I561" s="6" t="str">
        <f ca="1">IF(OR(Table2[[#This Row],[M17_21_2]]&gt;0,Table2[[#This Row],[K17_21_2]]&lt;0),"+-","")</f>
        <v/>
      </c>
      <c r="J561" s="9">
        <f ca="1">SUMIF(INDIRECT(Table2[[#Headers],[M23_28_2]]&amp;"[concat]"),Table2[concat],INDIRECT(Table2[[#Headers],[M23_28_2]]&amp;"[c]"))</f>
        <v>0</v>
      </c>
      <c r="K561" s="9"/>
      <c r="L561" s="9" t="str">
        <f ca="1">IF(OR(Table2[[#This Row],[M23_28_2]]&gt;0,Table2[[#This Row],[K23_28_2]]&lt;0),"+-","")</f>
        <v/>
      </c>
    </row>
    <row r="562" spans="1:12" x14ac:dyDescent="0.25">
      <c r="A562" s="6" t="str">
        <f>SUBSTITUTE(SUBSTITUTE(Table2[[#This Row],[NAMA BARANG]],"-","")," ","")</f>
        <v>BpWeiyadaE681</v>
      </c>
      <c r="B562" s="8">
        <f ca="1">IF(Table2[[#This Row],[TT]]&lt;1,"",COUNT(B$2:B561)+1)</f>
        <v>560</v>
      </c>
      <c r="C562" s="6" t="s">
        <v>801</v>
      </c>
      <c r="D562" s="8">
        <v>2</v>
      </c>
      <c r="E562" s="8" t="s">
        <v>151</v>
      </c>
      <c r="F562" s="8">
        <f ca="1">SUM(Table2[[#This Row],[AWAL]],Table2[[#This Row],[M17_21_2]],Table2[[#This Row],[K17_21_2]],Table2[[#This Row],[M23_28_2]],Table2[[#This Row],[K23_28_2]])</f>
        <v>1</v>
      </c>
      <c r="G562" s="6">
        <f ca="1">SUMIF(INDIRECT(Table2[[#Headers],[M17_21_2]]&amp;"[concat]"),Table2[concat],INDIRECT(Table2[[#Headers],[M17_21_2]]&amp;"[c]"))</f>
        <v>0</v>
      </c>
      <c r="H562" s="6">
        <f ca="1">SUMIF(INDIRECT(Table2[[#Headers],[K17_21_2]]&amp;"[concat]"),Table2[concat],INDIRECT(Table2[[#Headers],[K17_21_2]]&amp;"[c]"))*-1</f>
        <v>-1</v>
      </c>
      <c r="I562" s="6" t="str">
        <f ca="1">IF(OR(Table2[[#This Row],[M17_21_2]]&gt;0,Table2[[#This Row],[K17_21_2]]&lt;0),"+-","")</f>
        <v>+-</v>
      </c>
      <c r="J562" s="9">
        <f ca="1">SUMIF(INDIRECT(Table2[[#Headers],[M23_28_2]]&amp;"[concat]"),Table2[concat],INDIRECT(Table2[[#Headers],[M23_28_2]]&amp;"[c]"))</f>
        <v>0</v>
      </c>
      <c r="K562" s="9"/>
      <c r="L562" s="9" t="str">
        <f ca="1">IF(OR(Table2[[#This Row],[M23_28_2]]&gt;0,Table2[[#This Row],[K23_28_2]]&lt;0),"+-","")</f>
        <v/>
      </c>
    </row>
    <row r="563" spans="1:12" x14ac:dyDescent="0.25">
      <c r="A563" s="6" t="str">
        <f>SUBSTITUTE(SUBSTITUTE(Table2[[#This Row],[NAMA BARANG]],"-","")," ","")</f>
        <v>BpWRGp112s12w</v>
      </c>
      <c r="B563" s="8">
        <f ca="1">IF(Table2[[#This Row],[TT]]&lt;1,"",COUNT(B$2:B562)+1)</f>
        <v>561</v>
      </c>
      <c r="C563" s="6" t="s">
        <v>802</v>
      </c>
      <c r="D563" s="8">
        <v>1</v>
      </c>
      <c r="E563" s="8" t="s">
        <v>709</v>
      </c>
      <c r="F563" s="8">
        <f ca="1">SUM(Table2[[#This Row],[AWAL]],Table2[[#This Row],[M17_21_2]],Table2[[#This Row],[K17_21_2]],Table2[[#This Row],[M23_28_2]],Table2[[#This Row],[K23_28_2]])</f>
        <v>1</v>
      </c>
      <c r="G563" s="6">
        <f ca="1">SUMIF(INDIRECT(Table2[[#Headers],[M17_21_2]]&amp;"[concat]"),Table2[concat],INDIRECT(Table2[[#Headers],[M17_21_2]]&amp;"[c]"))</f>
        <v>0</v>
      </c>
      <c r="H563" s="6">
        <f ca="1">SUMIF(INDIRECT(Table2[[#Headers],[K17_21_2]]&amp;"[concat]"),Table2[concat],INDIRECT(Table2[[#Headers],[K17_21_2]]&amp;"[c]"))*-1</f>
        <v>0</v>
      </c>
      <c r="I563" s="6" t="str">
        <f ca="1">IF(OR(Table2[[#This Row],[M17_21_2]]&gt;0,Table2[[#This Row],[K17_21_2]]&lt;0),"+-","")</f>
        <v/>
      </c>
      <c r="J563" s="9">
        <f ca="1">SUMIF(INDIRECT(Table2[[#Headers],[M23_28_2]]&amp;"[concat]"),Table2[concat],INDIRECT(Table2[[#Headers],[M23_28_2]]&amp;"[c]"))</f>
        <v>0</v>
      </c>
      <c r="K563" s="9"/>
      <c r="L563" s="9" t="str">
        <f ca="1">IF(OR(Table2[[#This Row],[M23_28_2]]&gt;0,Table2[[#This Row],[K23_28_2]]&lt;0),"+-","")</f>
        <v/>
      </c>
    </row>
    <row r="564" spans="1:12" x14ac:dyDescent="0.25">
      <c r="A564" s="6" t="str">
        <f>SUBSTITUTE(SUBSTITUTE(Table2[[#This Row],[NAMA BARANG]],"-","")," ","")</f>
        <v>BpXD061H/5w+mech</v>
      </c>
      <c r="B564" s="8">
        <f ca="1">IF(Table2[[#This Row],[TT]]&lt;1,"",COUNT(B$2:B563)+1)</f>
        <v>562</v>
      </c>
      <c r="C564" s="6" t="s">
        <v>803</v>
      </c>
      <c r="D564" s="8">
        <v>1</v>
      </c>
      <c r="E564" s="8" t="s">
        <v>580</v>
      </c>
      <c r="F564" s="8">
        <f ca="1">SUM(Table2[[#This Row],[AWAL]],Table2[[#This Row],[M17_21_2]],Table2[[#This Row],[K17_21_2]],Table2[[#This Row],[M23_28_2]],Table2[[#This Row],[K23_28_2]])</f>
        <v>1</v>
      </c>
      <c r="G564" s="6">
        <f ca="1">SUMIF(INDIRECT(Table2[[#Headers],[M17_21_2]]&amp;"[concat]"),Table2[concat],INDIRECT(Table2[[#Headers],[M17_21_2]]&amp;"[c]"))</f>
        <v>0</v>
      </c>
      <c r="H564" s="6">
        <f ca="1">SUMIF(INDIRECT(Table2[[#Headers],[K17_21_2]]&amp;"[concat]"),Table2[concat],INDIRECT(Table2[[#Headers],[K17_21_2]]&amp;"[c]"))*-1</f>
        <v>0</v>
      </c>
      <c r="I564" s="6" t="str">
        <f ca="1">IF(OR(Table2[[#This Row],[M17_21_2]]&gt;0,Table2[[#This Row],[K17_21_2]]&lt;0),"+-","")</f>
        <v/>
      </c>
      <c r="J564" s="9">
        <f ca="1">SUMIF(INDIRECT(Table2[[#Headers],[M23_28_2]]&amp;"[concat]"),Table2[concat],INDIRECT(Table2[[#Headers],[M23_28_2]]&amp;"[c]"))</f>
        <v>0</v>
      </c>
      <c r="K564" s="9"/>
      <c r="L564" s="9" t="str">
        <f ca="1">IF(OR(Table2[[#This Row],[M23_28_2]]&gt;0,Table2[[#This Row],[K23_28_2]]&lt;0),"+-","")</f>
        <v/>
      </c>
    </row>
    <row r="565" spans="1:12" x14ac:dyDescent="0.25">
      <c r="A565" s="6" t="str">
        <f>SUBSTITUTE(SUBSTITUTE(Table2[[#This Row],[NAMA BARANG]],"-","")," ","")</f>
        <v>BpXD070B10/3w</v>
      </c>
      <c r="B565" s="8">
        <f ca="1">IF(Table2[[#This Row],[TT]]&lt;1,"",COUNT(B$2:B564)+1)</f>
        <v>563</v>
      </c>
      <c r="C565" s="6" t="s">
        <v>804</v>
      </c>
      <c r="D565" s="8">
        <v>3</v>
      </c>
      <c r="E565" s="8" t="s">
        <v>18</v>
      </c>
      <c r="F565" s="8">
        <f ca="1">SUM(Table2[[#This Row],[AWAL]],Table2[[#This Row],[M17_21_2]],Table2[[#This Row],[K17_21_2]],Table2[[#This Row],[M23_28_2]],Table2[[#This Row],[K23_28_2]])</f>
        <v>3</v>
      </c>
      <c r="G565" s="6">
        <f ca="1">SUMIF(INDIRECT(Table2[[#Headers],[M17_21_2]]&amp;"[concat]"),Table2[concat],INDIRECT(Table2[[#Headers],[M17_21_2]]&amp;"[c]"))</f>
        <v>0</v>
      </c>
      <c r="H565" s="6">
        <f ca="1">SUMIF(INDIRECT(Table2[[#Headers],[K17_21_2]]&amp;"[concat]"),Table2[concat],INDIRECT(Table2[[#Headers],[K17_21_2]]&amp;"[c]"))*-1</f>
        <v>0</v>
      </c>
      <c r="I565" s="6" t="str">
        <f ca="1">IF(OR(Table2[[#This Row],[M17_21_2]]&gt;0,Table2[[#This Row],[K17_21_2]]&lt;0),"+-","")</f>
        <v/>
      </c>
      <c r="J565" s="9">
        <f ca="1">SUMIF(INDIRECT(Table2[[#Headers],[M23_28_2]]&amp;"[concat]"),Table2[concat],INDIRECT(Table2[[#Headers],[M23_28_2]]&amp;"[c]"))</f>
        <v>0</v>
      </c>
      <c r="K565" s="9"/>
      <c r="L565" s="9" t="str">
        <f ca="1">IF(OR(Table2[[#This Row],[M23_28_2]]&gt;0,Table2[[#This Row],[K23_28_2]]&lt;0),"+-","")</f>
        <v/>
      </c>
    </row>
    <row r="566" spans="1:12" x14ac:dyDescent="0.25">
      <c r="A566" s="6" t="str">
        <f>SUBSTITUTE(SUBSTITUTE(Table2[[#This Row],[NAMA BARANG]],"-","")," ","")</f>
        <v>BpXDM3017</v>
      </c>
      <c r="B566" s="8">
        <f ca="1">IF(Table2[[#This Row],[TT]]&lt;1,"",COUNT(B$2:B565)+1)</f>
        <v>564</v>
      </c>
      <c r="C566" s="6" t="s">
        <v>805</v>
      </c>
      <c r="D566" s="8">
        <v>2</v>
      </c>
      <c r="E566" s="8" t="s">
        <v>18</v>
      </c>
      <c r="F566" s="8">
        <f ca="1">SUM(Table2[[#This Row],[AWAL]],Table2[[#This Row],[M17_21_2]],Table2[[#This Row],[K17_21_2]],Table2[[#This Row],[M23_28_2]],Table2[[#This Row],[K23_28_2]])</f>
        <v>2</v>
      </c>
      <c r="G566" s="6">
        <f ca="1">SUMIF(INDIRECT(Table2[[#Headers],[M17_21_2]]&amp;"[concat]"),Table2[concat],INDIRECT(Table2[[#Headers],[M17_21_2]]&amp;"[c]"))</f>
        <v>0</v>
      </c>
      <c r="H566" s="6">
        <f ca="1">SUMIF(INDIRECT(Table2[[#Headers],[K17_21_2]]&amp;"[concat]"),Table2[concat],INDIRECT(Table2[[#Headers],[K17_21_2]]&amp;"[c]"))*-1</f>
        <v>0</v>
      </c>
      <c r="I566" s="6" t="str">
        <f ca="1">IF(OR(Table2[[#This Row],[M17_21_2]]&gt;0,Table2[[#This Row],[K17_21_2]]&lt;0),"+-","")</f>
        <v/>
      </c>
      <c r="J566" s="9">
        <f ca="1">SUMIF(INDIRECT(Table2[[#Headers],[M23_28_2]]&amp;"[concat]"),Table2[concat],INDIRECT(Table2[[#Headers],[M23_28_2]]&amp;"[c]"))</f>
        <v>0</v>
      </c>
      <c r="K566" s="9"/>
      <c r="L566" s="9" t="str">
        <f ca="1">IF(OR(Table2[[#This Row],[M23_28_2]]&gt;0,Table2[[#This Row],[K23_28_2]]&lt;0),"+-","")</f>
        <v/>
      </c>
    </row>
    <row r="567" spans="1:12" x14ac:dyDescent="0.25">
      <c r="A567" s="6" t="str">
        <f>SUBSTITUTE(SUBSTITUTE(Table2[[#This Row],[NAMA BARANG]],"-","")," ","")</f>
        <v>BpXDM3155</v>
      </c>
      <c r="B567" s="8">
        <f ca="1">IF(Table2[[#This Row],[TT]]&lt;1,"",COUNT(B$2:B566)+1)</f>
        <v>565</v>
      </c>
      <c r="C567" s="6" t="s">
        <v>806</v>
      </c>
      <c r="D567" s="8">
        <v>2</v>
      </c>
      <c r="E567" s="8" t="s">
        <v>18</v>
      </c>
      <c r="F567" s="8">
        <f ca="1">SUM(Table2[[#This Row],[AWAL]],Table2[[#This Row],[M17_21_2]],Table2[[#This Row],[K17_21_2]],Table2[[#This Row],[M23_28_2]],Table2[[#This Row],[K23_28_2]])</f>
        <v>2</v>
      </c>
      <c r="G567" s="6">
        <f ca="1">SUMIF(INDIRECT(Table2[[#Headers],[M17_21_2]]&amp;"[concat]"),Table2[concat],INDIRECT(Table2[[#Headers],[M17_21_2]]&amp;"[c]"))</f>
        <v>0</v>
      </c>
      <c r="H567" s="6">
        <f ca="1">SUMIF(INDIRECT(Table2[[#Headers],[K17_21_2]]&amp;"[concat]"),Table2[concat],INDIRECT(Table2[[#Headers],[K17_21_2]]&amp;"[c]"))*-1</f>
        <v>0</v>
      </c>
      <c r="I567" s="6" t="str">
        <f ca="1">IF(OR(Table2[[#This Row],[M17_21_2]]&gt;0,Table2[[#This Row],[K17_21_2]]&lt;0),"+-","")</f>
        <v/>
      </c>
      <c r="J567" s="9">
        <f ca="1">SUMIF(INDIRECT(Table2[[#Headers],[M23_28_2]]&amp;"[concat]"),Table2[concat],INDIRECT(Table2[[#Headers],[M23_28_2]]&amp;"[c]"))</f>
        <v>0</v>
      </c>
      <c r="K567" s="9"/>
      <c r="L567" s="9" t="str">
        <f ca="1">IF(OR(Table2[[#This Row],[M23_28_2]]&gt;0,Table2[[#This Row],[K23_28_2]]&lt;0),"+-","")</f>
        <v/>
      </c>
    </row>
    <row r="568" spans="1:12" x14ac:dyDescent="0.25">
      <c r="A568" s="6" t="str">
        <f>SUBSTITUTE(SUBSTITUTE(Table2[[#This Row],[NAMA BARANG]],"-","")," ","")</f>
        <v>BpXDM860</v>
      </c>
      <c r="B568" s="8">
        <f ca="1">IF(Table2[[#This Row],[TT]]&lt;1,"",COUNT(B$2:B567)+1)</f>
        <v>566</v>
      </c>
      <c r="C568" s="6" t="s">
        <v>807</v>
      </c>
      <c r="D568" s="8">
        <v>1</v>
      </c>
      <c r="E568" s="8" t="s">
        <v>36</v>
      </c>
      <c r="F568" s="8">
        <f ca="1">SUM(Table2[[#This Row],[AWAL]],Table2[[#This Row],[M17_21_2]],Table2[[#This Row],[K17_21_2]],Table2[[#This Row],[M23_28_2]],Table2[[#This Row],[K23_28_2]])</f>
        <v>1</v>
      </c>
      <c r="G568" s="6">
        <f ca="1">SUMIF(INDIRECT(Table2[[#Headers],[M17_21_2]]&amp;"[concat]"),Table2[concat],INDIRECT(Table2[[#Headers],[M17_21_2]]&amp;"[c]"))</f>
        <v>0</v>
      </c>
      <c r="H568" s="6">
        <f ca="1">SUMIF(INDIRECT(Table2[[#Headers],[K17_21_2]]&amp;"[concat]"),Table2[concat],INDIRECT(Table2[[#Headers],[K17_21_2]]&amp;"[c]"))*-1</f>
        <v>0</v>
      </c>
      <c r="I568" s="6" t="str">
        <f ca="1">IF(OR(Table2[[#This Row],[M17_21_2]]&gt;0,Table2[[#This Row],[K17_21_2]]&lt;0),"+-","")</f>
        <v/>
      </c>
      <c r="J568" s="9">
        <f ca="1">SUMIF(INDIRECT(Table2[[#Headers],[M23_28_2]]&amp;"[concat]"),Table2[concat],INDIRECT(Table2[[#Headers],[M23_28_2]]&amp;"[c]"))</f>
        <v>0</v>
      </c>
      <c r="K568" s="9"/>
      <c r="L568" s="9" t="str">
        <f ca="1">IF(OR(Table2[[#This Row],[M23_28_2]]&gt;0,Table2[[#This Row],[K23_28_2]]&lt;0),"+-","")</f>
        <v/>
      </c>
    </row>
    <row r="569" spans="1:12" x14ac:dyDescent="0.25">
      <c r="A569" s="6" t="str">
        <f>SUBSTITUTE(SUBSTITUTE(Table2[[#This Row],[NAMA BARANG]],"-","")," ","")</f>
        <v>BpXDMFancy3124(1)/3125(1)</v>
      </c>
      <c r="B569" s="8">
        <f ca="1">IF(Table2[[#This Row],[TT]]&lt;1,"",COUNT(B$2:B568)+1)</f>
        <v>567</v>
      </c>
      <c r="C569" s="6" t="s">
        <v>808</v>
      </c>
      <c r="D569" s="8">
        <v>2</v>
      </c>
      <c r="E569" s="8" t="s">
        <v>716</v>
      </c>
      <c r="F569" s="8">
        <f ca="1">SUM(Table2[[#This Row],[AWAL]],Table2[[#This Row],[M17_21_2]],Table2[[#This Row],[K17_21_2]],Table2[[#This Row],[M23_28_2]],Table2[[#This Row],[K23_28_2]])</f>
        <v>2</v>
      </c>
      <c r="G569" s="6">
        <f ca="1">SUMIF(INDIRECT(Table2[[#Headers],[M17_21_2]]&amp;"[concat]"),Table2[concat],INDIRECT(Table2[[#Headers],[M17_21_2]]&amp;"[c]"))</f>
        <v>0</v>
      </c>
      <c r="H569" s="6">
        <f ca="1">SUMIF(INDIRECT(Table2[[#Headers],[K17_21_2]]&amp;"[concat]"),Table2[concat],INDIRECT(Table2[[#Headers],[K17_21_2]]&amp;"[c]"))*-1</f>
        <v>0</v>
      </c>
      <c r="I569" s="6" t="str">
        <f ca="1">IF(OR(Table2[[#This Row],[M17_21_2]]&gt;0,Table2[[#This Row],[K17_21_2]]&lt;0),"+-","")</f>
        <v/>
      </c>
      <c r="J569" s="9">
        <f ca="1">SUMIF(INDIRECT(Table2[[#Headers],[M23_28_2]]&amp;"[concat]"),Table2[concat],INDIRECT(Table2[[#Headers],[M23_28_2]]&amp;"[c]"))</f>
        <v>0</v>
      </c>
      <c r="K569" s="9"/>
      <c r="L569" s="9" t="str">
        <f ca="1">IF(OR(Table2[[#This Row],[M23_28_2]]&gt;0,Table2[[#This Row],[K23_28_2]]&lt;0),"+-","")</f>
        <v/>
      </c>
    </row>
    <row r="570" spans="1:12" x14ac:dyDescent="0.25">
      <c r="A570" s="6" t="str">
        <f>SUBSTITUTE(SUBSTITUTE(Table2[[#This Row],[NAMA BARANG]],"-","")," ","")</f>
        <v>BpXDMFancy3126</v>
      </c>
      <c r="B570" s="8">
        <f ca="1">IF(Table2[[#This Row],[TT]]&lt;1,"",COUNT(B$2:B569)+1)</f>
        <v>568</v>
      </c>
      <c r="C570" s="6" t="s">
        <v>809</v>
      </c>
      <c r="D570" s="8">
        <v>3</v>
      </c>
      <c r="E570" s="8" t="s">
        <v>716</v>
      </c>
      <c r="F570" s="8">
        <f ca="1">SUM(Table2[[#This Row],[AWAL]],Table2[[#This Row],[M17_21_2]],Table2[[#This Row],[K17_21_2]],Table2[[#This Row],[M23_28_2]],Table2[[#This Row],[K23_28_2]])</f>
        <v>3</v>
      </c>
      <c r="G570" s="6">
        <f ca="1">SUMIF(INDIRECT(Table2[[#Headers],[M17_21_2]]&amp;"[concat]"),Table2[concat],INDIRECT(Table2[[#Headers],[M17_21_2]]&amp;"[c]"))</f>
        <v>0</v>
      </c>
      <c r="H570" s="6">
        <f ca="1">SUMIF(INDIRECT(Table2[[#Headers],[K17_21_2]]&amp;"[concat]"),Table2[concat],INDIRECT(Table2[[#Headers],[K17_21_2]]&amp;"[c]"))*-1</f>
        <v>0</v>
      </c>
      <c r="I570" s="6" t="str">
        <f ca="1">IF(OR(Table2[[#This Row],[M17_21_2]]&gt;0,Table2[[#This Row],[K17_21_2]]&lt;0),"+-","")</f>
        <v/>
      </c>
      <c r="J570" s="9">
        <f ca="1">SUMIF(INDIRECT(Table2[[#Headers],[M23_28_2]]&amp;"[concat]"),Table2[concat],INDIRECT(Table2[[#Headers],[M23_28_2]]&amp;"[c]"))</f>
        <v>0</v>
      </c>
      <c r="K570" s="9"/>
      <c r="L570" s="9" t="str">
        <f ca="1">IF(OR(Table2[[#This Row],[M23_28_2]]&gt;0,Table2[[#This Row],[K23_28_2]]&lt;0),"+-","")</f>
        <v/>
      </c>
    </row>
    <row r="571" spans="1:12" x14ac:dyDescent="0.25">
      <c r="A571" s="6" t="str">
        <f>SUBSTITUTE(SUBSTITUTE(Table2[[#This Row],[NAMA BARANG]],"-","")," ","")</f>
        <v>BpXDMGP.851</v>
      </c>
      <c r="B571" s="8">
        <f ca="1">IF(Table2[[#This Row],[TT]]&lt;1,"",COUNT(B$2:B570)+1)</f>
        <v>569</v>
      </c>
      <c r="C571" s="6" t="s">
        <v>811</v>
      </c>
      <c r="D571" s="8">
        <v>1</v>
      </c>
      <c r="E571" s="8" t="s">
        <v>36</v>
      </c>
      <c r="F571" s="8">
        <f ca="1">SUM(Table2[[#This Row],[AWAL]],Table2[[#This Row],[M17_21_2]],Table2[[#This Row],[K17_21_2]],Table2[[#This Row],[M23_28_2]],Table2[[#This Row],[K23_28_2]])</f>
        <v>1</v>
      </c>
      <c r="G571" s="6">
        <f ca="1">SUMIF(INDIRECT(Table2[[#Headers],[M17_21_2]]&amp;"[concat]"),Table2[concat],INDIRECT(Table2[[#Headers],[M17_21_2]]&amp;"[c]"))</f>
        <v>0</v>
      </c>
      <c r="H571" s="6">
        <f ca="1">SUMIF(INDIRECT(Table2[[#Headers],[K17_21_2]]&amp;"[concat]"),Table2[concat],INDIRECT(Table2[[#Headers],[K17_21_2]]&amp;"[c]"))*-1</f>
        <v>0</v>
      </c>
      <c r="I571" s="6" t="str">
        <f ca="1">IF(OR(Table2[[#This Row],[M17_21_2]]&gt;0,Table2[[#This Row],[K17_21_2]]&lt;0),"+-","")</f>
        <v/>
      </c>
      <c r="J571" s="9">
        <f ca="1">SUMIF(INDIRECT(Table2[[#Headers],[M23_28_2]]&amp;"[concat]"),Table2[concat],INDIRECT(Table2[[#Headers],[M23_28_2]]&amp;"[c]"))</f>
        <v>0</v>
      </c>
      <c r="K571" s="9"/>
      <c r="L571" s="9" t="str">
        <f ca="1">IF(OR(Table2[[#This Row],[M23_28_2]]&gt;0,Table2[[#This Row],[K23_28_2]]&lt;0),"+-","")</f>
        <v/>
      </c>
    </row>
    <row r="572" spans="1:12" x14ac:dyDescent="0.25">
      <c r="A572" s="6" t="str">
        <f>SUBSTITUTE(SUBSTITUTE(Table2[[#This Row],[NAMA BARANG]],"-","")," ","")</f>
        <v>BpXDMP213</v>
      </c>
      <c r="B572" s="8">
        <f ca="1">IF(Table2[[#This Row],[TT]]&lt;1,"",COUNT(B$2:B571)+1)</f>
        <v>570</v>
      </c>
      <c r="C572" s="6" t="s">
        <v>812</v>
      </c>
      <c r="D572" s="8">
        <v>1</v>
      </c>
      <c r="E572" s="8" t="s">
        <v>18</v>
      </c>
      <c r="F572" s="8">
        <f ca="1">SUM(Table2[[#This Row],[AWAL]],Table2[[#This Row],[M17_21_2]],Table2[[#This Row],[K17_21_2]],Table2[[#This Row],[M23_28_2]],Table2[[#This Row],[K23_28_2]])</f>
        <v>1</v>
      </c>
      <c r="G572" s="6">
        <f ca="1">SUMIF(INDIRECT(Table2[[#Headers],[M17_21_2]]&amp;"[concat]"),Table2[concat],INDIRECT(Table2[[#Headers],[M17_21_2]]&amp;"[c]"))</f>
        <v>0</v>
      </c>
      <c r="H572" s="6">
        <f ca="1">SUMIF(INDIRECT(Table2[[#Headers],[K17_21_2]]&amp;"[concat]"),Table2[concat],INDIRECT(Table2[[#Headers],[K17_21_2]]&amp;"[c]"))*-1</f>
        <v>0</v>
      </c>
      <c r="I572" s="6" t="str">
        <f ca="1">IF(OR(Table2[[#This Row],[M17_21_2]]&gt;0,Table2[[#This Row],[K17_21_2]]&lt;0),"+-","")</f>
        <v/>
      </c>
      <c r="J572" s="9">
        <f ca="1">SUMIF(INDIRECT(Table2[[#Headers],[M23_28_2]]&amp;"[concat]"),Table2[concat],INDIRECT(Table2[[#Headers],[M23_28_2]]&amp;"[c]"))</f>
        <v>0</v>
      </c>
      <c r="K572" s="9"/>
      <c r="L572" s="9" t="str">
        <f ca="1">IF(OR(Table2[[#This Row],[M23_28_2]]&gt;0,Table2[[#This Row],[K23_28_2]]&lt;0),"+-","")</f>
        <v/>
      </c>
    </row>
    <row r="573" spans="1:12" x14ac:dyDescent="0.25">
      <c r="A573" s="6" t="str">
        <f>SUBSTITUTE(SUBSTITUTE(Table2[[#This Row],[NAMA BARANG]],"-","")," ","")</f>
        <v>BpYL1000HKpanjang1x48</v>
      </c>
      <c r="B573" s="8">
        <f ca="1">IF(Table2[[#This Row],[TT]]&lt;1,"",COUNT(B$2:B572)+1)</f>
        <v>571</v>
      </c>
      <c r="C573" s="6" t="s">
        <v>813</v>
      </c>
      <c r="D573" s="8">
        <v>1</v>
      </c>
      <c r="E573" s="8" t="s">
        <v>72</v>
      </c>
      <c r="F573" s="8">
        <f ca="1">SUM(Table2[[#This Row],[AWAL]],Table2[[#This Row],[M17_21_2]],Table2[[#This Row],[K17_21_2]],Table2[[#This Row],[M23_28_2]],Table2[[#This Row],[K23_28_2]])</f>
        <v>1</v>
      </c>
      <c r="G573" s="6">
        <f ca="1">SUMIF(INDIRECT(Table2[[#Headers],[M17_21_2]]&amp;"[concat]"),Table2[concat],INDIRECT(Table2[[#Headers],[M17_21_2]]&amp;"[c]"))</f>
        <v>0</v>
      </c>
      <c r="H573" s="6">
        <f ca="1">SUMIF(INDIRECT(Table2[[#Headers],[K17_21_2]]&amp;"[concat]"),Table2[concat],INDIRECT(Table2[[#Headers],[K17_21_2]]&amp;"[c]"))*-1</f>
        <v>0</v>
      </c>
      <c r="I573" s="6" t="str">
        <f ca="1">IF(OR(Table2[[#This Row],[M17_21_2]]&gt;0,Table2[[#This Row],[K17_21_2]]&lt;0),"+-","")</f>
        <v/>
      </c>
      <c r="J573" s="9">
        <f ca="1">SUMIF(INDIRECT(Table2[[#Headers],[M23_28_2]]&amp;"[concat]"),Table2[concat],INDIRECT(Table2[[#Headers],[M23_28_2]]&amp;"[c]"))</f>
        <v>0</v>
      </c>
      <c r="K573" s="9"/>
      <c r="L573" s="9" t="str">
        <f ca="1">IF(OR(Table2[[#This Row],[M23_28_2]]&gt;0,Table2[[#This Row],[K23_28_2]]&lt;0),"+-","")</f>
        <v/>
      </c>
    </row>
    <row r="574" spans="1:12" x14ac:dyDescent="0.25">
      <c r="A574" s="6" t="str">
        <f>SUBSTITUTE(SUBSTITUTE(Table2[[#This Row],[NAMA BARANG]],"-","")," ","")</f>
        <v>BpZhixin2963</v>
      </c>
      <c r="B574" s="8">
        <f ca="1">IF(Table2[[#This Row],[TT]]&lt;1,"",COUNT(B$2:B573)+1)</f>
        <v>572</v>
      </c>
      <c r="C574" s="6" t="s">
        <v>814</v>
      </c>
      <c r="D574" s="8">
        <v>6</v>
      </c>
      <c r="E574" s="8" t="s">
        <v>23</v>
      </c>
      <c r="F574" s="8">
        <f ca="1">SUM(Table2[[#This Row],[AWAL]],Table2[[#This Row],[M17_21_2]],Table2[[#This Row],[K17_21_2]],Table2[[#This Row],[M23_28_2]],Table2[[#This Row],[K23_28_2]])</f>
        <v>4</v>
      </c>
      <c r="G574" s="6">
        <f ca="1">SUMIF(INDIRECT(Table2[[#Headers],[M17_21_2]]&amp;"[concat]"),Table2[concat],INDIRECT(Table2[[#Headers],[M17_21_2]]&amp;"[c]"))</f>
        <v>0</v>
      </c>
      <c r="H574" s="6">
        <f ca="1">SUMIF(INDIRECT(Table2[[#Headers],[K17_21_2]]&amp;"[concat]"),Table2[concat],INDIRECT(Table2[[#Headers],[K17_21_2]]&amp;"[c]"))*-1</f>
        <v>-2</v>
      </c>
      <c r="I574" s="6" t="str">
        <f ca="1">IF(OR(Table2[[#This Row],[M17_21_2]]&gt;0,Table2[[#This Row],[K17_21_2]]&lt;0),"+-","")</f>
        <v>+-</v>
      </c>
      <c r="J574" s="9">
        <f ca="1">SUMIF(INDIRECT(Table2[[#Headers],[M23_28_2]]&amp;"[concat]"),Table2[concat],INDIRECT(Table2[[#Headers],[M23_28_2]]&amp;"[c]"))</f>
        <v>0</v>
      </c>
      <c r="K574" s="9"/>
      <c r="L574" s="9" t="str">
        <f ca="1">IF(OR(Table2[[#This Row],[M23_28_2]]&gt;0,Table2[[#This Row],[K23_28_2]]&lt;0),"+-","")</f>
        <v/>
      </c>
    </row>
    <row r="575" spans="1:12" x14ac:dyDescent="0.25">
      <c r="A575" s="6" t="str">
        <f>SUBSTITUTE(SUBSTITUTE(Table2[[#This Row],[NAMA BARANG]],"-","")," ","")</f>
        <v>BpZhixin3027</v>
      </c>
      <c r="B575" s="8">
        <f ca="1">IF(Table2[[#This Row],[TT]]&lt;1,"",COUNT(B$2:B574)+1)</f>
        <v>573</v>
      </c>
      <c r="C575" s="6" t="s">
        <v>2967</v>
      </c>
      <c r="D575" s="8">
        <v>4</v>
      </c>
      <c r="E575" s="8" t="s">
        <v>23</v>
      </c>
      <c r="F575" s="8">
        <f ca="1">SUM(Table2[[#This Row],[AWAL]],Table2[[#This Row],[M17_21_2]],Table2[[#This Row],[K17_21_2]],Table2[[#This Row],[M23_28_2]],Table2[[#This Row],[K23_28_2]])</f>
        <v>2</v>
      </c>
      <c r="G575" s="6">
        <f ca="1">SUMIF(INDIRECT(Table2[[#Headers],[M17_21_2]]&amp;"[concat]"),Table2[concat],INDIRECT(Table2[[#Headers],[M17_21_2]]&amp;"[c]"))</f>
        <v>0</v>
      </c>
      <c r="H575" s="6">
        <f ca="1">SUMIF(INDIRECT(Table2[[#Headers],[K17_21_2]]&amp;"[concat]"),Table2[concat],INDIRECT(Table2[[#Headers],[K17_21_2]]&amp;"[c]"))*-1</f>
        <v>-2</v>
      </c>
      <c r="I575" s="6" t="str">
        <f ca="1">IF(OR(Table2[[#This Row],[M17_21_2]]&gt;0,Table2[[#This Row],[K17_21_2]]&lt;0),"+-","")</f>
        <v>+-</v>
      </c>
      <c r="J575" s="9">
        <f ca="1">SUMIF(INDIRECT(Table2[[#Headers],[M23_28_2]]&amp;"[concat]"),Table2[concat],INDIRECT(Table2[[#Headers],[M23_28_2]]&amp;"[c]"))</f>
        <v>0</v>
      </c>
      <c r="K575" s="9"/>
      <c r="L575" s="9" t="str">
        <f ca="1">IF(OR(Table2[[#This Row],[M23_28_2]]&gt;0,Table2[[#This Row],[K23_28_2]]&lt;0),"+-","")</f>
        <v/>
      </c>
    </row>
    <row r="576" spans="1:12" x14ac:dyDescent="0.25">
      <c r="A576" s="6" t="str">
        <f>SUBSTITUTE(SUBSTITUTE(Table2[[#This Row],[NAMA BARANG]],"-","")," ","")</f>
        <v>BpZhixin3033(3)/3037(2)</v>
      </c>
      <c r="B576" s="8">
        <f ca="1">IF(Table2[[#This Row],[TT]]&lt;1,"",COUNT(B$2:B575)+1)</f>
        <v>574</v>
      </c>
      <c r="C576" s="6" t="s">
        <v>2968</v>
      </c>
      <c r="D576" s="8">
        <v>6</v>
      </c>
      <c r="E576" s="8" t="s">
        <v>23</v>
      </c>
      <c r="F576" s="8">
        <f ca="1">SUM(Table2[[#This Row],[AWAL]],Table2[[#This Row],[M17_21_2]],Table2[[#This Row],[K17_21_2]],Table2[[#This Row],[M23_28_2]],Table2[[#This Row],[K23_28_2]])</f>
        <v>5</v>
      </c>
      <c r="G576" s="6">
        <f ca="1">SUMIF(INDIRECT(Table2[[#Headers],[M17_21_2]]&amp;"[concat]"),Table2[concat],INDIRECT(Table2[[#Headers],[M17_21_2]]&amp;"[c]"))</f>
        <v>0</v>
      </c>
      <c r="H576" s="6">
        <f ca="1">SUMIF(INDIRECT(Table2[[#Headers],[K17_21_2]]&amp;"[concat]"),Table2[concat],INDIRECT(Table2[[#Headers],[K17_21_2]]&amp;"[c]"))*-1</f>
        <v>-1</v>
      </c>
      <c r="I576" s="6" t="str">
        <f ca="1">IF(OR(Table2[[#This Row],[M17_21_2]]&gt;0,Table2[[#This Row],[K17_21_2]]&lt;0),"+-","")</f>
        <v>+-</v>
      </c>
      <c r="J576" s="9">
        <f ca="1">SUMIF(INDIRECT(Table2[[#Headers],[M23_28_2]]&amp;"[concat]"),Table2[concat],INDIRECT(Table2[[#Headers],[M23_28_2]]&amp;"[c]"))</f>
        <v>0</v>
      </c>
      <c r="K576" s="9"/>
      <c r="L576" s="9" t="str">
        <f ca="1">IF(OR(Table2[[#This Row],[M23_28_2]]&gt;0,Table2[[#This Row],[K23_28_2]]&lt;0),"+-","")</f>
        <v/>
      </c>
    </row>
    <row r="577" spans="1:12" x14ac:dyDescent="0.25">
      <c r="A577" s="6" t="str">
        <f>SUBSTITUTE(SUBSTITUTE(Table2[[#This Row],[NAMA BARANG]],"-","")," ","")</f>
        <v>BpZhixin3036(1)/3078(3)</v>
      </c>
      <c r="B577" s="8">
        <f ca="1">IF(Table2[[#This Row],[TT]]&lt;1,"",COUNT(B$2:B576)+1)</f>
        <v>575</v>
      </c>
      <c r="C577" s="6" t="s">
        <v>2969</v>
      </c>
      <c r="D577" s="8">
        <v>6</v>
      </c>
      <c r="E577" s="8" t="s">
        <v>23</v>
      </c>
      <c r="F577" s="8">
        <f ca="1">SUM(Table2[[#This Row],[AWAL]],Table2[[#This Row],[M17_21_2]],Table2[[#This Row],[K17_21_2]],Table2[[#This Row],[M23_28_2]],Table2[[#This Row],[K23_28_2]])</f>
        <v>4</v>
      </c>
      <c r="G577" s="6">
        <f ca="1">SUMIF(INDIRECT(Table2[[#Headers],[M17_21_2]]&amp;"[concat]"),Table2[concat],INDIRECT(Table2[[#Headers],[M17_21_2]]&amp;"[c]"))</f>
        <v>0</v>
      </c>
      <c r="H577" s="6">
        <f ca="1">SUMIF(INDIRECT(Table2[[#Headers],[K17_21_2]]&amp;"[concat]"),Table2[concat],INDIRECT(Table2[[#Headers],[K17_21_2]]&amp;"[c]"))*-1</f>
        <v>-2</v>
      </c>
      <c r="I577" s="6" t="str">
        <f ca="1">IF(OR(Table2[[#This Row],[M17_21_2]]&gt;0,Table2[[#This Row],[K17_21_2]]&lt;0),"+-","")</f>
        <v>+-</v>
      </c>
      <c r="J577" s="9">
        <f ca="1">SUMIF(INDIRECT(Table2[[#Headers],[M23_28_2]]&amp;"[concat]"),Table2[concat],INDIRECT(Table2[[#Headers],[M23_28_2]]&amp;"[c]"))</f>
        <v>0</v>
      </c>
      <c r="K577" s="9"/>
      <c r="L577" s="9" t="str">
        <f ca="1">IF(OR(Table2[[#This Row],[M23_28_2]]&gt;0,Table2[[#This Row],[K23_28_2]]&lt;0),"+-","")</f>
        <v/>
      </c>
    </row>
    <row r="578" spans="1:12" x14ac:dyDescent="0.25">
      <c r="A578" s="6" t="str">
        <f>SUBSTITUTE(SUBSTITUTE(Table2[[#This Row],[NAMA BARANG]],"-","")," ","")</f>
        <v>BpZhixin3039/3050/3053</v>
      </c>
      <c r="B578" s="10">
        <f ca="1">IF(Table2[[#This Row],[TT]]&lt;1,"",COUNT(B$2:B577)+1)</f>
        <v>576</v>
      </c>
      <c r="C578" s="6" t="s">
        <v>2874</v>
      </c>
      <c r="D578" s="8">
        <v>3</v>
      </c>
      <c r="E578" s="8" t="s">
        <v>23</v>
      </c>
      <c r="F578" s="10">
        <f ca="1">SUM(Table2[[#This Row],[AWAL]],Table2[[#This Row],[M17_21_2]],Table2[[#This Row],[K17_21_2]],Table2[[#This Row],[M23_28_2]],Table2[[#This Row],[K23_28_2]])</f>
        <v>3</v>
      </c>
      <c r="G578" s="6">
        <f ca="1">SUMIF(INDIRECT(Table2[[#Headers],[M17_21_2]]&amp;"[concat]"),Table2[concat],INDIRECT(Table2[[#Headers],[M17_21_2]]&amp;"[c]"))</f>
        <v>0</v>
      </c>
      <c r="H578" s="6">
        <f ca="1">SUMIF(INDIRECT(Table2[[#Headers],[K17_21_2]]&amp;"[concat]"),Table2[concat],INDIRECT(Table2[[#Headers],[K17_21_2]]&amp;"[c]"))*-1</f>
        <v>0</v>
      </c>
      <c r="I578" s="6" t="str">
        <f ca="1">IF(OR(Table2[[#This Row],[M17_21_2]]&gt;0,Table2[[#This Row],[K17_21_2]]&lt;0),"+-","")</f>
        <v/>
      </c>
      <c r="J578" s="9">
        <f ca="1">SUMIF(INDIRECT(Table2[[#Headers],[M23_28_2]]&amp;"[concat]"),Table2[concat],INDIRECT(Table2[[#Headers],[M23_28_2]]&amp;"[c]"))</f>
        <v>0</v>
      </c>
      <c r="K578" s="9"/>
      <c r="L578" s="9" t="str">
        <f ca="1">IF(OR(Table2[[#This Row],[M23_28_2]]&gt;0,Table2[[#This Row],[K23_28_2]]&lt;0),"+-","")</f>
        <v/>
      </c>
    </row>
    <row r="579" spans="1:12" x14ac:dyDescent="0.25">
      <c r="A579" s="6" t="str">
        <f>SUBSTITUTE(SUBSTITUTE(Table2[[#This Row],[NAMA BARANG]],"-","")," ","")</f>
        <v>BpZhixin3060(2)/3062(3)</v>
      </c>
      <c r="B579" s="10">
        <f ca="1">IF(Table2[[#This Row],[TT]]&lt;1,"",COUNT(B$2:B578)+1)</f>
        <v>577</v>
      </c>
      <c r="C579" s="6" t="s">
        <v>2970</v>
      </c>
      <c r="D579" s="8">
        <v>7</v>
      </c>
      <c r="E579" s="8" t="s">
        <v>23</v>
      </c>
      <c r="F579" s="10">
        <f ca="1">SUM(Table2[[#This Row],[AWAL]],Table2[[#This Row],[M17_21_2]],Table2[[#This Row],[K17_21_2]],Table2[[#This Row],[M23_28_2]],Table2[[#This Row],[K23_28_2]])</f>
        <v>5</v>
      </c>
      <c r="G579" s="6">
        <f ca="1">SUMIF(INDIRECT(Table2[[#Headers],[M17_21_2]]&amp;"[concat]"),Table2[concat],INDIRECT(Table2[[#Headers],[M17_21_2]]&amp;"[c]"))</f>
        <v>0</v>
      </c>
      <c r="H579" s="6">
        <f ca="1">SUMIF(INDIRECT(Table2[[#Headers],[K17_21_2]]&amp;"[concat]"),Table2[concat],INDIRECT(Table2[[#Headers],[K17_21_2]]&amp;"[c]"))*-1</f>
        <v>-2</v>
      </c>
      <c r="I579" s="6" t="str">
        <f ca="1">IF(OR(Table2[[#This Row],[M17_21_2]]&gt;0,Table2[[#This Row],[K17_21_2]]&lt;0),"+-","")</f>
        <v>+-</v>
      </c>
      <c r="J579" s="9">
        <f ca="1">SUMIF(INDIRECT(Table2[[#Headers],[M23_28_2]]&amp;"[concat]"),Table2[concat],INDIRECT(Table2[[#Headers],[M23_28_2]]&amp;"[c]"))</f>
        <v>0</v>
      </c>
      <c r="K579" s="9"/>
      <c r="L579" s="9" t="str">
        <f ca="1">IF(OR(Table2[[#This Row],[M23_28_2]]&gt;0,Table2[[#This Row],[K23_28_2]]&lt;0),"+-","")</f>
        <v/>
      </c>
    </row>
    <row r="580" spans="1:12" x14ac:dyDescent="0.25">
      <c r="A580" s="6" t="str">
        <f>SUBSTITUTE(SUBSTITUTE(Table2[[#This Row],[NAMA BARANG]],"-","")," ","")</f>
        <v>BpZhixin3068(2)/3086(4)</v>
      </c>
      <c r="B580" s="10">
        <f ca="1">IF(Table2[[#This Row],[TT]]&lt;1,"",COUNT(B$2:B579)+1)</f>
        <v>578</v>
      </c>
      <c r="C580" s="6" t="s">
        <v>2971</v>
      </c>
      <c r="D580" s="8">
        <v>7</v>
      </c>
      <c r="E580" s="8" t="s">
        <v>23</v>
      </c>
      <c r="F580" s="10">
        <f ca="1">SUM(Table2[[#This Row],[AWAL]],Table2[[#This Row],[M17_21_2]],Table2[[#This Row],[K17_21_2]],Table2[[#This Row],[M23_28_2]],Table2[[#This Row],[K23_28_2]])</f>
        <v>6</v>
      </c>
      <c r="G580" s="6">
        <f ca="1">SUMIF(INDIRECT(Table2[[#Headers],[M17_21_2]]&amp;"[concat]"),Table2[concat],INDIRECT(Table2[[#Headers],[M17_21_2]]&amp;"[c]"))</f>
        <v>0</v>
      </c>
      <c r="H580" s="6">
        <f ca="1">SUMIF(INDIRECT(Table2[[#Headers],[K17_21_2]]&amp;"[concat]"),Table2[concat],INDIRECT(Table2[[#Headers],[K17_21_2]]&amp;"[c]"))*-1</f>
        <v>-1</v>
      </c>
      <c r="I580" s="6" t="str">
        <f ca="1">IF(OR(Table2[[#This Row],[M17_21_2]]&gt;0,Table2[[#This Row],[K17_21_2]]&lt;0),"+-","")</f>
        <v>+-</v>
      </c>
      <c r="J580" s="9">
        <f ca="1">SUMIF(INDIRECT(Table2[[#Headers],[M23_28_2]]&amp;"[concat]"),Table2[concat],INDIRECT(Table2[[#Headers],[M23_28_2]]&amp;"[c]"))</f>
        <v>0</v>
      </c>
      <c r="K580" s="9"/>
      <c r="L580" s="9" t="str">
        <f ca="1">IF(OR(Table2[[#This Row],[M23_28_2]]&gt;0,Table2[[#This Row],[K23_28_2]]&lt;0),"+-","")</f>
        <v/>
      </c>
    </row>
    <row r="581" spans="1:12" x14ac:dyDescent="0.25">
      <c r="A581" s="6" t="str">
        <f>SUBSTITUTE(SUBSTITUTE(Table2[[#This Row],[NAMA BARANG]],"-","")," ","")</f>
        <v>BpZhixin3087(2)/3038(1)</v>
      </c>
      <c r="B581" s="8">
        <f ca="1">IF(Table2[[#This Row],[TT]]&lt;1,"",COUNT(B$2:B580)+1)</f>
        <v>579</v>
      </c>
      <c r="C581" s="6" t="s">
        <v>2876</v>
      </c>
      <c r="D581" s="8">
        <v>3</v>
      </c>
      <c r="E581" s="8" t="s">
        <v>23</v>
      </c>
      <c r="F581" s="8">
        <f ca="1">SUM(Table2[[#This Row],[AWAL]],Table2[[#This Row],[M17_21_2]],Table2[[#This Row],[K17_21_2]],Table2[[#This Row],[M23_28_2]],Table2[[#This Row],[K23_28_2]])</f>
        <v>3</v>
      </c>
      <c r="G581" s="6">
        <f ca="1">SUMIF(INDIRECT(Table2[[#Headers],[M17_21_2]]&amp;"[concat]"),Table2[concat],INDIRECT(Table2[[#Headers],[M17_21_2]]&amp;"[c]"))</f>
        <v>0</v>
      </c>
      <c r="H581" s="6">
        <f ca="1">SUMIF(INDIRECT(Table2[[#Headers],[K17_21_2]]&amp;"[concat]"),Table2[concat],INDIRECT(Table2[[#Headers],[K17_21_2]]&amp;"[c]"))*-1</f>
        <v>0</v>
      </c>
      <c r="I581" s="6" t="str">
        <f ca="1">IF(OR(Table2[[#This Row],[M17_21_2]]&gt;0,Table2[[#This Row],[K17_21_2]]&lt;0),"+-","")</f>
        <v/>
      </c>
      <c r="J581" s="9">
        <f ca="1">SUMIF(INDIRECT(Table2[[#Headers],[M23_28_2]]&amp;"[concat]"),Table2[concat],INDIRECT(Table2[[#Headers],[M23_28_2]]&amp;"[c]"))</f>
        <v>0</v>
      </c>
      <c r="K581" s="9"/>
      <c r="L581" s="9" t="str">
        <f ca="1">IF(OR(Table2[[#This Row],[M23_28_2]]&gt;0,Table2[[#This Row],[K23_28_2]]&lt;0),"+-","")</f>
        <v/>
      </c>
    </row>
    <row r="582" spans="1:12" x14ac:dyDescent="0.25">
      <c r="A582" s="6" t="str">
        <f>SUBSTITUTE(SUBSTITUTE(Table2[[#This Row],[NAMA BARANG]],"-","")," ","")</f>
        <v>BpZhixin3092(1)/3035(3)</v>
      </c>
      <c r="B582" s="8">
        <f ca="1">IF(Table2[[#This Row],[TT]]&lt;1,"",COUNT(B$2:B581)+1)</f>
        <v>580</v>
      </c>
      <c r="C582" s="6" t="s">
        <v>2875</v>
      </c>
      <c r="D582" s="8">
        <v>4</v>
      </c>
      <c r="E582" s="8" t="s">
        <v>23</v>
      </c>
      <c r="F582" s="8">
        <f ca="1">SUM(Table2[[#This Row],[AWAL]],Table2[[#This Row],[M17_21_2]],Table2[[#This Row],[K17_21_2]],Table2[[#This Row],[M23_28_2]],Table2[[#This Row],[K23_28_2]])</f>
        <v>4</v>
      </c>
      <c r="G582" s="6">
        <f ca="1">SUMIF(INDIRECT(Table2[[#Headers],[M17_21_2]]&amp;"[concat]"),Table2[concat],INDIRECT(Table2[[#Headers],[M17_21_2]]&amp;"[c]"))</f>
        <v>0</v>
      </c>
      <c r="H582" s="6">
        <f ca="1">SUMIF(INDIRECT(Table2[[#Headers],[K17_21_2]]&amp;"[concat]"),Table2[concat],INDIRECT(Table2[[#Headers],[K17_21_2]]&amp;"[c]"))*-1</f>
        <v>0</v>
      </c>
      <c r="I582" s="6" t="str">
        <f ca="1">IF(OR(Table2[[#This Row],[M17_21_2]]&gt;0,Table2[[#This Row],[K17_21_2]]&lt;0),"+-","")</f>
        <v/>
      </c>
      <c r="J582" s="9">
        <f ca="1">SUMIF(INDIRECT(Table2[[#Headers],[M23_28_2]]&amp;"[concat]"),Table2[concat],INDIRECT(Table2[[#Headers],[M23_28_2]]&amp;"[c]"))</f>
        <v>0</v>
      </c>
      <c r="K582" s="9"/>
      <c r="L582" s="9" t="str">
        <f ca="1">IF(OR(Table2[[#This Row],[M23_28_2]]&gt;0,Table2[[#This Row],[K23_28_2]]&lt;0),"+-","")</f>
        <v/>
      </c>
    </row>
    <row r="583" spans="1:12" x14ac:dyDescent="0.25">
      <c r="A583" s="6" t="str">
        <f>SUBSTITUTE(SUBSTITUTE(Table2[[#This Row],[NAMA BARANG]],"-","")," ","")</f>
        <v>BpZhixinZH101</v>
      </c>
      <c r="B583" s="8">
        <f ca="1">IF(Table2[[#This Row],[TT]]&lt;1,"",COUNT(B$2:B582)+1)</f>
        <v>581</v>
      </c>
      <c r="C583" s="6" t="s">
        <v>818</v>
      </c>
      <c r="D583" s="8">
        <v>21</v>
      </c>
      <c r="E583" s="8">
        <v>120</v>
      </c>
      <c r="F583" s="8">
        <f ca="1">SUM(Table2[[#This Row],[AWAL]],Table2[[#This Row],[M17_21_2]],Table2[[#This Row],[K17_21_2]],Table2[[#This Row],[M23_28_2]],Table2[[#This Row],[K23_28_2]])</f>
        <v>18</v>
      </c>
      <c r="G583" s="6">
        <f ca="1">SUMIF(INDIRECT(Table2[[#Headers],[M17_21_2]]&amp;"[concat]"),Table2[concat],INDIRECT(Table2[[#Headers],[M17_21_2]]&amp;"[c]"))</f>
        <v>0</v>
      </c>
      <c r="H583" s="6">
        <f ca="1">SUMIF(INDIRECT(Table2[[#Headers],[K17_21_2]]&amp;"[concat]"),Table2[concat],INDIRECT(Table2[[#Headers],[K17_21_2]]&amp;"[c]"))*-1</f>
        <v>-3</v>
      </c>
      <c r="I583" s="6" t="str">
        <f ca="1">IF(OR(Table2[[#This Row],[M17_21_2]]&gt;0,Table2[[#This Row],[K17_21_2]]&lt;0),"+-","")</f>
        <v>+-</v>
      </c>
      <c r="J583" s="9">
        <f ca="1">SUMIF(INDIRECT(Table2[[#Headers],[M23_28_2]]&amp;"[concat]"),Table2[concat],INDIRECT(Table2[[#Headers],[M23_28_2]]&amp;"[c]"))</f>
        <v>0</v>
      </c>
      <c r="K583" s="9"/>
      <c r="L583" s="9" t="str">
        <f ca="1">IF(OR(Table2[[#This Row],[M23_28_2]]&gt;0,Table2[[#This Row],[K23_28_2]]&lt;0),"+-","")</f>
        <v/>
      </c>
    </row>
    <row r="584" spans="1:12" x14ac:dyDescent="0.25">
      <c r="A584" s="6" t="str">
        <f>SUBSTITUTE(SUBSTITUTE(Table2[[#This Row],[NAMA BARANG]],"-","")," ","")</f>
        <v>BpZhixinZH102</v>
      </c>
      <c r="B584" s="8">
        <f ca="1">IF(Table2[[#This Row],[TT]]&lt;1,"",COUNT(B$2:B583)+1)</f>
        <v>582</v>
      </c>
      <c r="C584" s="6" t="s">
        <v>819</v>
      </c>
      <c r="D584" s="8">
        <v>27</v>
      </c>
      <c r="E584" s="8" t="s">
        <v>23</v>
      </c>
      <c r="F584" s="8">
        <f ca="1">SUM(Table2[[#This Row],[AWAL]],Table2[[#This Row],[M17_21_2]],Table2[[#This Row],[K17_21_2]],Table2[[#This Row],[M23_28_2]],Table2[[#This Row],[K23_28_2]])</f>
        <v>24</v>
      </c>
      <c r="G584" s="6">
        <f ca="1">SUMIF(INDIRECT(Table2[[#Headers],[M17_21_2]]&amp;"[concat]"),Table2[concat],INDIRECT(Table2[[#Headers],[M17_21_2]]&amp;"[c]"))</f>
        <v>0</v>
      </c>
      <c r="H584" s="6">
        <f ca="1">SUMIF(INDIRECT(Table2[[#Headers],[K17_21_2]]&amp;"[concat]"),Table2[concat],INDIRECT(Table2[[#Headers],[K17_21_2]]&amp;"[c]"))*-1</f>
        <v>-3</v>
      </c>
      <c r="I584" s="6" t="str">
        <f ca="1">IF(OR(Table2[[#This Row],[M17_21_2]]&gt;0,Table2[[#This Row],[K17_21_2]]&lt;0),"+-","")</f>
        <v>+-</v>
      </c>
      <c r="J584" s="9">
        <f ca="1">SUMIF(INDIRECT(Table2[[#Headers],[M23_28_2]]&amp;"[concat]"),Table2[concat],INDIRECT(Table2[[#Headers],[M23_28_2]]&amp;"[c]"))</f>
        <v>0</v>
      </c>
      <c r="K584" s="9"/>
      <c r="L584" s="9" t="str">
        <f ca="1">IF(OR(Table2[[#This Row],[M23_28_2]]&gt;0,Table2[[#This Row],[K23_28_2]]&lt;0),"+-","")</f>
        <v/>
      </c>
    </row>
    <row r="585" spans="1:12" x14ac:dyDescent="0.25">
      <c r="A585" s="6" t="str">
        <f>SUBSTITUTE(SUBSTITUTE(Table2[[#This Row],[NAMA BARANG]],"-","")," ","")</f>
        <v>Bp/penholderPH909(4)</v>
      </c>
      <c r="B585" s="8">
        <f ca="1">IF(Table2[[#This Row],[TT]]&lt;1,"",COUNT(B$2:B584)+1)</f>
        <v>583</v>
      </c>
      <c r="C585" s="6" t="s">
        <v>820</v>
      </c>
      <c r="D585" s="8">
        <v>4</v>
      </c>
      <c r="E585" s="8" t="s">
        <v>43</v>
      </c>
      <c r="F585" s="8">
        <f ca="1">SUM(Table2[[#This Row],[AWAL]],Table2[[#This Row],[M17_21_2]],Table2[[#This Row],[K17_21_2]],Table2[[#This Row],[M23_28_2]],Table2[[#This Row],[K23_28_2]])</f>
        <v>4</v>
      </c>
      <c r="G585" s="6">
        <f ca="1">SUMIF(INDIRECT(Table2[[#Headers],[M17_21_2]]&amp;"[concat]"),Table2[concat],INDIRECT(Table2[[#Headers],[M17_21_2]]&amp;"[c]"))</f>
        <v>0</v>
      </c>
      <c r="H585" s="6">
        <f ca="1">SUMIF(INDIRECT(Table2[[#Headers],[K17_21_2]]&amp;"[concat]"),Table2[concat],INDIRECT(Table2[[#Headers],[K17_21_2]]&amp;"[c]"))*-1</f>
        <v>0</v>
      </c>
      <c r="I585" s="6" t="str">
        <f ca="1">IF(OR(Table2[[#This Row],[M17_21_2]]&gt;0,Table2[[#This Row],[K17_21_2]]&lt;0),"+-","")</f>
        <v/>
      </c>
      <c r="J585" s="9">
        <f ca="1">SUMIF(INDIRECT(Table2[[#Headers],[M23_28_2]]&amp;"[concat]"),Table2[concat],INDIRECT(Table2[[#Headers],[M23_28_2]]&amp;"[c]"))</f>
        <v>0</v>
      </c>
      <c r="K585" s="9"/>
      <c r="L585" s="9" t="str">
        <f ca="1">IF(OR(Table2[[#This Row],[M23_28_2]]&gt;0,Table2[[#This Row],[K23_28_2]]&lt;0),"+-","")</f>
        <v/>
      </c>
    </row>
    <row r="586" spans="1:12" x14ac:dyDescent="0.25">
      <c r="A586" s="6" t="str">
        <f>SUBSTITUTE(SUBSTITUTE(Table2[[#This Row],[NAMA BARANG]],"-","")," ","")</f>
        <v>Bp/Vullpen3081(1)/3083(1)/3095(2)</v>
      </c>
      <c r="B586" s="8">
        <f ca="1">IF(Table2[[#This Row],[TT]]&lt;1,"",COUNT(B$2:B585)+1)</f>
        <v>584</v>
      </c>
      <c r="C586" s="6" t="s">
        <v>821</v>
      </c>
      <c r="D586" s="8">
        <v>4</v>
      </c>
      <c r="E586" s="8" t="s">
        <v>47</v>
      </c>
      <c r="F586" s="8">
        <f ca="1">SUM(Table2[[#This Row],[AWAL]],Table2[[#This Row],[M17_21_2]],Table2[[#This Row],[K17_21_2]],Table2[[#This Row],[M23_28_2]],Table2[[#This Row],[K23_28_2]])</f>
        <v>4</v>
      </c>
      <c r="G586" s="6">
        <f ca="1">SUMIF(INDIRECT(Table2[[#Headers],[M17_21_2]]&amp;"[concat]"),Table2[concat],INDIRECT(Table2[[#Headers],[M17_21_2]]&amp;"[c]"))</f>
        <v>0</v>
      </c>
      <c r="H586" s="6">
        <f ca="1">SUMIF(INDIRECT(Table2[[#Headers],[K17_21_2]]&amp;"[concat]"),Table2[concat],INDIRECT(Table2[[#Headers],[K17_21_2]]&amp;"[c]"))*-1</f>
        <v>0</v>
      </c>
      <c r="I586" s="6" t="str">
        <f ca="1">IF(OR(Table2[[#This Row],[M17_21_2]]&gt;0,Table2[[#This Row],[K17_21_2]]&lt;0),"+-","")</f>
        <v/>
      </c>
      <c r="J586" s="9">
        <f ca="1">SUMIF(INDIRECT(Table2[[#Headers],[M23_28_2]]&amp;"[concat]"),Table2[concat],INDIRECT(Table2[[#Headers],[M23_28_2]]&amp;"[c]"))</f>
        <v>0</v>
      </c>
      <c r="K586" s="9"/>
      <c r="L586" s="9" t="str">
        <f ca="1">IF(OR(Table2[[#This Row],[M23_28_2]]&gt;0,Table2[[#This Row],[K23_28_2]]&lt;0),"+-","")</f>
        <v/>
      </c>
    </row>
    <row r="587" spans="1:12" x14ac:dyDescent="0.25">
      <c r="A587" s="6" t="str">
        <f>SUBSTITUTE(SUBSTITUTE(Table2[[#This Row],[NAMA BARANG]],"-","")," ","")</f>
        <v>Bp/Vullpen3096</v>
      </c>
      <c r="B587" s="8">
        <f ca="1">IF(Table2[[#This Row],[TT]]&lt;1,"",COUNT(B$2:B586)+1)</f>
        <v>585</v>
      </c>
      <c r="C587" s="6" t="s">
        <v>822</v>
      </c>
      <c r="D587" s="8">
        <v>1</v>
      </c>
      <c r="E587" s="8" t="s">
        <v>47</v>
      </c>
      <c r="F587" s="8">
        <f ca="1">SUM(Table2[[#This Row],[AWAL]],Table2[[#This Row],[M17_21_2]],Table2[[#This Row],[K17_21_2]],Table2[[#This Row],[M23_28_2]],Table2[[#This Row],[K23_28_2]])</f>
        <v>1</v>
      </c>
      <c r="G587" s="6">
        <f ca="1">SUMIF(INDIRECT(Table2[[#Headers],[M17_21_2]]&amp;"[concat]"),Table2[concat],INDIRECT(Table2[[#Headers],[M17_21_2]]&amp;"[c]"))</f>
        <v>0</v>
      </c>
      <c r="H587" s="6">
        <f ca="1">SUMIF(INDIRECT(Table2[[#Headers],[K17_21_2]]&amp;"[concat]"),Table2[concat],INDIRECT(Table2[[#Headers],[K17_21_2]]&amp;"[c]"))*-1</f>
        <v>0</v>
      </c>
      <c r="I587" s="6" t="str">
        <f ca="1">IF(OR(Table2[[#This Row],[M17_21_2]]&gt;0,Table2[[#This Row],[K17_21_2]]&lt;0),"+-","")</f>
        <v/>
      </c>
      <c r="J587" s="9">
        <f ca="1">SUMIF(INDIRECT(Table2[[#Headers],[M23_28_2]]&amp;"[concat]"),Table2[concat],INDIRECT(Table2[[#Headers],[M23_28_2]]&amp;"[c]"))</f>
        <v>0</v>
      </c>
      <c r="K587" s="9"/>
      <c r="L587" s="9" t="str">
        <f ca="1">IF(OR(Table2[[#This Row],[M23_28_2]]&gt;0,Table2[[#This Row],[K23_28_2]]&lt;0),"+-","")</f>
        <v/>
      </c>
    </row>
    <row r="588" spans="1:12" x14ac:dyDescent="0.25">
      <c r="A588" s="6" t="str">
        <f>SUBSTITUTE(SUBSTITUTE(Table2[[#This Row],[NAMA BARANG]],"-","")," ","")</f>
        <v>Bp/VullpenTF801(15)/TF802(28)</v>
      </c>
      <c r="B588" s="8">
        <f ca="1">IF(Table2[[#This Row],[TT]]&lt;1,"",COUNT(B$2:B587)+1)</f>
        <v>586</v>
      </c>
      <c r="C588" s="6" t="s">
        <v>823</v>
      </c>
      <c r="D588" s="8">
        <v>43</v>
      </c>
      <c r="E588" s="8" t="s">
        <v>143</v>
      </c>
      <c r="F588" s="8">
        <f ca="1">SUM(Table2[[#This Row],[AWAL]],Table2[[#This Row],[M17_21_2]],Table2[[#This Row],[K17_21_2]],Table2[[#This Row],[M23_28_2]],Table2[[#This Row],[K23_28_2]])</f>
        <v>43</v>
      </c>
      <c r="G588" s="6">
        <f ca="1">SUMIF(INDIRECT(Table2[[#Headers],[M17_21_2]]&amp;"[concat]"),Table2[concat],INDIRECT(Table2[[#Headers],[M17_21_2]]&amp;"[c]"))</f>
        <v>0</v>
      </c>
      <c r="H588" s="6">
        <f ca="1">SUMIF(INDIRECT(Table2[[#Headers],[K17_21_2]]&amp;"[concat]"),Table2[concat],INDIRECT(Table2[[#Headers],[K17_21_2]]&amp;"[c]"))*-1</f>
        <v>0</v>
      </c>
      <c r="I588" s="6" t="str">
        <f ca="1">IF(OR(Table2[[#This Row],[M17_21_2]]&gt;0,Table2[[#This Row],[K17_21_2]]&lt;0),"+-","")</f>
        <v/>
      </c>
      <c r="J588" s="9">
        <f ca="1">SUMIF(INDIRECT(Table2[[#Headers],[M23_28_2]]&amp;"[concat]"),Table2[concat],INDIRECT(Table2[[#Headers],[M23_28_2]]&amp;"[c]"))</f>
        <v>0</v>
      </c>
      <c r="K588" s="9"/>
      <c r="L588" s="9" t="str">
        <f ca="1">IF(OR(Table2[[#This Row],[M23_28_2]]&gt;0,Table2[[#This Row],[K23_28_2]]&lt;0),"+-","")</f>
        <v/>
      </c>
    </row>
    <row r="589" spans="1:12" x14ac:dyDescent="0.25">
      <c r="A589" s="6" t="str">
        <f>SUBSTITUTE(SUBSTITUTE(Table2[[#This Row],[NAMA BARANG]],"-","")," ","")</f>
        <v>BTLA256037/38A5/30lb</v>
      </c>
      <c r="B589" s="8">
        <f ca="1">IF(Table2[[#This Row],[TT]]&lt;1,"",COUNT(B$2:B588)+1)</f>
        <v>587</v>
      </c>
      <c r="C589" s="6" t="s">
        <v>824</v>
      </c>
      <c r="D589" s="8">
        <v>1</v>
      </c>
      <c r="F589" s="8">
        <f ca="1">SUM(Table2[[#This Row],[AWAL]],Table2[[#This Row],[M17_21_2]],Table2[[#This Row],[K17_21_2]],Table2[[#This Row],[M23_28_2]],Table2[[#This Row],[K23_28_2]])</f>
        <v>1</v>
      </c>
      <c r="G589" s="6">
        <f ca="1">SUMIF(INDIRECT(Table2[[#Headers],[M17_21_2]]&amp;"[concat]"),Table2[concat],INDIRECT(Table2[[#Headers],[M17_21_2]]&amp;"[c]"))</f>
        <v>0</v>
      </c>
      <c r="H589" s="6">
        <f ca="1">SUMIF(INDIRECT(Table2[[#Headers],[K17_21_2]]&amp;"[concat]"),Table2[concat],INDIRECT(Table2[[#Headers],[K17_21_2]]&amp;"[c]"))*-1</f>
        <v>0</v>
      </c>
      <c r="I589" s="6" t="str">
        <f ca="1">IF(OR(Table2[[#This Row],[M17_21_2]]&gt;0,Table2[[#This Row],[K17_21_2]]&lt;0),"+-","")</f>
        <v/>
      </c>
      <c r="J589" s="9">
        <f ca="1">SUMIF(INDIRECT(Table2[[#Headers],[M23_28_2]]&amp;"[concat]"),Table2[concat],INDIRECT(Table2[[#Headers],[M23_28_2]]&amp;"[c]"))</f>
        <v>0</v>
      </c>
      <c r="K589" s="9"/>
      <c r="L589" s="9" t="str">
        <f ca="1">IF(OR(Table2[[#This Row],[M23_28_2]]&gt;0,Table2[[#This Row],[K23_28_2]]&lt;0),"+-","")</f>
        <v/>
      </c>
    </row>
    <row r="590" spans="1:12" x14ac:dyDescent="0.25">
      <c r="A590" s="6" t="str">
        <f>SUBSTITUTE(SUBSTITUTE(Table2[[#This Row],[NAMA BARANG]],"-","")," ","")</f>
        <v>BTS3291A/6</v>
      </c>
      <c r="B590" s="8">
        <f ca="1">IF(Table2[[#This Row],[TT]]&lt;1,"",COUNT(B$2:B589)+1)</f>
        <v>588</v>
      </c>
      <c r="C590" s="6" t="s">
        <v>825</v>
      </c>
      <c r="D590" s="8">
        <v>3</v>
      </c>
      <c r="E590" s="8" t="s">
        <v>189</v>
      </c>
      <c r="F590" s="8">
        <f ca="1">SUM(Table2[[#This Row],[AWAL]],Table2[[#This Row],[M17_21_2]],Table2[[#This Row],[K17_21_2]],Table2[[#This Row],[M23_28_2]],Table2[[#This Row],[K23_28_2]])</f>
        <v>3</v>
      </c>
      <c r="G590" s="6">
        <f ca="1">SUMIF(INDIRECT(Table2[[#Headers],[M17_21_2]]&amp;"[concat]"),Table2[concat],INDIRECT(Table2[[#Headers],[M17_21_2]]&amp;"[c]"))</f>
        <v>0</v>
      </c>
      <c r="H590" s="6">
        <f ca="1">SUMIF(INDIRECT(Table2[[#Headers],[K17_21_2]]&amp;"[concat]"),Table2[concat],INDIRECT(Table2[[#Headers],[K17_21_2]]&amp;"[c]"))*-1</f>
        <v>0</v>
      </c>
      <c r="I590" s="6" t="str">
        <f ca="1">IF(OR(Table2[[#This Row],[M17_21_2]]&gt;0,Table2[[#This Row],[K17_21_2]]&lt;0),"+-","")</f>
        <v/>
      </c>
      <c r="J590" s="9">
        <f ca="1">SUMIF(INDIRECT(Table2[[#Headers],[M23_28_2]]&amp;"[concat]"),Table2[concat],INDIRECT(Table2[[#Headers],[M23_28_2]]&amp;"[c]"))</f>
        <v>0</v>
      </c>
      <c r="K590" s="9"/>
      <c r="L590" s="9" t="str">
        <f ca="1">IF(OR(Table2[[#This Row],[M23_28_2]]&gt;0,Table2[[#This Row],[K23_28_2]]&lt;0),"+-","")</f>
        <v/>
      </c>
    </row>
    <row r="591" spans="1:12" x14ac:dyDescent="0.25">
      <c r="A591" s="6" t="str">
        <f>SUBSTITUTE(SUBSTITUTE(Table2[[#This Row],[NAMA BARANG]],"-","")," ","")</f>
        <v>BTS3292A5100</v>
      </c>
      <c r="B591" s="8">
        <f ca="1">IF(Table2[[#This Row],[TT]]&lt;1,"",COUNT(B$2:B590)+1)</f>
        <v>589</v>
      </c>
      <c r="C591" s="6" t="s">
        <v>826</v>
      </c>
      <c r="D591" s="8">
        <v>7</v>
      </c>
      <c r="E591" s="8" t="s">
        <v>189</v>
      </c>
      <c r="F591" s="8">
        <f ca="1">SUM(Table2[[#This Row],[AWAL]],Table2[[#This Row],[M17_21_2]],Table2[[#This Row],[K17_21_2]],Table2[[#This Row],[M23_28_2]],Table2[[#This Row],[K23_28_2]])</f>
        <v>7</v>
      </c>
      <c r="G591" s="6">
        <f ca="1">SUMIF(INDIRECT(Table2[[#Headers],[M17_21_2]]&amp;"[concat]"),Table2[concat],INDIRECT(Table2[[#Headers],[M17_21_2]]&amp;"[c]"))</f>
        <v>0</v>
      </c>
      <c r="H591" s="6">
        <f ca="1">SUMIF(INDIRECT(Table2[[#Headers],[K17_21_2]]&amp;"[concat]"),Table2[concat],INDIRECT(Table2[[#Headers],[K17_21_2]]&amp;"[c]"))*-1</f>
        <v>0</v>
      </c>
      <c r="I591" s="6" t="str">
        <f ca="1">IF(OR(Table2[[#This Row],[M17_21_2]]&gt;0,Table2[[#This Row],[K17_21_2]]&lt;0),"+-","")</f>
        <v/>
      </c>
      <c r="J591" s="9">
        <f ca="1">SUMIF(INDIRECT(Table2[[#Headers],[M23_28_2]]&amp;"[concat]"),Table2[concat],INDIRECT(Table2[[#Headers],[M23_28_2]]&amp;"[c]"))</f>
        <v>0</v>
      </c>
      <c r="K591" s="9"/>
      <c r="L591" s="9" t="str">
        <f ca="1">IF(OR(Table2[[#This Row],[M23_28_2]]&gt;0,Table2[[#This Row],[K23_28_2]]&lt;0),"+-","")</f>
        <v/>
      </c>
    </row>
    <row r="592" spans="1:12" x14ac:dyDescent="0.25">
      <c r="A592" s="6" t="str">
        <f>SUBSTITUTE(SUBSTITUTE(Table2[[#This Row],[NAMA BARANG]],"-","")," ","")</f>
        <v>BTS60404</v>
      </c>
      <c r="B592" s="8">
        <f ca="1">IF(Table2[[#This Row],[TT]]&lt;1,"",COUNT(B$2:B591)+1)</f>
        <v>590</v>
      </c>
      <c r="C592" s="6" t="s">
        <v>827</v>
      </c>
      <c r="D592" s="8">
        <v>1</v>
      </c>
      <c r="E592" s="8" t="s">
        <v>65</v>
      </c>
      <c r="F592" s="8">
        <f ca="1">SUM(Table2[[#This Row],[AWAL]],Table2[[#This Row],[M17_21_2]],Table2[[#This Row],[K17_21_2]],Table2[[#This Row],[M23_28_2]],Table2[[#This Row],[K23_28_2]])</f>
        <v>1</v>
      </c>
      <c r="G592" s="6">
        <f ca="1">SUMIF(INDIRECT(Table2[[#Headers],[M17_21_2]]&amp;"[concat]"),Table2[concat],INDIRECT(Table2[[#Headers],[M17_21_2]]&amp;"[c]"))</f>
        <v>0</v>
      </c>
      <c r="H592" s="6">
        <f ca="1">SUMIF(INDIRECT(Table2[[#Headers],[K17_21_2]]&amp;"[concat]"),Table2[concat],INDIRECT(Table2[[#Headers],[K17_21_2]]&amp;"[c]"))*-1</f>
        <v>0</v>
      </c>
      <c r="I592" s="6" t="str">
        <f ca="1">IF(OR(Table2[[#This Row],[M17_21_2]]&gt;0,Table2[[#This Row],[K17_21_2]]&lt;0),"+-","")</f>
        <v/>
      </c>
      <c r="J592" s="9">
        <f ca="1">SUMIF(INDIRECT(Table2[[#Headers],[M23_28_2]]&amp;"[concat]"),Table2[concat],INDIRECT(Table2[[#Headers],[M23_28_2]]&amp;"[c]"))</f>
        <v>0</v>
      </c>
      <c r="K592" s="9"/>
      <c r="L592" s="9" t="str">
        <f ca="1">IF(OR(Table2[[#This Row],[M23_28_2]]&gt;0,Table2[[#This Row],[K23_28_2]]&lt;0),"+-","")</f>
        <v/>
      </c>
    </row>
    <row r="593" spans="1:12" x14ac:dyDescent="0.25">
      <c r="A593" s="6" t="str">
        <f>SUBSTITUTE(SUBSTITUTE(Table2[[#This Row],[NAMA BARANG]],"-","")," ","")</f>
        <v>BTS60404/A545Depan</v>
      </c>
      <c r="B593" s="8">
        <f ca="1">IF(Table2[[#This Row],[TT]]&lt;1,"",COUNT(B$2:B592)+1)</f>
        <v>591</v>
      </c>
      <c r="C593" s="6" t="s">
        <v>828</v>
      </c>
      <c r="D593" s="8">
        <v>9</v>
      </c>
      <c r="E593" s="8">
        <v>320</v>
      </c>
      <c r="F593" s="8">
        <f ca="1">SUM(Table2[[#This Row],[AWAL]],Table2[[#This Row],[M17_21_2]],Table2[[#This Row],[K17_21_2]],Table2[[#This Row],[M23_28_2]],Table2[[#This Row],[K23_28_2]])</f>
        <v>9</v>
      </c>
      <c r="G593" s="6">
        <f ca="1">SUMIF(INDIRECT(Table2[[#Headers],[M17_21_2]]&amp;"[concat]"),Table2[concat],INDIRECT(Table2[[#Headers],[M17_21_2]]&amp;"[c]"))</f>
        <v>0</v>
      </c>
      <c r="H593" s="6">
        <f ca="1">SUMIF(INDIRECT(Table2[[#Headers],[K17_21_2]]&amp;"[concat]"),Table2[concat],INDIRECT(Table2[[#Headers],[K17_21_2]]&amp;"[c]"))*-1</f>
        <v>0</v>
      </c>
      <c r="I593" s="6" t="str">
        <f ca="1">IF(OR(Table2[[#This Row],[M17_21_2]]&gt;0,Table2[[#This Row],[K17_21_2]]&lt;0),"+-","")</f>
        <v/>
      </c>
      <c r="J593" s="9">
        <f ca="1">SUMIF(INDIRECT(Table2[[#Headers],[M23_28_2]]&amp;"[concat]"),Table2[concat],INDIRECT(Table2[[#Headers],[M23_28_2]]&amp;"[c]"))</f>
        <v>0</v>
      </c>
      <c r="K593" s="9"/>
      <c r="L593" s="9" t="str">
        <f ca="1">IF(OR(Table2[[#This Row],[M23_28_2]]&gt;0,Table2[[#This Row],[K23_28_2]]&lt;0),"+-","")</f>
        <v/>
      </c>
    </row>
    <row r="594" spans="1:12" x14ac:dyDescent="0.25">
      <c r="A594" s="6" t="str">
        <f>SUBSTITUTE(SUBSTITUTE(Table2[[#This Row],[NAMA BARANG]],"-","")," ","")</f>
        <v>BTSA68008(3)</v>
      </c>
      <c r="B594" s="8">
        <f ca="1">IF(Table2[[#This Row],[TT]]&lt;1,"",COUNT(B$2:B593)+1)</f>
        <v>592</v>
      </c>
      <c r="C594" s="6" t="s">
        <v>829</v>
      </c>
      <c r="D594" s="8">
        <v>3</v>
      </c>
      <c r="E594" s="8">
        <v>320</v>
      </c>
      <c r="F594" s="8">
        <f ca="1">SUM(Table2[[#This Row],[AWAL]],Table2[[#This Row],[M17_21_2]],Table2[[#This Row],[K17_21_2]],Table2[[#This Row],[M23_28_2]],Table2[[#This Row],[K23_28_2]])</f>
        <v>3</v>
      </c>
      <c r="G594" s="6">
        <f ca="1">SUMIF(INDIRECT(Table2[[#Headers],[M17_21_2]]&amp;"[concat]"),Table2[concat],INDIRECT(Table2[[#Headers],[M17_21_2]]&amp;"[c]"))</f>
        <v>0</v>
      </c>
      <c r="H594" s="6">
        <f ca="1">SUMIF(INDIRECT(Table2[[#Headers],[K17_21_2]]&amp;"[concat]"),Table2[concat],INDIRECT(Table2[[#Headers],[K17_21_2]]&amp;"[c]"))*-1</f>
        <v>0</v>
      </c>
      <c r="I594" s="6" t="str">
        <f ca="1">IF(OR(Table2[[#This Row],[M17_21_2]]&gt;0,Table2[[#This Row],[K17_21_2]]&lt;0),"+-","")</f>
        <v/>
      </c>
      <c r="J594" s="9">
        <f ca="1">SUMIF(INDIRECT(Table2[[#Headers],[M23_28_2]]&amp;"[concat]"),Table2[concat],INDIRECT(Table2[[#Headers],[M23_28_2]]&amp;"[c]"))</f>
        <v>0</v>
      </c>
      <c r="K594" s="9"/>
      <c r="L594" s="9" t="str">
        <f ca="1">IF(OR(Table2[[#This Row],[M23_28_2]]&gt;0,Table2[[#This Row],[K23_28_2]]&lt;0),"+-","")</f>
        <v/>
      </c>
    </row>
    <row r="595" spans="1:12" x14ac:dyDescent="0.25">
      <c r="A595" s="6" t="str">
        <f>SUBSTITUTE(SUBSTITUTE(Table2[[#This Row],[NAMA BARANG]],"-","")," ","")</f>
        <v>BTSB156/A6Index</v>
      </c>
      <c r="B595" s="8">
        <f ca="1">IF(Table2[[#This Row],[TT]]&lt;1,"",COUNT(B$2:B594)+1)</f>
        <v>593</v>
      </c>
      <c r="C595" s="6" t="s">
        <v>830</v>
      </c>
      <c r="D595" s="8">
        <v>3</v>
      </c>
      <c r="E595" s="8">
        <v>160</v>
      </c>
      <c r="F595" s="8">
        <f ca="1">SUM(Table2[[#This Row],[AWAL]],Table2[[#This Row],[M17_21_2]],Table2[[#This Row],[K17_21_2]],Table2[[#This Row],[M23_28_2]],Table2[[#This Row],[K23_28_2]])</f>
        <v>3</v>
      </c>
      <c r="G595" s="6">
        <f ca="1">SUMIF(INDIRECT(Table2[[#Headers],[M17_21_2]]&amp;"[concat]"),Table2[concat],INDIRECT(Table2[[#Headers],[M17_21_2]]&amp;"[c]"))</f>
        <v>0</v>
      </c>
      <c r="H595" s="6">
        <f ca="1">SUMIF(INDIRECT(Table2[[#Headers],[K17_21_2]]&amp;"[concat]"),Table2[concat],INDIRECT(Table2[[#Headers],[K17_21_2]]&amp;"[c]"))*-1</f>
        <v>0</v>
      </c>
      <c r="I595" s="6" t="str">
        <f ca="1">IF(OR(Table2[[#This Row],[M17_21_2]]&gt;0,Table2[[#This Row],[K17_21_2]]&lt;0),"+-","")</f>
        <v/>
      </c>
      <c r="J595" s="9">
        <f ca="1">SUMIF(INDIRECT(Table2[[#Headers],[M23_28_2]]&amp;"[concat]"),Table2[concat],INDIRECT(Table2[[#Headers],[M23_28_2]]&amp;"[c]"))</f>
        <v>0</v>
      </c>
      <c r="K595" s="9"/>
      <c r="L595" s="9" t="str">
        <f ca="1">IF(OR(Table2[[#This Row],[M23_28_2]]&gt;0,Table2[[#This Row],[K23_28_2]]&lt;0),"+-","")</f>
        <v/>
      </c>
    </row>
    <row r="596" spans="1:12" x14ac:dyDescent="0.25">
      <c r="A596" s="6" t="str">
        <f>SUBSTITUTE(SUBSTITUTE(Table2[[#This Row],[NAMA BARANG]],"-","")," ","")</f>
        <v>BTSgastaA58012Bola</v>
      </c>
      <c r="B596" s="8">
        <f ca="1">IF(Table2[[#This Row],[TT]]&lt;1,"",COUNT(B$2:B595)+1)</f>
        <v>594</v>
      </c>
      <c r="C596" s="6" t="s">
        <v>831</v>
      </c>
      <c r="D596" s="8">
        <v>7</v>
      </c>
      <c r="E596" s="8" t="s">
        <v>832</v>
      </c>
      <c r="F596" s="8">
        <f ca="1">SUM(Table2[[#This Row],[AWAL]],Table2[[#This Row],[M17_21_2]],Table2[[#This Row],[K17_21_2]],Table2[[#This Row],[M23_28_2]],Table2[[#This Row],[K23_28_2]])</f>
        <v>7</v>
      </c>
      <c r="G596" s="6">
        <f ca="1">SUMIF(INDIRECT(Table2[[#Headers],[M17_21_2]]&amp;"[concat]"),Table2[concat],INDIRECT(Table2[[#Headers],[M17_21_2]]&amp;"[c]"))</f>
        <v>0</v>
      </c>
      <c r="H596" s="6">
        <f ca="1">SUMIF(INDIRECT(Table2[[#Headers],[K17_21_2]]&amp;"[concat]"),Table2[concat],INDIRECT(Table2[[#Headers],[K17_21_2]]&amp;"[c]"))*-1</f>
        <v>0</v>
      </c>
      <c r="I596" s="6" t="str">
        <f ca="1">IF(OR(Table2[[#This Row],[M17_21_2]]&gt;0,Table2[[#This Row],[K17_21_2]]&lt;0),"+-","")</f>
        <v/>
      </c>
      <c r="J596" s="9">
        <f ca="1">SUMIF(INDIRECT(Table2[[#Headers],[M23_28_2]]&amp;"[concat]"),Table2[concat],INDIRECT(Table2[[#Headers],[M23_28_2]]&amp;"[c]"))</f>
        <v>0</v>
      </c>
      <c r="K596" s="9"/>
      <c r="L596" s="9" t="str">
        <f ca="1">IF(OR(Table2[[#This Row],[M23_28_2]]&gt;0,Table2[[#This Row],[K23_28_2]]&lt;0),"+-","")</f>
        <v/>
      </c>
    </row>
    <row r="597" spans="1:12" x14ac:dyDescent="0.25">
      <c r="A597" s="6" t="str">
        <f>SUBSTITUTE(SUBSTITUTE(Table2[[#This Row],[NAMA BARANG]],"-","")," ","")</f>
        <v>BTSgastaHA328211/A550FR</v>
      </c>
      <c r="B597" s="8">
        <f ca="1">IF(Table2[[#This Row],[TT]]&lt;1,"",COUNT(B$2:B596)+1)</f>
        <v>595</v>
      </c>
      <c r="C597" s="6" t="s">
        <v>833</v>
      </c>
      <c r="D597" s="8">
        <v>2</v>
      </c>
      <c r="E597" s="8" t="s">
        <v>529</v>
      </c>
      <c r="F597" s="8">
        <f ca="1">SUM(Table2[[#This Row],[AWAL]],Table2[[#This Row],[M17_21_2]],Table2[[#This Row],[K17_21_2]],Table2[[#This Row],[M23_28_2]],Table2[[#This Row],[K23_28_2]])</f>
        <v>2</v>
      </c>
      <c r="G597" s="6">
        <f ca="1">SUMIF(INDIRECT(Table2[[#Headers],[M17_21_2]]&amp;"[concat]"),Table2[concat],INDIRECT(Table2[[#Headers],[M17_21_2]]&amp;"[c]"))</f>
        <v>0</v>
      </c>
      <c r="H597" s="6">
        <f ca="1">SUMIF(INDIRECT(Table2[[#Headers],[K17_21_2]]&amp;"[concat]"),Table2[concat],INDIRECT(Table2[[#Headers],[K17_21_2]]&amp;"[c]"))*-1</f>
        <v>0</v>
      </c>
      <c r="I597" s="6" t="str">
        <f ca="1">IF(OR(Table2[[#This Row],[M17_21_2]]&gt;0,Table2[[#This Row],[K17_21_2]]&lt;0),"+-","")</f>
        <v/>
      </c>
      <c r="J597" s="9">
        <f ca="1">SUMIF(INDIRECT(Table2[[#Headers],[M23_28_2]]&amp;"[concat]"),Table2[concat],INDIRECT(Table2[[#Headers],[M23_28_2]]&amp;"[c]"))</f>
        <v>0</v>
      </c>
      <c r="K597" s="9"/>
      <c r="L597" s="9" t="str">
        <f ca="1">IF(OR(Table2[[#This Row],[M23_28_2]]&gt;0,Table2[[#This Row],[K23_28_2]]&lt;0),"+-","")</f>
        <v/>
      </c>
    </row>
    <row r="598" spans="1:12" x14ac:dyDescent="0.25">
      <c r="A598" s="6" t="str">
        <f>SUBSTITUTE(SUBSTITUTE(Table2[[#This Row],[NAMA BARANG]],"-","")," ","")</f>
        <v>BTSgastaHA328213/A550FR</v>
      </c>
      <c r="B598" s="8">
        <f ca="1">IF(Table2[[#This Row],[TT]]&lt;1,"",COUNT(B$2:B597)+1)</f>
        <v>596</v>
      </c>
      <c r="C598" s="6" t="s">
        <v>834</v>
      </c>
      <c r="D598" s="8">
        <v>1</v>
      </c>
      <c r="E598" s="8" t="s">
        <v>529</v>
      </c>
      <c r="F598" s="8">
        <f ca="1">SUM(Table2[[#This Row],[AWAL]],Table2[[#This Row],[M17_21_2]],Table2[[#This Row],[K17_21_2]],Table2[[#This Row],[M23_28_2]],Table2[[#This Row],[K23_28_2]])</f>
        <v>1</v>
      </c>
      <c r="G598" s="6">
        <f ca="1">SUMIF(INDIRECT(Table2[[#Headers],[M17_21_2]]&amp;"[concat]"),Table2[concat],INDIRECT(Table2[[#Headers],[M17_21_2]]&amp;"[c]"))</f>
        <v>0</v>
      </c>
      <c r="H598" s="6">
        <f ca="1">SUMIF(INDIRECT(Table2[[#Headers],[K17_21_2]]&amp;"[concat]"),Table2[concat],INDIRECT(Table2[[#Headers],[K17_21_2]]&amp;"[c]"))*-1</f>
        <v>0</v>
      </c>
      <c r="I598" s="6" t="str">
        <f ca="1">IF(OR(Table2[[#This Row],[M17_21_2]]&gt;0,Table2[[#This Row],[K17_21_2]]&lt;0),"+-","")</f>
        <v/>
      </c>
      <c r="J598" s="9">
        <f ca="1">SUMIF(INDIRECT(Table2[[#Headers],[M23_28_2]]&amp;"[concat]"),Table2[concat],INDIRECT(Table2[[#Headers],[M23_28_2]]&amp;"[c]"))</f>
        <v>0</v>
      </c>
      <c r="K598" s="9"/>
      <c r="L598" s="9" t="str">
        <f ca="1">IF(OR(Table2[[#This Row],[M23_28_2]]&gt;0,Table2[[#This Row],[K23_28_2]]&lt;0),"+-","")</f>
        <v/>
      </c>
    </row>
    <row r="599" spans="1:12" x14ac:dyDescent="0.25">
      <c r="A599" s="6" t="str">
        <f>SUBSTITUTE(SUBSTITUTE(Table2[[#This Row],[NAMA BARANG]],"-","")," ","")</f>
        <v>BTSNBA666/A6</v>
      </c>
      <c r="B599" s="8">
        <f ca="1">IF(Table2[[#This Row],[TT]]&lt;1,"",COUNT(B$2:B598)+1)</f>
        <v>597</v>
      </c>
      <c r="C599" s="6" t="s">
        <v>835</v>
      </c>
      <c r="D599" s="8">
        <v>1</v>
      </c>
      <c r="E599" s="8" t="s">
        <v>836</v>
      </c>
      <c r="F599" s="8">
        <f ca="1">SUM(Table2[[#This Row],[AWAL]],Table2[[#This Row],[M17_21_2]],Table2[[#This Row],[K17_21_2]],Table2[[#This Row],[M23_28_2]],Table2[[#This Row],[K23_28_2]])</f>
        <v>1</v>
      </c>
      <c r="G599" s="6">
        <f ca="1">SUMIF(INDIRECT(Table2[[#Headers],[M17_21_2]]&amp;"[concat]"),Table2[concat],INDIRECT(Table2[[#Headers],[M17_21_2]]&amp;"[c]"))</f>
        <v>0</v>
      </c>
      <c r="H599" s="6">
        <f ca="1">SUMIF(INDIRECT(Table2[[#Headers],[K17_21_2]]&amp;"[concat]"),Table2[concat],INDIRECT(Table2[[#Headers],[K17_21_2]]&amp;"[c]"))*-1</f>
        <v>0</v>
      </c>
      <c r="I599" s="6" t="str">
        <f ca="1">IF(OR(Table2[[#This Row],[M17_21_2]]&gt;0,Table2[[#This Row],[K17_21_2]]&lt;0),"+-","")</f>
        <v/>
      </c>
      <c r="J599" s="9">
        <f ca="1">SUMIF(INDIRECT(Table2[[#Headers],[M23_28_2]]&amp;"[concat]"),Table2[concat],INDIRECT(Table2[[#Headers],[M23_28_2]]&amp;"[c]"))</f>
        <v>0</v>
      </c>
      <c r="K599" s="9"/>
      <c r="L599" s="9" t="str">
        <f ca="1">IF(OR(Table2[[#This Row],[M23_28_2]]&gt;0,Table2[[#This Row],[K23_28_2]]&lt;0),"+-","")</f>
        <v/>
      </c>
    </row>
    <row r="600" spans="1:12" x14ac:dyDescent="0.25">
      <c r="A600" s="6" t="str">
        <f>SUBSTITUTE(SUBSTITUTE(Table2[[#This Row],[NAMA BARANG]],"-","")," ","")</f>
        <v>BTSspiral2510056(import)</v>
      </c>
      <c r="B600" s="8">
        <f ca="1">IF(Table2[[#This Row],[TT]]&lt;1,"",COUNT(B$2:B599)+1)</f>
        <v>598</v>
      </c>
      <c r="C600" s="6" t="s">
        <v>2809</v>
      </c>
      <c r="D600" s="8">
        <v>1</v>
      </c>
      <c r="E600" s="8">
        <v>160</v>
      </c>
      <c r="F600" s="8">
        <f ca="1">SUM(Table2[[#This Row],[AWAL]],Table2[[#This Row],[M17_21_2]],Table2[[#This Row],[K17_21_2]],Table2[[#This Row],[M23_28_2]],Table2[[#This Row],[K23_28_2]])</f>
        <v>1</v>
      </c>
      <c r="G600" s="6">
        <f ca="1">SUMIF(INDIRECT(Table2[[#Headers],[M17_21_2]]&amp;"[concat]"),Table2[concat],INDIRECT(Table2[[#Headers],[M17_21_2]]&amp;"[c]"))</f>
        <v>0</v>
      </c>
      <c r="H600" s="6">
        <f ca="1">SUMIF(INDIRECT(Table2[[#Headers],[K17_21_2]]&amp;"[concat]"),Table2[concat],INDIRECT(Table2[[#Headers],[K17_21_2]]&amp;"[c]"))*-1</f>
        <v>0</v>
      </c>
      <c r="I600" s="6" t="str">
        <f ca="1">IF(OR(Table2[[#This Row],[M17_21_2]]&gt;0,Table2[[#This Row],[K17_21_2]]&lt;0),"+-","")</f>
        <v/>
      </c>
      <c r="J600" s="9">
        <f ca="1">SUMIF(INDIRECT(Table2[[#Headers],[M23_28_2]]&amp;"[concat]"),Table2[concat],INDIRECT(Table2[[#Headers],[M23_28_2]]&amp;"[c]"))</f>
        <v>0</v>
      </c>
      <c r="K600" s="9"/>
      <c r="L600" s="9" t="str">
        <f ca="1">IF(OR(Table2[[#This Row],[M23_28_2]]&gt;0,Table2[[#This Row],[K23_28_2]]&lt;0),"+-","")</f>
        <v/>
      </c>
    </row>
    <row r="601" spans="1:12" x14ac:dyDescent="0.25">
      <c r="A601" s="6" t="str">
        <f>SUBSTITUTE(SUBSTITUTE(Table2[[#This Row],[NAMA BARANG]],"-","")," ","")</f>
        <v>BTSWZA52510064w</v>
      </c>
      <c r="B601" s="8">
        <f ca="1">IF(Table2[[#This Row],[TT]]&lt;1,"",COUNT(B$2:B600)+1)</f>
        <v>599</v>
      </c>
      <c r="C601" s="6" t="s">
        <v>838</v>
      </c>
      <c r="D601" s="8">
        <v>1</v>
      </c>
      <c r="E601" s="8">
        <v>160</v>
      </c>
      <c r="F601" s="8">
        <f ca="1">SUM(Table2[[#This Row],[AWAL]],Table2[[#This Row],[M17_21_2]],Table2[[#This Row],[K17_21_2]],Table2[[#This Row],[M23_28_2]],Table2[[#This Row],[K23_28_2]])</f>
        <v>1</v>
      </c>
      <c r="G601" s="6">
        <f ca="1">SUMIF(INDIRECT(Table2[[#Headers],[M17_21_2]]&amp;"[concat]"),Table2[concat],INDIRECT(Table2[[#Headers],[M17_21_2]]&amp;"[c]"))</f>
        <v>0</v>
      </c>
      <c r="H601" s="6">
        <f ca="1">SUMIF(INDIRECT(Table2[[#Headers],[K17_21_2]]&amp;"[concat]"),Table2[concat],INDIRECT(Table2[[#Headers],[K17_21_2]]&amp;"[c]"))*-1</f>
        <v>0</v>
      </c>
      <c r="I601" s="6" t="str">
        <f ca="1">IF(OR(Table2[[#This Row],[M17_21_2]]&gt;0,Table2[[#This Row],[K17_21_2]]&lt;0),"+-","")</f>
        <v/>
      </c>
      <c r="J601" s="9">
        <f ca="1">SUMIF(INDIRECT(Table2[[#Headers],[M23_28_2]]&amp;"[concat]"),Table2[concat],INDIRECT(Table2[[#Headers],[M23_28_2]]&amp;"[c]"))</f>
        <v>0</v>
      </c>
      <c r="K601" s="9"/>
      <c r="L601" s="9" t="str">
        <f ca="1">IF(OR(Table2[[#This Row],[M23_28_2]]&gt;0,Table2[[#This Row],[K23_28_2]]&lt;0),"+-","")</f>
        <v/>
      </c>
    </row>
    <row r="602" spans="1:12" x14ac:dyDescent="0.25">
      <c r="A602" s="6" t="str">
        <f>SUBSTITUTE(SUBSTITUTE(Table2[[#This Row],[NAMA BARANG]],"-","")," ","")</f>
        <v>BTSWZA680/tali511015w</v>
      </c>
      <c r="B602" s="8">
        <f ca="1">IF(Table2[[#This Row],[TT]]&lt;1,"",COUNT(B$2:B601)+1)</f>
        <v>600</v>
      </c>
      <c r="C602" s="6" t="s">
        <v>2811</v>
      </c>
      <c r="D602" s="8">
        <v>1</v>
      </c>
      <c r="E602" s="8" t="s">
        <v>189</v>
      </c>
      <c r="F602" s="8">
        <f ca="1">SUM(Table2[[#This Row],[AWAL]],Table2[[#This Row],[M17_21_2]],Table2[[#This Row],[K17_21_2]],Table2[[#This Row],[M23_28_2]],Table2[[#This Row],[K23_28_2]])</f>
        <v>1</v>
      </c>
      <c r="G602" s="6">
        <f ca="1">SUMIF(INDIRECT(Table2[[#Headers],[M17_21_2]]&amp;"[concat]"),Table2[concat],INDIRECT(Table2[[#Headers],[M17_21_2]]&amp;"[c]"))</f>
        <v>0</v>
      </c>
      <c r="H602" s="6">
        <f ca="1">SUMIF(INDIRECT(Table2[[#Headers],[K17_21_2]]&amp;"[concat]"),Table2[concat],INDIRECT(Table2[[#Headers],[K17_21_2]]&amp;"[c]"))*-1</f>
        <v>0</v>
      </c>
      <c r="I602" s="6" t="str">
        <f ca="1">IF(OR(Table2[[#This Row],[M17_21_2]]&gt;0,Table2[[#This Row],[K17_21_2]]&lt;0),"+-","")</f>
        <v/>
      </c>
      <c r="J602" s="9">
        <f ca="1">SUMIF(INDIRECT(Table2[[#Headers],[M23_28_2]]&amp;"[concat]"),Table2[concat],INDIRECT(Table2[[#Headers],[M23_28_2]]&amp;"[c]"))</f>
        <v>0</v>
      </c>
      <c r="K602" s="9"/>
      <c r="L602" s="9" t="str">
        <f ca="1">IF(OR(Table2[[#This Row],[M23_28_2]]&gt;0,Table2[[#This Row],[K23_28_2]]&lt;0),"+-","")</f>
        <v/>
      </c>
    </row>
    <row r="603" spans="1:12" x14ac:dyDescent="0.25">
      <c r="A603" s="6" t="str">
        <f>SUBSTITUTE(SUBSTITUTE(Table2[[#This Row],[NAMA BARANG]],"-","")," ","")</f>
        <v>BukuKasFolio</v>
      </c>
      <c r="B603" s="8">
        <f ca="1">IF(Table2[[#This Row],[TT]]&lt;1,"",COUNT(B$2:B602)+1)</f>
        <v>601</v>
      </c>
      <c r="C603" s="6" t="s">
        <v>839</v>
      </c>
      <c r="D603" s="8">
        <v>19</v>
      </c>
      <c r="E603" s="8">
        <v>50</v>
      </c>
      <c r="F603" s="8">
        <f ca="1">SUM(Table2[[#This Row],[AWAL]],Table2[[#This Row],[M17_21_2]],Table2[[#This Row],[K17_21_2]],Table2[[#This Row],[M23_28_2]],Table2[[#This Row],[K23_28_2]])</f>
        <v>17</v>
      </c>
      <c r="G603" s="6">
        <f ca="1">SUMIF(INDIRECT(Table2[[#Headers],[M17_21_2]]&amp;"[concat]"),Table2[concat],INDIRECT(Table2[[#Headers],[M17_21_2]]&amp;"[c]"))</f>
        <v>0</v>
      </c>
      <c r="H603" s="6">
        <f ca="1">SUMIF(INDIRECT(Table2[[#Headers],[K17_21_2]]&amp;"[concat]"),Table2[concat],INDIRECT(Table2[[#Headers],[K17_21_2]]&amp;"[c]"))*-1</f>
        <v>-2</v>
      </c>
      <c r="I603" s="6" t="str">
        <f ca="1">IF(OR(Table2[[#This Row],[M17_21_2]]&gt;0,Table2[[#This Row],[K17_21_2]]&lt;0),"+-","")</f>
        <v>+-</v>
      </c>
      <c r="J603" s="9">
        <f ca="1">SUMIF(INDIRECT(Table2[[#Headers],[M23_28_2]]&amp;"[concat]"),Table2[concat],INDIRECT(Table2[[#Headers],[M23_28_2]]&amp;"[c]"))</f>
        <v>0</v>
      </c>
      <c r="K603" s="9"/>
      <c r="L603" s="9" t="str">
        <f ca="1">IF(OR(Table2[[#This Row],[M23_28_2]]&gt;0,Table2[[#This Row],[K23_28_2]]&lt;0),"+-","")</f>
        <v/>
      </c>
    </row>
    <row r="604" spans="1:12" x14ac:dyDescent="0.25">
      <c r="A604" s="6" t="str">
        <f>SUBSTITUTE(SUBSTITUTE(Table2[[#This Row],[NAMA BARANG]],"-","")," ","")</f>
        <v>BukuKasKwarto</v>
      </c>
      <c r="B604" s="8">
        <f ca="1">IF(Table2[[#This Row],[TT]]&lt;1,"",COUNT(B$2:B603)+1)</f>
        <v>602</v>
      </c>
      <c r="C604" s="6" t="s">
        <v>840</v>
      </c>
      <c r="D604" s="8">
        <v>26</v>
      </c>
      <c r="E604" s="8">
        <v>100</v>
      </c>
      <c r="F604" s="8">
        <f ca="1">SUM(Table2[[#This Row],[AWAL]],Table2[[#This Row],[M17_21_2]],Table2[[#This Row],[K17_21_2]],Table2[[#This Row],[M23_28_2]],Table2[[#This Row],[K23_28_2]])</f>
        <v>24</v>
      </c>
      <c r="G604" s="6">
        <f ca="1">SUMIF(INDIRECT(Table2[[#Headers],[M17_21_2]]&amp;"[concat]"),Table2[concat],INDIRECT(Table2[[#Headers],[M17_21_2]]&amp;"[c]"))</f>
        <v>0</v>
      </c>
      <c r="H604" s="6">
        <f ca="1">SUMIF(INDIRECT(Table2[[#Headers],[K17_21_2]]&amp;"[concat]"),Table2[concat],INDIRECT(Table2[[#Headers],[K17_21_2]]&amp;"[c]"))*-1</f>
        <v>-2</v>
      </c>
      <c r="I604" s="6" t="str">
        <f ca="1">IF(OR(Table2[[#This Row],[M17_21_2]]&gt;0,Table2[[#This Row],[K17_21_2]]&lt;0),"+-","")</f>
        <v>+-</v>
      </c>
      <c r="J604" s="9">
        <f ca="1">SUMIF(INDIRECT(Table2[[#Headers],[M23_28_2]]&amp;"[concat]"),Table2[concat],INDIRECT(Table2[[#Headers],[M23_28_2]]&amp;"[c]"))</f>
        <v>0</v>
      </c>
      <c r="K604" s="9"/>
      <c r="L604" s="9" t="str">
        <f ca="1">IF(OR(Table2[[#This Row],[M23_28_2]]&gt;0,Table2[[#This Row],[K23_28_2]]&lt;0),"+-","")</f>
        <v/>
      </c>
    </row>
    <row r="605" spans="1:12" x14ac:dyDescent="0.25">
      <c r="A605" s="6" t="str">
        <f>SUBSTITUTE(SUBSTITUTE(Table2[[#This Row],[NAMA BARANG]],"-","")," ","")</f>
        <v>BukumewarnaiARTA4Besar</v>
      </c>
      <c r="B605" s="8">
        <f ca="1">IF(Table2[[#This Row],[TT]]&lt;1,"",COUNT(B$2:B604)+1)</f>
        <v>603</v>
      </c>
      <c r="C605" s="6" t="s">
        <v>2956</v>
      </c>
      <c r="D605" s="8">
        <v>0</v>
      </c>
      <c r="E605" s="8" t="s">
        <v>2945</v>
      </c>
      <c r="F605" s="8">
        <f ca="1">SUM(Table2[[#This Row],[AWAL]],Table2[[#This Row],[M17_21_2]],Table2[[#This Row],[K17_21_2]],Table2[[#This Row],[M23_28_2]],Table2[[#This Row],[K23_28_2]])</f>
        <v>14</v>
      </c>
      <c r="G605" s="6">
        <f ca="1">SUMIF(INDIRECT(Table2[[#Headers],[M17_21_2]]&amp;"[concat]"),Table2[concat],INDIRECT(Table2[[#Headers],[M17_21_2]]&amp;"[c]"))</f>
        <v>14</v>
      </c>
      <c r="H605" s="6">
        <f ca="1">SUMIF(INDIRECT(Table2[[#Headers],[K17_21_2]]&amp;"[concat]"),Table2[concat],INDIRECT(Table2[[#Headers],[K17_21_2]]&amp;"[c]"))*-1</f>
        <v>0</v>
      </c>
      <c r="I605" s="6" t="str">
        <f ca="1">IF(OR(Table2[[#This Row],[M17_21_2]]&gt;0,Table2[[#This Row],[K17_21_2]]&lt;0),"+-","")</f>
        <v>+-</v>
      </c>
      <c r="J605" s="9">
        <f ca="1">SUMIF(INDIRECT(Table2[[#Headers],[M23_28_2]]&amp;"[concat]"),Table2[concat],INDIRECT(Table2[[#Headers],[M23_28_2]]&amp;"[c]"))</f>
        <v>0</v>
      </c>
      <c r="K605" s="9"/>
      <c r="L605" s="9" t="str">
        <f ca="1">IF(OR(Table2[[#This Row],[M23_28_2]]&gt;0,Table2[[#This Row],[K23_28_2]]&lt;0),"+-","")</f>
        <v/>
      </c>
    </row>
    <row r="606" spans="1:12" x14ac:dyDescent="0.25">
      <c r="A606" s="6" t="str">
        <f>SUBSTITUTE(SUBSTITUTE(Table2[[#This Row],[NAMA BARANG]],"-","")," ","")</f>
        <v>BukuTamuBatik</v>
      </c>
      <c r="B606" s="8">
        <f ca="1">IF(Table2[[#This Row],[TT]]&lt;1,"",COUNT(B$2:B605)+1)</f>
        <v>604</v>
      </c>
      <c r="C606" s="6" t="s">
        <v>841</v>
      </c>
      <c r="D606" s="8">
        <v>7</v>
      </c>
      <c r="E606" s="8" t="s">
        <v>842</v>
      </c>
      <c r="F606" s="8">
        <f ca="1">SUM(Table2[[#This Row],[AWAL]],Table2[[#This Row],[M17_21_2]],Table2[[#This Row],[K17_21_2]],Table2[[#This Row],[M23_28_2]],Table2[[#This Row],[K23_28_2]])</f>
        <v>7</v>
      </c>
      <c r="G606" s="6">
        <f ca="1">SUMIF(INDIRECT(Table2[[#Headers],[M17_21_2]]&amp;"[concat]"),Table2[concat],INDIRECT(Table2[[#Headers],[M17_21_2]]&amp;"[c]"))</f>
        <v>0</v>
      </c>
      <c r="H606" s="6">
        <f ca="1">SUMIF(INDIRECT(Table2[[#Headers],[K17_21_2]]&amp;"[concat]"),Table2[concat],INDIRECT(Table2[[#Headers],[K17_21_2]]&amp;"[c]"))*-1</f>
        <v>0</v>
      </c>
      <c r="I606" s="6" t="str">
        <f ca="1">IF(OR(Table2[[#This Row],[M17_21_2]]&gt;0,Table2[[#This Row],[K17_21_2]]&lt;0),"+-","")</f>
        <v/>
      </c>
      <c r="J606" s="9">
        <f ca="1">SUMIF(INDIRECT(Table2[[#Headers],[M23_28_2]]&amp;"[concat]"),Table2[concat],INDIRECT(Table2[[#Headers],[M23_28_2]]&amp;"[c]"))</f>
        <v>0</v>
      </c>
      <c r="K606" s="9"/>
      <c r="L606" s="9" t="str">
        <f ca="1">IF(OR(Table2[[#This Row],[M23_28_2]]&gt;0,Table2[[#This Row],[K23_28_2]]&lt;0),"+-","")</f>
        <v/>
      </c>
    </row>
    <row r="607" spans="1:12" x14ac:dyDescent="0.25">
      <c r="A607" s="6" t="str">
        <f>SUBSTITUTE(SUBSTITUTE(Table2[[#This Row],[NAMA BARANG]],"-","")," ","")</f>
        <v>BukuTamuECOlove</v>
      </c>
      <c r="B607" s="8">
        <f ca="1">IF(Table2[[#This Row],[TT]]&lt;1,"",COUNT(B$2:B606)+1)</f>
        <v>605</v>
      </c>
      <c r="C607" s="6" t="s">
        <v>843</v>
      </c>
      <c r="D607" s="8">
        <v>10</v>
      </c>
      <c r="E607" s="8" t="s">
        <v>842</v>
      </c>
      <c r="F607" s="8">
        <f ca="1">SUM(Table2[[#This Row],[AWAL]],Table2[[#This Row],[M17_21_2]],Table2[[#This Row],[K17_21_2]],Table2[[#This Row],[M23_28_2]],Table2[[#This Row],[K23_28_2]])</f>
        <v>10</v>
      </c>
      <c r="G607" s="6">
        <f ca="1">SUMIF(INDIRECT(Table2[[#Headers],[M17_21_2]]&amp;"[concat]"),Table2[concat],INDIRECT(Table2[[#Headers],[M17_21_2]]&amp;"[c]"))</f>
        <v>0</v>
      </c>
      <c r="H607" s="6">
        <f ca="1">SUMIF(INDIRECT(Table2[[#Headers],[K17_21_2]]&amp;"[concat]"),Table2[concat],INDIRECT(Table2[[#Headers],[K17_21_2]]&amp;"[c]"))*-1</f>
        <v>0</v>
      </c>
      <c r="I607" s="6" t="str">
        <f ca="1">IF(OR(Table2[[#This Row],[M17_21_2]]&gt;0,Table2[[#This Row],[K17_21_2]]&lt;0),"+-","")</f>
        <v/>
      </c>
      <c r="J607" s="9">
        <f ca="1">SUMIF(INDIRECT(Table2[[#Headers],[M23_28_2]]&amp;"[concat]"),Table2[concat],INDIRECT(Table2[[#Headers],[M23_28_2]]&amp;"[c]"))</f>
        <v>0</v>
      </c>
      <c r="K607" s="9"/>
      <c r="L607" s="9" t="str">
        <f ca="1">IF(OR(Table2[[#This Row],[M23_28_2]]&gt;0,Table2[[#This Row],[K23_28_2]]&lt;0),"+-","")</f>
        <v/>
      </c>
    </row>
    <row r="608" spans="1:12" x14ac:dyDescent="0.25">
      <c r="A608" s="6" t="str">
        <f>SUBSTITUTE(SUBSTITUTE(Table2[[#This Row],[NAMA BARANG]],"-","")," ","")</f>
        <v>BuldogClip3Dingli/VTech(24)0024</v>
      </c>
      <c r="B608" s="8">
        <f ca="1">IF(Table2[[#This Row],[TT]]&lt;1,"",COUNT(B$2:B607)+1)</f>
        <v>606</v>
      </c>
      <c r="C608" s="6" t="s">
        <v>844</v>
      </c>
      <c r="D608" s="8">
        <v>15</v>
      </c>
      <c r="E608" s="8" t="s">
        <v>93</v>
      </c>
      <c r="F608" s="8">
        <f ca="1">SUM(Table2[[#This Row],[AWAL]],Table2[[#This Row],[M17_21_2]],Table2[[#This Row],[K17_21_2]],Table2[[#This Row],[M23_28_2]],Table2[[#This Row],[K23_28_2]])</f>
        <v>15</v>
      </c>
      <c r="G608" s="6">
        <f ca="1">SUMIF(INDIRECT(Table2[[#Headers],[M17_21_2]]&amp;"[concat]"),Table2[concat],INDIRECT(Table2[[#Headers],[M17_21_2]]&amp;"[c]"))</f>
        <v>0</v>
      </c>
      <c r="H608" s="6">
        <f ca="1">SUMIF(INDIRECT(Table2[[#Headers],[K17_21_2]]&amp;"[concat]"),Table2[concat],INDIRECT(Table2[[#Headers],[K17_21_2]]&amp;"[c]"))*-1</f>
        <v>0</v>
      </c>
      <c r="I608" s="6" t="str">
        <f ca="1">IF(OR(Table2[[#This Row],[M17_21_2]]&gt;0,Table2[[#This Row],[K17_21_2]]&lt;0),"+-","")</f>
        <v/>
      </c>
      <c r="J608" s="9">
        <f ca="1">SUMIF(INDIRECT(Table2[[#Headers],[M23_28_2]]&amp;"[concat]"),Table2[concat],INDIRECT(Table2[[#Headers],[M23_28_2]]&amp;"[c]"))</f>
        <v>0</v>
      </c>
      <c r="K608" s="9"/>
      <c r="L608" s="9" t="str">
        <f ca="1">IF(OR(Table2[[#This Row],[M23_28_2]]&gt;0,Table2[[#This Row],[K23_28_2]]&lt;0),"+-","")</f>
        <v/>
      </c>
    </row>
    <row r="609" spans="1:12" x14ac:dyDescent="0.25">
      <c r="A609" s="6" t="str">
        <f>SUBSTITUTE(SUBSTITUTE(Table2[[#This Row],[NAMA BARANG]],"-","")," ","")</f>
        <v>BuldogClip4Vtech(18)0023</v>
      </c>
      <c r="B609" s="10">
        <f ca="1">IF(Table2[[#This Row],[TT]]&lt;1,"",COUNT(B$2:B608)+1)</f>
        <v>607</v>
      </c>
      <c r="C609" s="6" t="s">
        <v>845</v>
      </c>
      <c r="D609" s="8">
        <v>22</v>
      </c>
      <c r="E609" s="8" t="s">
        <v>197</v>
      </c>
      <c r="F609" s="10">
        <f ca="1">SUM(Table2[[#This Row],[AWAL]],Table2[[#This Row],[M17_21_2]],Table2[[#This Row],[K17_21_2]],Table2[[#This Row],[M23_28_2]],Table2[[#This Row],[K23_28_2]])</f>
        <v>22</v>
      </c>
      <c r="G609" s="6">
        <f ca="1">SUMIF(INDIRECT(Table2[[#Headers],[M17_21_2]]&amp;"[concat]"),Table2[concat],INDIRECT(Table2[[#Headers],[M17_21_2]]&amp;"[c]"))</f>
        <v>0</v>
      </c>
      <c r="H609" s="6">
        <f ca="1">SUMIF(INDIRECT(Table2[[#Headers],[K17_21_2]]&amp;"[concat]"),Table2[concat],INDIRECT(Table2[[#Headers],[K17_21_2]]&amp;"[c]"))*-1</f>
        <v>0</v>
      </c>
      <c r="I609" s="6" t="str">
        <f ca="1">IF(OR(Table2[[#This Row],[M17_21_2]]&gt;0,Table2[[#This Row],[K17_21_2]]&lt;0),"+-","")</f>
        <v/>
      </c>
      <c r="J609" s="9">
        <f ca="1">SUMIF(INDIRECT(Table2[[#Headers],[M23_28_2]]&amp;"[concat]"),Table2[concat],INDIRECT(Table2[[#Headers],[M23_28_2]]&amp;"[c]"))</f>
        <v>0</v>
      </c>
      <c r="K609" s="9"/>
      <c r="L609" s="9" t="str">
        <f ca="1">IF(OR(Table2[[#This Row],[M23_28_2]]&gt;0,Table2[[#This Row],[K23_28_2]]&lt;0),"+-","")</f>
        <v/>
      </c>
    </row>
    <row r="610" spans="1:12" x14ac:dyDescent="0.25">
      <c r="A610" s="6" t="str">
        <f>SUBSTITUTE(SUBSTITUTE(Table2[[#This Row],[NAMA BARANG]],"-","")," ","")</f>
        <v>BulldogclipjossBC0023(4)ETJ</v>
      </c>
      <c r="B610" s="10">
        <f ca="1">IF(Table2[[#This Row],[TT]]&lt;1,"",COUNT(B$2:B609)+1)</f>
        <v>608</v>
      </c>
      <c r="C610" s="6" t="s">
        <v>846</v>
      </c>
      <c r="D610" s="8">
        <v>5</v>
      </c>
      <c r="E610" s="8" t="s">
        <v>61</v>
      </c>
      <c r="F610" s="10">
        <f ca="1">SUM(Table2[[#This Row],[AWAL]],Table2[[#This Row],[M17_21_2]],Table2[[#This Row],[K17_21_2]],Table2[[#This Row],[M23_28_2]],Table2[[#This Row],[K23_28_2]])</f>
        <v>5</v>
      </c>
      <c r="G610" s="6">
        <f ca="1">SUMIF(INDIRECT(Table2[[#Headers],[M17_21_2]]&amp;"[concat]"),Table2[concat],INDIRECT(Table2[[#Headers],[M17_21_2]]&amp;"[c]"))</f>
        <v>0</v>
      </c>
      <c r="H610" s="6">
        <f ca="1">SUMIF(INDIRECT(Table2[[#Headers],[K17_21_2]]&amp;"[concat]"),Table2[concat],INDIRECT(Table2[[#Headers],[K17_21_2]]&amp;"[c]"))*-1</f>
        <v>0</v>
      </c>
      <c r="I610" s="6" t="str">
        <f ca="1">IF(OR(Table2[[#This Row],[M17_21_2]]&gt;0,Table2[[#This Row],[K17_21_2]]&lt;0),"+-","")</f>
        <v/>
      </c>
      <c r="J610" s="9">
        <f ca="1">SUMIF(INDIRECT(Table2[[#Headers],[M23_28_2]]&amp;"[concat]"),Table2[concat],INDIRECT(Table2[[#Headers],[M23_28_2]]&amp;"[c]"))</f>
        <v>0</v>
      </c>
      <c r="K610" s="9"/>
      <c r="L610" s="9" t="str">
        <f ca="1">IF(OR(Table2[[#This Row],[M23_28_2]]&gt;0,Table2[[#This Row],[K23_28_2]]&lt;0),"+-","")</f>
        <v/>
      </c>
    </row>
    <row r="611" spans="1:12" x14ac:dyDescent="0.25">
      <c r="A611" s="6" t="str">
        <f>SUBSTITUTE(SUBSTITUTE(Table2[[#This Row],[NAMA BARANG]],"-","")," ","")</f>
        <v>BusinessfileDfileP</v>
      </c>
      <c r="B611" s="10">
        <f ca="1">IF(Table2[[#This Row],[TT]]&lt;1,"",COUNT(B$2:B610)+1)</f>
        <v>609</v>
      </c>
      <c r="C611" s="6" t="s">
        <v>847</v>
      </c>
      <c r="D611" s="8">
        <v>3</v>
      </c>
      <c r="E611" s="8" t="s">
        <v>143</v>
      </c>
      <c r="F611" s="10">
        <f ca="1">SUM(Table2[[#This Row],[AWAL]],Table2[[#This Row],[M17_21_2]],Table2[[#This Row],[K17_21_2]],Table2[[#This Row],[M23_28_2]],Table2[[#This Row],[K23_28_2]])</f>
        <v>3</v>
      </c>
      <c r="G611" s="6">
        <f ca="1">SUMIF(INDIRECT(Table2[[#Headers],[M17_21_2]]&amp;"[concat]"),Table2[concat],INDIRECT(Table2[[#Headers],[M17_21_2]]&amp;"[c]"))</f>
        <v>0</v>
      </c>
      <c r="H611" s="6">
        <f ca="1">SUMIF(INDIRECT(Table2[[#Headers],[K17_21_2]]&amp;"[concat]"),Table2[concat],INDIRECT(Table2[[#Headers],[K17_21_2]]&amp;"[c]"))*-1</f>
        <v>0</v>
      </c>
      <c r="I611" s="6" t="str">
        <f ca="1">IF(OR(Table2[[#This Row],[M17_21_2]]&gt;0,Table2[[#This Row],[K17_21_2]]&lt;0),"+-","")</f>
        <v/>
      </c>
      <c r="J611" s="9">
        <f ca="1">SUMIF(INDIRECT(Table2[[#Headers],[M23_28_2]]&amp;"[concat]"),Table2[concat],INDIRECT(Table2[[#Headers],[M23_28_2]]&amp;"[c]"))</f>
        <v>0</v>
      </c>
      <c r="K611" s="9"/>
      <c r="L611" s="9" t="str">
        <f ca="1">IF(OR(Table2[[#This Row],[M23_28_2]]&gt;0,Table2[[#This Row],[K23_28_2]]&lt;0),"+-","")</f>
        <v/>
      </c>
    </row>
    <row r="612" spans="1:12" x14ac:dyDescent="0.25">
      <c r="A612" s="6" t="str">
        <f>SUBSTITUTE(SUBSTITUTE(Table2[[#This Row],[NAMA BARANG]],"-","")," ","")</f>
        <v>BusinessfileSikaHj(2)/K(19)</v>
      </c>
      <c r="B612" s="10">
        <f ca="1">IF(Table2[[#This Row],[TT]]&lt;1,"",COUNT(B$2:B611)+1)</f>
        <v>610</v>
      </c>
      <c r="C612" s="6" t="s">
        <v>848</v>
      </c>
      <c r="D612" s="8">
        <v>21</v>
      </c>
      <c r="E612" s="8" t="s">
        <v>143</v>
      </c>
      <c r="F612" s="10">
        <f ca="1">SUM(Table2[[#This Row],[AWAL]],Table2[[#This Row],[M17_21_2]],Table2[[#This Row],[K17_21_2]],Table2[[#This Row],[M23_28_2]],Table2[[#This Row],[K23_28_2]])</f>
        <v>21</v>
      </c>
      <c r="G612" s="6">
        <f ca="1">SUMIF(INDIRECT(Table2[[#Headers],[M17_21_2]]&amp;"[concat]"),Table2[concat],INDIRECT(Table2[[#Headers],[M17_21_2]]&amp;"[c]"))</f>
        <v>0</v>
      </c>
      <c r="H612" s="6">
        <f ca="1">SUMIF(INDIRECT(Table2[[#Headers],[K17_21_2]]&amp;"[concat]"),Table2[concat],INDIRECT(Table2[[#Headers],[K17_21_2]]&amp;"[c]"))*-1</f>
        <v>0</v>
      </c>
      <c r="I612" s="6" t="str">
        <f ca="1">IF(OR(Table2[[#This Row],[M17_21_2]]&gt;0,Table2[[#This Row],[K17_21_2]]&lt;0),"+-","")</f>
        <v/>
      </c>
      <c r="J612" s="9">
        <f ca="1">SUMIF(INDIRECT(Table2[[#Headers],[M23_28_2]]&amp;"[concat]"),Table2[concat],INDIRECT(Table2[[#Headers],[M23_28_2]]&amp;"[c]"))</f>
        <v>0</v>
      </c>
      <c r="K612" s="9"/>
      <c r="L612" s="9" t="str">
        <f ca="1">IF(OR(Table2[[#This Row],[M23_28_2]]&gt;0,Table2[[#This Row],[K23_28_2]]&lt;0),"+-","")</f>
        <v/>
      </c>
    </row>
    <row r="613" spans="1:12" x14ac:dyDescent="0.25">
      <c r="A613" s="6" t="str">
        <f>SUBSTITUTE(SUBSTITUTE(Table2[[#This Row],[NAMA BARANG]],"-","")," ","")</f>
        <v>BusinessfileSikaP</v>
      </c>
      <c r="B613" s="10">
        <f ca="1">IF(Table2[[#This Row],[TT]]&lt;1,"",COUNT(B$2:B612)+1)</f>
        <v>611</v>
      </c>
      <c r="C613" s="6" t="s">
        <v>849</v>
      </c>
      <c r="D613" s="8">
        <v>8</v>
      </c>
      <c r="E613" s="8" t="s">
        <v>143</v>
      </c>
      <c r="F613" s="10">
        <f ca="1">SUM(Table2[[#This Row],[AWAL]],Table2[[#This Row],[M17_21_2]],Table2[[#This Row],[K17_21_2]],Table2[[#This Row],[M23_28_2]],Table2[[#This Row],[K23_28_2]])</f>
        <v>8</v>
      </c>
      <c r="G613" s="6">
        <f ca="1">SUMIF(INDIRECT(Table2[[#Headers],[M17_21_2]]&amp;"[concat]"),Table2[concat],INDIRECT(Table2[[#Headers],[M17_21_2]]&amp;"[c]"))</f>
        <v>0</v>
      </c>
      <c r="H613" s="6">
        <f ca="1">SUMIF(INDIRECT(Table2[[#Headers],[K17_21_2]]&amp;"[concat]"),Table2[concat],INDIRECT(Table2[[#Headers],[K17_21_2]]&amp;"[c]"))*-1</f>
        <v>0</v>
      </c>
      <c r="I613" s="6" t="str">
        <f ca="1">IF(OR(Table2[[#This Row],[M17_21_2]]&gt;0,Table2[[#This Row],[K17_21_2]]&lt;0),"+-","")</f>
        <v/>
      </c>
      <c r="J613" s="9">
        <f ca="1">SUMIF(INDIRECT(Table2[[#Headers],[M23_28_2]]&amp;"[concat]"),Table2[concat],INDIRECT(Table2[[#Headers],[M23_28_2]]&amp;"[c]"))</f>
        <v>0</v>
      </c>
      <c r="K613" s="9"/>
      <c r="L613" s="9" t="str">
        <f ca="1">IF(OR(Table2[[#This Row],[M23_28_2]]&gt;0,Table2[[#This Row],[K23_28_2]]&lt;0),"+-","")</f>
        <v/>
      </c>
    </row>
    <row r="614" spans="1:12" x14ac:dyDescent="0.25">
      <c r="A614" s="6" t="str">
        <f>SUBSTITUTE(SUBSTITUTE(Table2[[#This Row],[NAMA BARANG]],"-","")," ","")</f>
        <v>BussinesfileenterK(1)/Hj(3)</v>
      </c>
      <c r="B614" s="10">
        <f ca="1">IF(Table2[[#This Row],[TT]]&lt;1,"",COUNT(B$2:B613)+1)</f>
        <v>612</v>
      </c>
      <c r="C614" s="6" t="s">
        <v>850</v>
      </c>
      <c r="D614" s="8">
        <v>4</v>
      </c>
      <c r="E614" s="8" t="s">
        <v>143</v>
      </c>
      <c r="F614" s="10">
        <f ca="1">SUM(Table2[[#This Row],[AWAL]],Table2[[#This Row],[M17_21_2]],Table2[[#This Row],[K17_21_2]],Table2[[#This Row],[M23_28_2]],Table2[[#This Row],[K23_28_2]])</f>
        <v>4</v>
      </c>
      <c r="G614" s="6">
        <f ca="1">SUMIF(INDIRECT(Table2[[#Headers],[M17_21_2]]&amp;"[concat]"),Table2[concat],INDIRECT(Table2[[#Headers],[M17_21_2]]&amp;"[c]"))</f>
        <v>0</v>
      </c>
      <c r="H614" s="6">
        <f ca="1">SUMIF(INDIRECT(Table2[[#Headers],[K17_21_2]]&amp;"[concat]"),Table2[concat],INDIRECT(Table2[[#Headers],[K17_21_2]]&amp;"[c]"))*-1</f>
        <v>0</v>
      </c>
      <c r="I614" s="6" t="str">
        <f ca="1">IF(OR(Table2[[#This Row],[M17_21_2]]&gt;0,Table2[[#This Row],[K17_21_2]]&lt;0),"+-","")</f>
        <v/>
      </c>
      <c r="J614" s="9">
        <f ca="1">SUMIF(INDIRECT(Table2[[#Headers],[M23_28_2]]&amp;"[concat]"),Table2[concat],INDIRECT(Table2[[#Headers],[M23_28_2]]&amp;"[c]"))</f>
        <v>0</v>
      </c>
      <c r="K614" s="9"/>
      <c r="L614" s="9" t="str">
        <f ca="1">IF(OR(Table2[[#This Row],[M23_28_2]]&gt;0,Table2[[#This Row],[K23_28_2]]&lt;0),"+-","")</f>
        <v/>
      </c>
    </row>
    <row r="615" spans="1:12" x14ac:dyDescent="0.25">
      <c r="A615" s="6" t="str">
        <f>SUBSTITUTE(SUBSTITUTE(Table2[[#This Row],[NAMA BARANG]],"-","")," ","")</f>
        <v>Bussinesfilemardex</v>
      </c>
      <c r="B615" s="10">
        <f ca="1">IF(Table2[[#This Row],[TT]]&lt;1,"",COUNT(B$2:B614)+1)</f>
        <v>613</v>
      </c>
      <c r="C615" s="6" t="s">
        <v>851</v>
      </c>
      <c r="D615" s="8">
        <v>1</v>
      </c>
      <c r="E615" s="8" t="s">
        <v>143</v>
      </c>
      <c r="F615" s="10">
        <f ca="1">SUM(Table2[[#This Row],[AWAL]],Table2[[#This Row],[M17_21_2]],Table2[[#This Row],[K17_21_2]],Table2[[#This Row],[M23_28_2]],Table2[[#This Row],[K23_28_2]])</f>
        <v>1</v>
      </c>
      <c r="G615" s="6">
        <f ca="1">SUMIF(INDIRECT(Table2[[#Headers],[M17_21_2]]&amp;"[concat]"),Table2[concat],INDIRECT(Table2[[#Headers],[M17_21_2]]&amp;"[c]"))</f>
        <v>0</v>
      </c>
      <c r="H615" s="6">
        <f ca="1">SUMIF(INDIRECT(Table2[[#Headers],[K17_21_2]]&amp;"[concat]"),Table2[concat],INDIRECT(Table2[[#Headers],[K17_21_2]]&amp;"[c]"))*-1</f>
        <v>0</v>
      </c>
      <c r="I615" s="6" t="str">
        <f ca="1">IF(OR(Table2[[#This Row],[M17_21_2]]&gt;0,Table2[[#This Row],[K17_21_2]]&lt;0),"+-","")</f>
        <v/>
      </c>
      <c r="J615" s="9">
        <f ca="1">SUMIF(INDIRECT(Table2[[#Headers],[M23_28_2]]&amp;"[concat]"),Table2[concat],INDIRECT(Table2[[#Headers],[M23_28_2]]&amp;"[c]"))</f>
        <v>0</v>
      </c>
      <c r="K615" s="9"/>
      <c r="L615" s="9" t="str">
        <f ca="1">IF(OR(Table2[[#This Row],[M23_28_2]]&gt;0,Table2[[#This Row],[K23_28_2]]&lt;0),"+-","")</f>
        <v/>
      </c>
    </row>
    <row r="616" spans="1:12" x14ac:dyDescent="0.25">
      <c r="A616" s="6" t="str">
        <f>SUBSTITUTE(SUBSTITUTE(Table2[[#This Row],[NAMA BARANG]],"-","")," ","")</f>
        <v>CardDX612(13MBiru)</v>
      </c>
      <c r="B616" s="10">
        <f ca="1">IF(Table2[[#This Row],[TT]]&lt;1,"",COUNT(B$2:B615)+1)</f>
        <v>614</v>
      </c>
      <c r="C616" s="6" t="s">
        <v>852</v>
      </c>
      <c r="D616" s="8">
        <v>35</v>
      </c>
      <c r="E616" s="8" t="s">
        <v>153</v>
      </c>
      <c r="F616" s="10">
        <f ca="1">SUM(Table2[[#This Row],[AWAL]],Table2[[#This Row],[M17_21_2]],Table2[[#This Row],[K17_21_2]],Table2[[#This Row],[M23_28_2]],Table2[[#This Row],[K23_28_2]])</f>
        <v>35</v>
      </c>
      <c r="G616" s="6">
        <f ca="1">SUMIF(INDIRECT(Table2[[#Headers],[M17_21_2]]&amp;"[concat]"),Table2[concat],INDIRECT(Table2[[#Headers],[M17_21_2]]&amp;"[c]"))</f>
        <v>0</v>
      </c>
      <c r="H616" s="6">
        <f ca="1">SUMIF(INDIRECT(Table2[[#Headers],[K17_21_2]]&amp;"[concat]"),Table2[concat],INDIRECT(Table2[[#Headers],[K17_21_2]]&amp;"[c]"))*-1</f>
        <v>0</v>
      </c>
      <c r="I616" s="6" t="str">
        <f ca="1">IF(OR(Table2[[#This Row],[M17_21_2]]&gt;0,Table2[[#This Row],[K17_21_2]]&lt;0),"+-","")</f>
        <v/>
      </c>
      <c r="J616" s="9">
        <f ca="1">SUMIF(INDIRECT(Table2[[#Headers],[M23_28_2]]&amp;"[concat]"),Table2[concat],INDIRECT(Table2[[#Headers],[M23_28_2]]&amp;"[c]"))</f>
        <v>0</v>
      </c>
      <c r="K616" s="9"/>
      <c r="L616" s="9" t="str">
        <f ca="1">IF(OR(Table2[[#This Row],[M23_28_2]]&gt;0,Table2[[#This Row],[K23_28_2]]&lt;0),"+-","")</f>
        <v/>
      </c>
    </row>
    <row r="617" spans="1:12" x14ac:dyDescent="0.25">
      <c r="A617" s="6" t="str">
        <f>SUBSTITUTE(SUBSTITUTE(Table2[[#This Row],[NAMA BARANG]],"-","")," ","")</f>
        <v>CardDX622(10Biru)</v>
      </c>
      <c r="B617" s="8">
        <f ca="1">IF(Table2[[#This Row],[TT]]&lt;1,"",COUNT(B$2:B616)+1)</f>
        <v>615</v>
      </c>
      <c r="C617" s="6" t="s">
        <v>853</v>
      </c>
      <c r="D617" s="8">
        <v>71</v>
      </c>
      <c r="E617" s="8" t="s">
        <v>153</v>
      </c>
      <c r="F617" s="8">
        <f ca="1">SUM(Table2[[#This Row],[AWAL]],Table2[[#This Row],[M17_21_2]],Table2[[#This Row],[K17_21_2]],Table2[[#This Row],[M23_28_2]],Table2[[#This Row],[K23_28_2]])</f>
        <v>71</v>
      </c>
      <c r="G617" s="6">
        <f ca="1">SUMIF(INDIRECT(Table2[[#Headers],[M17_21_2]]&amp;"[concat]"),Table2[concat],INDIRECT(Table2[[#Headers],[M17_21_2]]&amp;"[c]"))</f>
        <v>0</v>
      </c>
      <c r="H617" s="6">
        <f ca="1">SUMIF(INDIRECT(Table2[[#Headers],[K17_21_2]]&amp;"[concat]"),Table2[concat],INDIRECT(Table2[[#Headers],[K17_21_2]]&amp;"[c]"))*-1</f>
        <v>0</v>
      </c>
      <c r="I617" s="6" t="str">
        <f ca="1">IF(OR(Table2[[#This Row],[M17_21_2]]&gt;0,Table2[[#This Row],[K17_21_2]]&lt;0),"+-","")</f>
        <v/>
      </c>
      <c r="J617" s="9">
        <f ca="1">SUMIF(INDIRECT(Table2[[#Headers],[M23_28_2]]&amp;"[concat]"),Table2[concat],INDIRECT(Table2[[#Headers],[M23_28_2]]&amp;"[c]"))</f>
        <v>0</v>
      </c>
      <c r="K617" s="9"/>
      <c r="L617" s="9" t="str">
        <f ca="1">IF(OR(Table2[[#This Row],[M23_28_2]]&gt;0,Table2[[#This Row],[K23_28_2]]&lt;0),"+-","")</f>
        <v/>
      </c>
    </row>
    <row r="618" spans="1:12" x14ac:dyDescent="0.25">
      <c r="A618" s="6" t="str">
        <f>SUBSTITUTE(SUBSTITUTE(Table2[[#This Row],[NAMA BARANG]],"-","")," ","")</f>
        <v>CardDX622(eTJ)P(2)</v>
      </c>
      <c r="B618" s="8">
        <f ca="1">IF(Table2[[#This Row],[TT]]&lt;1,"",COUNT(B$2:B617)+1)</f>
        <v>616</v>
      </c>
      <c r="C618" s="6" t="s">
        <v>854</v>
      </c>
      <c r="D618" s="8">
        <v>2</v>
      </c>
      <c r="E618" s="8">
        <v>1000</v>
      </c>
      <c r="F618" s="8">
        <f ca="1">SUM(Table2[[#This Row],[AWAL]],Table2[[#This Row],[M17_21_2]],Table2[[#This Row],[K17_21_2]],Table2[[#This Row],[M23_28_2]],Table2[[#This Row],[K23_28_2]])</f>
        <v>2</v>
      </c>
      <c r="G618" s="6">
        <f ca="1">SUMIF(INDIRECT(Table2[[#Headers],[M17_21_2]]&amp;"[concat]"),Table2[concat],INDIRECT(Table2[[#Headers],[M17_21_2]]&amp;"[c]"))</f>
        <v>0</v>
      </c>
      <c r="H618" s="6">
        <f ca="1">SUMIF(INDIRECT(Table2[[#Headers],[K17_21_2]]&amp;"[concat]"),Table2[concat],INDIRECT(Table2[[#Headers],[K17_21_2]]&amp;"[c]"))*-1</f>
        <v>0</v>
      </c>
      <c r="I618" s="6" t="str">
        <f ca="1">IF(OR(Table2[[#This Row],[M17_21_2]]&gt;0,Table2[[#This Row],[K17_21_2]]&lt;0),"+-","")</f>
        <v/>
      </c>
      <c r="J618" s="9">
        <f ca="1">SUMIF(INDIRECT(Table2[[#Headers],[M23_28_2]]&amp;"[concat]"),Table2[concat],INDIRECT(Table2[[#Headers],[M23_28_2]]&amp;"[c]"))</f>
        <v>0</v>
      </c>
      <c r="K618" s="9"/>
      <c r="L618" s="9" t="str">
        <f ca="1">IF(OR(Table2[[#This Row],[M23_28_2]]&gt;0,Table2[[#This Row],[K23_28_2]]&lt;0),"+-","")</f>
        <v/>
      </c>
    </row>
    <row r="619" spans="1:12" x14ac:dyDescent="0.25">
      <c r="A619" s="6" t="str">
        <f>SUBSTITUTE(SUBSTITUTE(Table2[[#This Row],[NAMA BARANG]],"-","")," ","")</f>
        <v>CardDy612jos10M</v>
      </c>
      <c r="B619" s="8">
        <f ca="1">IF(Table2[[#This Row],[TT]]&lt;1,"",COUNT(B$2:B618)+1)</f>
        <v>617</v>
      </c>
      <c r="C619" s="6" t="s">
        <v>855</v>
      </c>
      <c r="D619" s="8">
        <v>5</v>
      </c>
      <c r="E619" s="8" t="s">
        <v>426</v>
      </c>
      <c r="F619" s="8">
        <f ca="1">SUM(Table2[[#This Row],[AWAL]],Table2[[#This Row],[M17_21_2]],Table2[[#This Row],[K17_21_2]],Table2[[#This Row],[M23_28_2]],Table2[[#This Row],[K23_28_2]])</f>
        <v>5</v>
      </c>
      <c r="G619" s="6">
        <f ca="1">SUMIF(INDIRECT(Table2[[#Headers],[M17_21_2]]&amp;"[concat]"),Table2[concat],INDIRECT(Table2[[#Headers],[M17_21_2]]&amp;"[c]"))</f>
        <v>0</v>
      </c>
      <c r="H619" s="6">
        <f ca="1">SUMIF(INDIRECT(Table2[[#Headers],[K17_21_2]]&amp;"[concat]"),Table2[concat],INDIRECT(Table2[[#Headers],[K17_21_2]]&amp;"[c]"))*-1</f>
        <v>0</v>
      </c>
      <c r="I619" s="6" t="str">
        <f ca="1">IF(OR(Table2[[#This Row],[M17_21_2]]&gt;0,Table2[[#This Row],[K17_21_2]]&lt;0),"+-","")</f>
        <v/>
      </c>
      <c r="J619" s="9">
        <f ca="1">SUMIF(INDIRECT(Table2[[#Headers],[M23_28_2]]&amp;"[concat]"),Table2[concat],INDIRECT(Table2[[#Headers],[M23_28_2]]&amp;"[c]"))</f>
        <v>0</v>
      </c>
      <c r="K619" s="9"/>
      <c r="L619" s="9" t="str">
        <f ca="1">IF(OR(Table2[[#This Row],[M23_28_2]]&gt;0,Table2[[#This Row],[K23_28_2]]&lt;0),"+-","")</f>
        <v/>
      </c>
    </row>
    <row r="620" spans="1:12" x14ac:dyDescent="0.25">
      <c r="A620" s="6" t="str">
        <f>SUBSTITUTE(SUBSTITUTE(Table2[[#This Row],[NAMA BARANG]],"-","")," ","")</f>
        <v>CarryfileTopla8820B</v>
      </c>
      <c r="B620" s="8">
        <f ca="1">IF(Table2[[#This Row],[TT]]&lt;1,"",COUNT(B$2:B619)+1)</f>
        <v>618</v>
      </c>
      <c r="C620" s="6" t="s">
        <v>856</v>
      </c>
      <c r="D620" s="8">
        <v>8</v>
      </c>
      <c r="F620" s="8">
        <f ca="1">SUM(Table2[[#This Row],[AWAL]],Table2[[#This Row],[M17_21_2]],Table2[[#This Row],[K17_21_2]],Table2[[#This Row],[M23_28_2]],Table2[[#This Row],[K23_28_2]])</f>
        <v>8</v>
      </c>
      <c r="G620" s="6">
        <f ca="1">SUMIF(INDIRECT(Table2[[#Headers],[M17_21_2]]&amp;"[concat]"),Table2[concat],INDIRECT(Table2[[#Headers],[M17_21_2]]&amp;"[c]"))</f>
        <v>0</v>
      </c>
      <c r="H620" s="6">
        <f ca="1">SUMIF(INDIRECT(Table2[[#Headers],[K17_21_2]]&amp;"[concat]"),Table2[concat],INDIRECT(Table2[[#Headers],[K17_21_2]]&amp;"[c]"))*-1</f>
        <v>0</v>
      </c>
      <c r="I620" s="6" t="str">
        <f ca="1">IF(OR(Table2[[#This Row],[M17_21_2]]&gt;0,Table2[[#This Row],[K17_21_2]]&lt;0),"+-","")</f>
        <v/>
      </c>
      <c r="J620" s="9">
        <f ca="1">SUMIF(INDIRECT(Table2[[#Headers],[M23_28_2]]&amp;"[concat]"),Table2[concat],INDIRECT(Table2[[#Headers],[M23_28_2]]&amp;"[c]"))</f>
        <v>0</v>
      </c>
      <c r="K620" s="9"/>
      <c r="L620" s="9" t="str">
        <f ca="1">IF(OR(Table2[[#This Row],[M23_28_2]]&gt;0,Table2[[#This Row],[K23_28_2]]&lt;0),"+-","")</f>
        <v/>
      </c>
    </row>
    <row r="621" spans="1:12" x14ac:dyDescent="0.25">
      <c r="A621" s="6" t="str">
        <f>SUBSTITUTE(SUBSTITUTE(Table2[[#This Row],[NAMA BARANG]],"-","")," ","")</f>
        <v>CarryfileTopla8820Hj</v>
      </c>
      <c r="B621" s="8">
        <f ca="1">IF(Table2[[#This Row],[TT]]&lt;1,"",COUNT(B$2:B620)+1)</f>
        <v>619</v>
      </c>
      <c r="C621" s="6" t="s">
        <v>857</v>
      </c>
      <c r="D621" s="8">
        <v>6</v>
      </c>
      <c r="F621" s="8">
        <f ca="1">SUM(Table2[[#This Row],[AWAL]],Table2[[#This Row],[M17_21_2]],Table2[[#This Row],[K17_21_2]],Table2[[#This Row],[M23_28_2]],Table2[[#This Row],[K23_28_2]])</f>
        <v>6</v>
      </c>
      <c r="G621" s="6">
        <f ca="1">SUMIF(INDIRECT(Table2[[#Headers],[M17_21_2]]&amp;"[concat]"),Table2[concat],INDIRECT(Table2[[#Headers],[M17_21_2]]&amp;"[c]"))</f>
        <v>0</v>
      </c>
      <c r="H621" s="6">
        <f ca="1">SUMIF(INDIRECT(Table2[[#Headers],[K17_21_2]]&amp;"[concat]"),Table2[concat],INDIRECT(Table2[[#Headers],[K17_21_2]]&amp;"[c]"))*-1</f>
        <v>0</v>
      </c>
      <c r="I621" s="6" t="str">
        <f ca="1">IF(OR(Table2[[#This Row],[M17_21_2]]&gt;0,Table2[[#This Row],[K17_21_2]]&lt;0),"+-","")</f>
        <v/>
      </c>
      <c r="J621" s="9">
        <f ca="1">SUMIF(INDIRECT(Table2[[#Headers],[M23_28_2]]&amp;"[concat]"),Table2[concat],INDIRECT(Table2[[#Headers],[M23_28_2]]&amp;"[c]"))</f>
        <v>0</v>
      </c>
      <c r="K621" s="9"/>
      <c r="L621" s="9" t="str">
        <f ca="1">IF(OR(Table2[[#This Row],[M23_28_2]]&gt;0,Table2[[#This Row],[K23_28_2]]&lt;0),"+-","")</f>
        <v/>
      </c>
    </row>
    <row r="622" spans="1:12" x14ac:dyDescent="0.25">
      <c r="A622" s="6" t="str">
        <f>SUBSTITUTE(SUBSTITUTE(Table2[[#This Row],[NAMA BARANG]],"-","")," ","")</f>
        <v>CarryfileTopla8820M(6)/K(7)</v>
      </c>
      <c r="B622" s="8">
        <f ca="1">IF(Table2[[#This Row],[TT]]&lt;1,"",COUNT(B$2:B621)+1)</f>
        <v>620</v>
      </c>
      <c r="C622" s="6" t="s">
        <v>858</v>
      </c>
      <c r="D622" s="8">
        <v>13</v>
      </c>
      <c r="E622" s="8">
        <v>40</v>
      </c>
      <c r="F622" s="8">
        <f ca="1">SUM(Table2[[#This Row],[AWAL]],Table2[[#This Row],[M17_21_2]],Table2[[#This Row],[K17_21_2]],Table2[[#This Row],[M23_28_2]],Table2[[#This Row],[K23_28_2]])</f>
        <v>13</v>
      </c>
      <c r="G622" s="6">
        <f ca="1">SUMIF(INDIRECT(Table2[[#Headers],[M17_21_2]]&amp;"[concat]"),Table2[concat],INDIRECT(Table2[[#Headers],[M17_21_2]]&amp;"[c]"))</f>
        <v>0</v>
      </c>
      <c r="H622" s="6">
        <f ca="1">SUMIF(INDIRECT(Table2[[#Headers],[K17_21_2]]&amp;"[concat]"),Table2[concat],INDIRECT(Table2[[#Headers],[K17_21_2]]&amp;"[c]"))*-1</f>
        <v>0</v>
      </c>
      <c r="I622" s="6" t="str">
        <f ca="1">IF(OR(Table2[[#This Row],[M17_21_2]]&gt;0,Table2[[#This Row],[K17_21_2]]&lt;0),"+-","")</f>
        <v/>
      </c>
      <c r="J622" s="9">
        <f ca="1">SUMIF(INDIRECT(Table2[[#Headers],[M23_28_2]]&amp;"[concat]"),Table2[concat],INDIRECT(Table2[[#Headers],[M23_28_2]]&amp;"[c]"))</f>
        <v>0</v>
      </c>
      <c r="K622" s="9"/>
      <c r="L622" s="9" t="str">
        <f ca="1">IF(OR(Table2[[#This Row],[M23_28_2]]&gt;0,Table2[[#This Row],[K23_28_2]]&lt;0),"+-","")</f>
        <v/>
      </c>
    </row>
    <row r="623" spans="1:12" x14ac:dyDescent="0.25">
      <c r="A623" s="6" t="str">
        <f>SUBSTITUTE(SUBSTITUTE(Table2[[#This Row],[NAMA BARANG]],"-","")," ","")</f>
        <v>CarryfileTopla8820putih</v>
      </c>
      <c r="B623" s="8">
        <f ca="1">IF(Table2[[#This Row],[TT]]&lt;1,"",COUNT(B$2:B622)+1)</f>
        <v>621</v>
      </c>
      <c r="C623" s="6" t="s">
        <v>859</v>
      </c>
      <c r="D623" s="8">
        <v>10</v>
      </c>
      <c r="E623" s="8" t="s">
        <v>53</v>
      </c>
      <c r="F623" s="8">
        <f ca="1">SUM(Table2[[#This Row],[AWAL]],Table2[[#This Row],[M17_21_2]],Table2[[#This Row],[K17_21_2]],Table2[[#This Row],[M23_28_2]],Table2[[#This Row],[K23_28_2]])</f>
        <v>10</v>
      </c>
      <c r="G623" s="6">
        <f ca="1">SUMIF(INDIRECT(Table2[[#Headers],[M17_21_2]]&amp;"[concat]"),Table2[concat],INDIRECT(Table2[[#Headers],[M17_21_2]]&amp;"[c]"))</f>
        <v>0</v>
      </c>
      <c r="H623" s="6">
        <f ca="1">SUMIF(INDIRECT(Table2[[#Headers],[K17_21_2]]&amp;"[concat]"),Table2[concat],INDIRECT(Table2[[#Headers],[K17_21_2]]&amp;"[c]"))*-1</f>
        <v>0</v>
      </c>
      <c r="I623" s="6" t="str">
        <f ca="1">IF(OR(Table2[[#This Row],[M17_21_2]]&gt;0,Table2[[#This Row],[K17_21_2]]&lt;0),"+-","")</f>
        <v/>
      </c>
      <c r="J623" s="9">
        <f ca="1">SUMIF(INDIRECT(Table2[[#Headers],[M23_28_2]]&amp;"[concat]"),Table2[concat],INDIRECT(Table2[[#Headers],[M23_28_2]]&amp;"[c]"))</f>
        <v>0</v>
      </c>
      <c r="K623" s="9"/>
      <c r="L623" s="9" t="str">
        <f ca="1">IF(OR(Table2[[#This Row],[M23_28_2]]&gt;0,Table2[[#This Row],[K23_28_2]]&lt;0),"+-","")</f>
        <v/>
      </c>
    </row>
    <row r="624" spans="1:12" x14ac:dyDescent="0.25">
      <c r="A624" s="6" t="str">
        <f>SUBSTITUTE(SUBSTITUTE(Table2[[#This Row],[NAMA BARANG]],"-","")," ","")</f>
        <v>CarryfileTopla8830K(2)/M(1)/Hj(2)</v>
      </c>
      <c r="B624" s="8">
        <f ca="1">IF(Table2[[#This Row],[TT]]&lt;1,"",COUNT(B$2:B623)+1)</f>
        <v>622</v>
      </c>
      <c r="C624" s="6" t="s">
        <v>2833</v>
      </c>
      <c r="D624" s="8">
        <v>5</v>
      </c>
      <c r="E624" s="8">
        <v>30</v>
      </c>
      <c r="F624" s="8">
        <f ca="1">SUM(Table2[[#This Row],[AWAL]],Table2[[#This Row],[M17_21_2]],Table2[[#This Row],[K17_21_2]],Table2[[#This Row],[M23_28_2]],Table2[[#This Row],[K23_28_2]])</f>
        <v>5</v>
      </c>
      <c r="G624" s="6">
        <f ca="1">SUMIF(INDIRECT(Table2[[#Headers],[M17_21_2]]&amp;"[concat]"),Table2[concat],INDIRECT(Table2[[#Headers],[M17_21_2]]&amp;"[c]"))</f>
        <v>0</v>
      </c>
      <c r="H624" s="6">
        <f ca="1">SUMIF(INDIRECT(Table2[[#Headers],[K17_21_2]]&amp;"[concat]"),Table2[concat],INDIRECT(Table2[[#Headers],[K17_21_2]]&amp;"[c]"))*-1</f>
        <v>0</v>
      </c>
      <c r="I624" s="6" t="str">
        <f ca="1">IF(OR(Table2[[#This Row],[M17_21_2]]&gt;0,Table2[[#This Row],[K17_21_2]]&lt;0),"+-","")</f>
        <v/>
      </c>
      <c r="J624" s="9">
        <f ca="1">SUMIF(INDIRECT(Table2[[#Headers],[M23_28_2]]&amp;"[concat]"),Table2[concat],INDIRECT(Table2[[#Headers],[M23_28_2]]&amp;"[c]"))</f>
        <v>0</v>
      </c>
      <c r="K624" s="9"/>
      <c r="L624" s="9" t="str">
        <f ca="1">IF(OR(Table2[[#This Row],[M23_28_2]]&gt;0,Table2[[#This Row],[K23_28_2]]&lt;0),"+-","")</f>
        <v/>
      </c>
    </row>
    <row r="625" spans="1:12" x14ac:dyDescent="0.25">
      <c r="A625" s="6" t="str">
        <f>SUBSTITUTE(SUBSTITUTE(Table2[[#This Row],[NAMA BARANG]],"-","")," ","")</f>
        <v>CarryfileTopla8830putih</v>
      </c>
      <c r="B625" s="8">
        <f ca="1">IF(Table2[[#This Row],[TT]]&lt;1,"",COUNT(B$2:B624)+1)</f>
        <v>623</v>
      </c>
      <c r="C625" s="6" t="s">
        <v>861</v>
      </c>
      <c r="D625" s="8">
        <v>7</v>
      </c>
      <c r="E625" s="8" t="s">
        <v>862</v>
      </c>
      <c r="F625" s="8">
        <f ca="1">SUM(Table2[[#This Row],[AWAL]],Table2[[#This Row],[M17_21_2]],Table2[[#This Row],[K17_21_2]],Table2[[#This Row],[M23_28_2]],Table2[[#This Row],[K23_28_2]])</f>
        <v>7</v>
      </c>
      <c r="G625" s="6">
        <f ca="1">SUMIF(INDIRECT(Table2[[#Headers],[M17_21_2]]&amp;"[concat]"),Table2[concat],INDIRECT(Table2[[#Headers],[M17_21_2]]&amp;"[c]"))</f>
        <v>0</v>
      </c>
      <c r="H625" s="6">
        <f ca="1">SUMIF(INDIRECT(Table2[[#Headers],[K17_21_2]]&amp;"[concat]"),Table2[concat],INDIRECT(Table2[[#Headers],[K17_21_2]]&amp;"[c]"))*-1</f>
        <v>0</v>
      </c>
      <c r="I625" s="6" t="str">
        <f ca="1">IF(OR(Table2[[#This Row],[M17_21_2]]&gt;0,Table2[[#This Row],[K17_21_2]]&lt;0),"+-","")</f>
        <v/>
      </c>
      <c r="J625" s="9">
        <f ca="1">SUMIF(INDIRECT(Table2[[#Headers],[M23_28_2]]&amp;"[concat]"),Table2[concat],INDIRECT(Table2[[#Headers],[M23_28_2]]&amp;"[c]"))</f>
        <v>0</v>
      </c>
      <c r="K625" s="9"/>
      <c r="L625" s="9" t="str">
        <f ca="1">IF(OR(Table2[[#This Row],[M23_28_2]]&gt;0,Table2[[#This Row],[K23_28_2]]&lt;0),"+-","")</f>
        <v/>
      </c>
    </row>
    <row r="626" spans="1:12" x14ac:dyDescent="0.25">
      <c r="A626" s="6" t="str">
        <f>SUBSTITUTE(SUBSTITUTE(Table2[[#This Row],[NAMA BARANG]],"-","")," ","")</f>
        <v>CatairOpini110</v>
      </c>
      <c r="B626" s="8">
        <f ca="1">IF(Table2[[#This Row],[TT]]&lt;1,"",COUNT(B$2:B625)+1)</f>
        <v>624</v>
      </c>
      <c r="C626" s="32" t="s">
        <v>2783</v>
      </c>
      <c r="D626" s="8">
        <v>3</v>
      </c>
      <c r="E626" s="8" t="s">
        <v>864</v>
      </c>
      <c r="F626" s="8">
        <f ca="1">SUM(Table2[[#This Row],[AWAL]],Table2[[#This Row],[M17_21_2]],Table2[[#This Row],[K17_21_2]],Table2[[#This Row],[M23_28_2]],Table2[[#This Row],[K23_28_2]])</f>
        <v>21</v>
      </c>
      <c r="G626" s="6">
        <f ca="1">SUMIF(INDIRECT(Table2[[#Headers],[M17_21_2]]&amp;"[concat]"),Table2[concat],INDIRECT(Table2[[#Headers],[M17_21_2]]&amp;"[c]"))</f>
        <v>0</v>
      </c>
      <c r="H626" s="6">
        <f ca="1">SUMIF(INDIRECT(Table2[[#Headers],[K17_21_2]]&amp;"[concat]"),Table2[concat],INDIRECT(Table2[[#Headers],[K17_21_2]]&amp;"[c]"))*-1</f>
        <v>-2</v>
      </c>
      <c r="I626" s="6" t="str">
        <f ca="1">IF(OR(Table2[[#This Row],[M17_21_2]]&gt;0,Table2[[#This Row],[K17_21_2]]&lt;0),"+-","")</f>
        <v>+-</v>
      </c>
      <c r="J626" s="9">
        <f ca="1">SUMIF(INDIRECT(Table2[[#Headers],[M23_28_2]]&amp;"[concat]"),Table2[concat],INDIRECT(Table2[[#Headers],[M23_28_2]]&amp;"[c]"))</f>
        <v>20</v>
      </c>
      <c r="K626" s="9"/>
      <c r="L626" s="9" t="str">
        <f ca="1">IF(OR(Table2[[#This Row],[M23_28_2]]&gt;0,Table2[[#This Row],[K23_28_2]]&lt;0),"+-","")</f>
        <v>+-</v>
      </c>
    </row>
    <row r="627" spans="1:12" x14ac:dyDescent="0.25">
      <c r="A627" s="6" t="str">
        <f>SUBSTITUTE(SUBSTITUTE(Table2[[#This Row],[NAMA BARANG]],"-","")," ","")</f>
        <v>CatairOpini120</v>
      </c>
      <c r="B627" s="8">
        <f ca="1">IF(Table2[[#This Row],[TT]]&lt;1,"",COUNT(B$2:B626)+1)</f>
        <v>625</v>
      </c>
      <c r="C627" s="32" t="s">
        <v>2784</v>
      </c>
      <c r="D627" s="8">
        <v>1</v>
      </c>
      <c r="E627" s="8" t="s">
        <v>42</v>
      </c>
      <c r="F627" s="8">
        <f ca="1">SUM(Table2[[#This Row],[AWAL]],Table2[[#This Row],[M17_21_2]],Table2[[#This Row],[K17_21_2]],Table2[[#This Row],[M23_28_2]],Table2[[#This Row],[K23_28_2]])</f>
        <v>11</v>
      </c>
      <c r="G627" s="6">
        <f ca="1">SUMIF(INDIRECT(Table2[[#Headers],[M17_21_2]]&amp;"[concat]"),Table2[concat],INDIRECT(Table2[[#Headers],[M17_21_2]]&amp;"[c]"))</f>
        <v>0</v>
      </c>
      <c r="H627" s="6">
        <f ca="1">SUMIF(INDIRECT(Table2[[#Headers],[K17_21_2]]&amp;"[concat]"),Table2[concat],INDIRECT(Table2[[#Headers],[K17_21_2]]&amp;"[c]"))*-1</f>
        <v>0</v>
      </c>
      <c r="I627" s="6" t="str">
        <f ca="1">IF(OR(Table2[[#This Row],[M17_21_2]]&gt;0,Table2[[#This Row],[K17_21_2]]&lt;0),"+-","")</f>
        <v/>
      </c>
      <c r="J627" s="9">
        <f ca="1">SUMIF(INDIRECT(Table2[[#Headers],[M23_28_2]]&amp;"[concat]"),Table2[concat],INDIRECT(Table2[[#Headers],[M23_28_2]]&amp;"[c]"))</f>
        <v>10</v>
      </c>
      <c r="K627" s="9"/>
      <c r="L627" s="9" t="str">
        <f ca="1">IF(OR(Table2[[#This Row],[M23_28_2]]&gt;0,Table2[[#This Row],[K23_28_2]]&lt;0),"+-","")</f>
        <v>+-</v>
      </c>
    </row>
    <row r="628" spans="1:12" x14ac:dyDescent="0.25">
      <c r="A628" s="6" t="str">
        <f>SUBSTITUTE(SUBSTITUTE(Table2[[#This Row],[NAMA BARANG]],"-","")," ","")</f>
        <v>CaturmagnitTNTAO32</v>
      </c>
      <c r="B628" s="8">
        <f ca="1">IF(Table2[[#This Row],[TT]]&lt;1,"",COUNT(B$2:B627)+1)</f>
        <v>626</v>
      </c>
      <c r="C628" s="6" t="s">
        <v>865</v>
      </c>
      <c r="D628" s="8">
        <v>4</v>
      </c>
      <c r="E628" s="8" t="s">
        <v>68</v>
      </c>
      <c r="F628" s="8">
        <f ca="1">SUM(Table2[[#This Row],[AWAL]],Table2[[#This Row],[M17_21_2]],Table2[[#This Row],[K17_21_2]],Table2[[#This Row],[M23_28_2]],Table2[[#This Row],[K23_28_2]])</f>
        <v>4</v>
      </c>
      <c r="G628" s="6">
        <f ca="1">SUMIF(INDIRECT(Table2[[#Headers],[M17_21_2]]&amp;"[concat]"),Table2[concat],INDIRECT(Table2[[#Headers],[M17_21_2]]&amp;"[c]"))</f>
        <v>0</v>
      </c>
      <c r="H628" s="6">
        <f ca="1">SUMIF(INDIRECT(Table2[[#Headers],[K17_21_2]]&amp;"[concat]"),Table2[concat],INDIRECT(Table2[[#Headers],[K17_21_2]]&amp;"[c]"))*-1</f>
        <v>0</v>
      </c>
      <c r="I628" s="6" t="str">
        <f ca="1">IF(OR(Table2[[#This Row],[M17_21_2]]&gt;0,Table2[[#This Row],[K17_21_2]]&lt;0),"+-","")</f>
        <v/>
      </c>
      <c r="J628" s="9">
        <f ca="1">SUMIF(INDIRECT(Table2[[#Headers],[M23_28_2]]&amp;"[concat]"),Table2[concat],INDIRECT(Table2[[#Headers],[M23_28_2]]&amp;"[c]"))</f>
        <v>0</v>
      </c>
      <c r="K628" s="9"/>
      <c r="L628" s="9" t="str">
        <f ca="1">IF(OR(Table2[[#This Row],[M23_28_2]]&gt;0,Table2[[#This Row],[K23_28_2]]&lt;0),"+-","")</f>
        <v/>
      </c>
    </row>
    <row r="629" spans="1:12" x14ac:dyDescent="0.25">
      <c r="A629" s="6" t="str">
        <f>SUBSTITUTE(SUBSTITUTE(Table2[[#This Row],[NAMA BARANG]],"-","")," ","")</f>
        <v>CD3680besar</v>
      </c>
      <c r="B629" s="8">
        <f ca="1">IF(Table2[[#This Row],[TT]]&lt;1,"",COUNT(B$2:B628)+1)</f>
        <v>627</v>
      </c>
      <c r="C629" s="6" t="s">
        <v>866</v>
      </c>
      <c r="D629" s="8">
        <v>3</v>
      </c>
      <c r="E629" s="8" t="s">
        <v>38</v>
      </c>
      <c r="F629" s="8">
        <f ca="1">SUM(Table2[[#This Row],[AWAL]],Table2[[#This Row],[M17_21_2]],Table2[[#This Row],[K17_21_2]],Table2[[#This Row],[M23_28_2]],Table2[[#This Row],[K23_28_2]])</f>
        <v>3</v>
      </c>
      <c r="G629" s="6">
        <f ca="1">SUMIF(INDIRECT(Table2[[#Headers],[M17_21_2]]&amp;"[concat]"),Table2[concat],INDIRECT(Table2[[#Headers],[M17_21_2]]&amp;"[c]"))</f>
        <v>0</v>
      </c>
      <c r="H629" s="6">
        <f ca="1">SUMIF(INDIRECT(Table2[[#Headers],[K17_21_2]]&amp;"[concat]"),Table2[concat],INDIRECT(Table2[[#Headers],[K17_21_2]]&amp;"[c]"))*-1</f>
        <v>0</v>
      </c>
      <c r="I629" s="6" t="str">
        <f ca="1">IF(OR(Table2[[#This Row],[M17_21_2]]&gt;0,Table2[[#This Row],[K17_21_2]]&lt;0),"+-","")</f>
        <v/>
      </c>
      <c r="J629" s="9">
        <f ca="1">SUMIF(INDIRECT(Table2[[#Headers],[M23_28_2]]&amp;"[concat]"),Table2[concat],INDIRECT(Table2[[#Headers],[M23_28_2]]&amp;"[c]"))</f>
        <v>0</v>
      </c>
      <c r="K629" s="9"/>
      <c r="L629" s="9" t="str">
        <f ca="1">IF(OR(Table2[[#This Row],[M23_28_2]]&gt;0,Table2[[#This Row],[K23_28_2]]&lt;0),"+-","")</f>
        <v/>
      </c>
    </row>
    <row r="630" spans="1:12" x14ac:dyDescent="0.25">
      <c r="A630" s="6" t="str">
        <f>SUBSTITUTE(SUBSTITUTE(Table2[[#This Row],[NAMA BARANG]],"-","")," ","")</f>
        <v>CDBagbolaTNT274</v>
      </c>
      <c r="B630" s="8">
        <f ca="1">IF(Table2[[#This Row],[TT]]&lt;1,"",COUNT(B$2:B629)+1)</f>
        <v>628</v>
      </c>
      <c r="C630" s="6" t="s">
        <v>867</v>
      </c>
      <c r="D630" s="8">
        <v>2</v>
      </c>
      <c r="E630" s="8" t="s">
        <v>59</v>
      </c>
      <c r="F630" s="8">
        <f ca="1">SUM(Table2[[#This Row],[AWAL]],Table2[[#This Row],[M17_21_2]],Table2[[#This Row],[K17_21_2]],Table2[[#This Row],[M23_28_2]],Table2[[#This Row],[K23_28_2]])</f>
        <v>2</v>
      </c>
      <c r="G630" s="6">
        <f ca="1">SUMIF(INDIRECT(Table2[[#Headers],[M17_21_2]]&amp;"[concat]"),Table2[concat],INDIRECT(Table2[[#Headers],[M17_21_2]]&amp;"[c]"))</f>
        <v>0</v>
      </c>
      <c r="H630" s="6">
        <f ca="1">SUMIF(INDIRECT(Table2[[#Headers],[K17_21_2]]&amp;"[concat]"),Table2[concat],INDIRECT(Table2[[#Headers],[K17_21_2]]&amp;"[c]"))*-1</f>
        <v>0</v>
      </c>
      <c r="I630" s="6" t="str">
        <f ca="1">IF(OR(Table2[[#This Row],[M17_21_2]]&gt;0,Table2[[#This Row],[K17_21_2]]&lt;0),"+-","")</f>
        <v/>
      </c>
      <c r="J630" s="9">
        <f ca="1">SUMIF(INDIRECT(Table2[[#Headers],[M23_28_2]]&amp;"[concat]"),Table2[concat],INDIRECT(Table2[[#Headers],[M23_28_2]]&amp;"[c]"))</f>
        <v>0</v>
      </c>
      <c r="K630" s="9"/>
      <c r="L630" s="9" t="str">
        <f ca="1">IF(OR(Table2[[#This Row],[M23_28_2]]&gt;0,Table2[[#This Row],[K23_28_2]]&lt;0),"+-","")</f>
        <v/>
      </c>
    </row>
    <row r="631" spans="1:12" x14ac:dyDescent="0.25">
      <c r="A631" s="6" t="str">
        <f>SUBSTITUTE(SUBSTITUTE(Table2[[#This Row],[NAMA BARANG]],"-","")," ","")</f>
        <v>CDBagDisneyTNT277</v>
      </c>
      <c r="B631" s="8">
        <f ca="1">IF(Table2[[#This Row],[TT]]&lt;1,"",COUNT(B$2:B630)+1)</f>
        <v>629</v>
      </c>
      <c r="C631" s="6" t="s">
        <v>868</v>
      </c>
      <c r="D631" s="8">
        <v>4</v>
      </c>
      <c r="E631" s="8" t="s">
        <v>171</v>
      </c>
      <c r="F631" s="8">
        <f ca="1">SUM(Table2[[#This Row],[AWAL]],Table2[[#This Row],[M17_21_2]],Table2[[#This Row],[K17_21_2]],Table2[[#This Row],[M23_28_2]],Table2[[#This Row],[K23_28_2]])</f>
        <v>4</v>
      </c>
      <c r="G631" s="6">
        <f ca="1">SUMIF(INDIRECT(Table2[[#Headers],[M17_21_2]]&amp;"[concat]"),Table2[concat],INDIRECT(Table2[[#Headers],[M17_21_2]]&amp;"[c]"))</f>
        <v>0</v>
      </c>
      <c r="H631" s="6">
        <f ca="1">SUMIF(INDIRECT(Table2[[#Headers],[K17_21_2]]&amp;"[concat]"),Table2[concat],INDIRECT(Table2[[#Headers],[K17_21_2]]&amp;"[c]"))*-1</f>
        <v>0</v>
      </c>
      <c r="I631" s="6" t="str">
        <f ca="1">IF(OR(Table2[[#This Row],[M17_21_2]]&gt;0,Table2[[#This Row],[K17_21_2]]&lt;0),"+-","")</f>
        <v/>
      </c>
      <c r="J631" s="9">
        <f ca="1">SUMIF(INDIRECT(Table2[[#Headers],[M23_28_2]]&amp;"[concat]"),Table2[concat],INDIRECT(Table2[[#Headers],[M23_28_2]]&amp;"[c]"))</f>
        <v>0</v>
      </c>
      <c r="K631" s="9"/>
      <c r="L631" s="9" t="str">
        <f ca="1">IF(OR(Table2[[#This Row],[M23_28_2]]&gt;0,Table2[[#This Row],[K23_28_2]]&lt;0),"+-","")</f>
        <v/>
      </c>
    </row>
    <row r="632" spans="1:12" x14ac:dyDescent="0.25">
      <c r="A632" s="6" t="str">
        <f>SUBSTITUTE(SUBSTITUTE(Table2[[#This Row],[NAMA BARANG]],"-","")," ","")</f>
        <v>CelenganBulat3103</v>
      </c>
      <c r="B632" s="8">
        <f ca="1">IF(Table2[[#This Row],[TT]]&lt;1,"",COUNT(B$2:B631)+1)</f>
        <v>630</v>
      </c>
      <c r="C632" s="6" t="s">
        <v>869</v>
      </c>
      <c r="D632" s="8">
        <v>1</v>
      </c>
      <c r="E632" s="8">
        <v>72</v>
      </c>
      <c r="F632" s="8">
        <f ca="1">SUM(Table2[[#This Row],[AWAL]],Table2[[#This Row],[M17_21_2]],Table2[[#This Row],[K17_21_2]],Table2[[#This Row],[M23_28_2]],Table2[[#This Row],[K23_28_2]])</f>
        <v>1</v>
      </c>
      <c r="G632" s="6">
        <f ca="1">SUMIF(INDIRECT(Table2[[#Headers],[M17_21_2]]&amp;"[concat]"),Table2[concat],INDIRECT(Table2[[#Headers],[M17_21_2]]&amp;"[c]"))</f>
        <v>0</v>
      </c>
      <c r="H632" s="6">
        <f ca="1">SUMIF(INDIRECT(Table2[[#Headers],[K17_21_2]]&amp;"[concat]"),Table2[concat],INDIRECT(Table2[[#Headers],[K17_21_2]]&amp;"[c]"))*-1</f>
        <v>0</v>
      </c>
      <c r="I632" s="6" t="str">
        <f ca="1">IF(OR(Table2[[#This Row],[M17_21_2]]&gt;0,Table2[[#This Row],[K17_21_2]]&lt;0),"+-","")</f>
        <v/>
      </c>
      <c r="J632" s="9">
        <f ca="1">SUMIF(INDIRECT(Table2[[#Headers],[M23_28_2]]&amp;"[concat]"),Table2[concat],INDIRECT(Table2[[#Headers],[M23_28_2]]&amp;"[c]"))</f>
        <v>0</v>
      </c>
      <c r="K632" s="9"/>
      <c r="L632" s="9" t="str">
        <f ca="1">IF(OR(Table2[[#This Row],[M23_28_2]]&gt;0,Table2[[#This Row],[K23_28_2]]&lt;0),"+-","")</f>
        <v/>
      </c>
    </row>
    <row r="633" spans="1:12" x14ac:dyDescent="0.25">
      <c r="A633" s="6" t="str">
        <f>SUBSTITUTE(SUBSTITUTE(Table2[[#This Row],[NAMA BARANG]],"-","")," ","")</f>
        <v>CelenganL</v>
      </c>
      <c r="B633" s="8">
        <f ca="1">IF(Table2[[#This Row],[TT]]&lt;1,"",COUNT(B$2:B632)+1)</f>
        <v>631</v>
      </c>
      <c r="C633" s="6" t="s">
        <v>870</v>
      </c>
      <c r="D633" s="8">
        <v>1</v>
      </c>
      <c r="E633" s="8" t="s">
        <v>57</v>
      </c>
      <c r="F633" s="8">
        <f ca="1">SUM(Table2[[#This Row],[AWAL]],Table2[[#This Row],[M17_21_2]],Table2[[#This Row],[K17_21_2]],Table2[[#This Row],[M23_28_2]],Table2[[#This Row],[K23_28_2]])</f>
        <v>1</v>
      </c>
      <c r="G633" s="6">
        <f ca="1">SUMIF(INDIRECT(Table2[[#Headers],[M17_21_2]]&amp;"[concat]"),Table2[concat],INDIRECT(Table2[[#Headers],[M17_21_2]]&amp;"[c]"))</f>
        <v>0</v>
      </c>
      <c r="H633" s="6">
        <f ca="1">SUMIF(INDIRECT(Table2[[#Headers],[K17_21_2]]&amp;"[concat]"),Table2[concat],INDIRECT(Table2[[#Headers],[K17_21_2]]&amp;"[c]"))*-1</f>
        <v>0</v>
      </c>
      <c r="I633" s="6" t="str">
        <f ca="1">IF(OR(Table2[[#This Row],[M17_21_2]]&gt;0,Table2[[#This Row],[K17_21_2]]&lt;0),"+-","")</f>
        <v/>
      </c>
      <c r="J633" s="9">
        <f ca="1">SUMIF(INDIRECT(Table2[[#Headers],[M23_28_2]]&amp;"[concat]"),Table2[concat],INDIRECT(Table2[[#Headers],[M23_28_2]]&amp;"[c]"))</f>
        <v>0</v>
      </c>
      <c r="K633" s="9"/>
      <c r="L633" s="9" t="str">
        <f ca="1">IF(OR(Table2[[#This Row],[M23_28_2]]&gt;0,Table2[[#This Row],[K23_28_2]]&lt;0),"+-","")</f>
        <v/>
      </c>
    </row>
    <row r="634" spans="1:12" x14ac:dyDescent="0.25">
      <c r="A634" s="6" t="str">
        <f>SUBSTITUTE(SUBSTITUTE(Table2[[#This Row],[NAMA BARANG]],"-","")," ","")</f>
        <v>CelenganL8House</v>
      </c>
      <c r="B634" s="10">
        <f ca="1">IF(Table2[[#This Row],[TT]]&lt;1,"",COUNT(B$2:B633)+1)</f>
        <v>632</v>
      </c>
      <c r="C634" s="6" t="s">
        <v>871</v>
      </c>
      <c r="D634" s="8">
        <v>8</v>
      </c>
      <c r="E634" s="8" t="s">
        <v>872</v>
      </c>
      <c r="F634" s="10">
        <f ca="1">SUM(Table2[[#This Row],[AWAL]],Table2[[#This Row],[M17_21_2]],Table2[[#This Row],[K17_21_2]],Table2[[#This Row],[M23_28_2]],Table2[[#This Row],[K23_28_2]])</f>
        <v>8</v>
      </c>
      <c r="G634" s="6">
        <f ca="1">SUMIF(INDIRECT(Table2[[#Headers],[M17_21_2]]&amp;"[concat]"),Table2[concat],INDIRECT(Table2[[#Headers],[M17_21_2]]&amp;"[c]"))</f>
        <v>0</v>
      </c>
      <c r="H634" s="6">
        <f ca="1">SUMIF(INDIRECT(Table2[[#Headers],[K17_21_2]]&amp;"[concat]"),Table2[concat],INDIRECT(Table2[[#Headers],[K17_21_2]]&amp;"[c]"))*-1</f>
        <v>0</v>
      </c>
      <c r="I634" s="6" t="str">
        <f ca="1">IF(OR(Table2[[#This Row],[M17_21_2]]&gt;0,Table2[[#This Row],[K17_21_2]]&lt;0),"+-","")</f>
        <v/>
      </c>
      <c r="J634" s="9">
        <f ca="1">SUMIF(INDIRECT(Table2[[#Headers],[M23_28_2]]&amp;"[concat]"),Table2[concat],INDIRECT(Table2[[#Headers],[M23_28_2]]&amp;"[c]"))</f>
        <v>0</v>
      </c>
      <c r="K634" s="9"/>
      <c r="L634" s="9" t="str">
        <f ca="1">IF(OR(Table2[[#This Row],[M23_28_2]]&gt;0,Table2[[#This Row],[K23_28_2]]&lt;0),"+-","")</f>
        <v/>
      </c>
    </row>
    <row r="635" spans="1:12" x14ac:dyDescent="0.25">
      <c r="A635" s="6" t="str">
        <f>SUBSTITUTE(SUBSTITUTE(Table2[[#This Row],[NAMA BARANG]],"-","")," ","")</f>
        <v>CelenganP32House</v>
      </c>
      <c r="B635" s="8">
        <f ca="1">IF(Table2[[#This Row],[TT]]&lt;1,"",COUNT(B$2:B634)+1)</f>
        <v>633</v>
      </c>
      <c r="C635" s="6" t="s">
        <v>873</v>
      </c>
      <c r="D635" s="8">
        <v>8</v>
      </c>
      <c r="E635" s="8" t="s">
        <v>872</v>
      </c>
      <c r="F635" s="8">
        <f ca="1">SUM(Table2[[#This Row],[AWAL]],Table2[[#This Row],[M17_21_2]],Table2[[#This Row],[K17_21_2]],Table2[[#This Row],[M23_28_2]],Table2[[#This Row],[K23_28_2]])</f>
        <v>8</v>
      </c>
      <c r="G635" s="6">
        <f ca="1">SUMIF(INDIRECT(Table2[[#Headers],[M17_21_2]]&amp;"[concat]"),Table2[concat],INDIRECT(Table2[[#Headers],[M17_21_2]]&amp;"[c]"))</f>
        <v>0</v>
      </c>
      <c r="H635" s="6">
        <f ca="1">SUMIF(INDIRECT(Table2[[#Headers],[K17_21_2]]&amp;"[concat]"),Table2[concat],INDIRECT(Table2[[#Headers],[K17_21_2]]&amp;"[c]"))*-1</f>
        <v>0</v>
      </c>
      <c r="I635" s="6" t="str">
        <f ca="1">IF(OR(Table2[[#This Row],[M17_21_2]]&gt;0,Table2[[#This Row],[K17_21_2]]&lt;0),"+-","")</f>
        <v/>
      </c>
      <c r="J635" s="9">
        <f ca="1">SUMIF(INDIRECT(Table2[[#Headers],[M23_28_2]]&amp;"[concat]"),Table2[concat],INDIRECT(Table2[[#Headers],[M23_28_2]]&amp;"[c]"))</f>
        <v>0</v>
      </c>
      <c r="K635" s="9"/>
      <c r="L635" s="9" t="str">
        <f ca="1">IF(OR(Table2[[#This Row],[M23_28_2]]&gt;0,Table2[[#This Row],[K23_28_2]]&lt;0),"+-","")</f>
        <v/>
      </c>
    </row>
    <row r="636" spans="1:12" x14ac:dyDescent="0.25">
      <c r="A636" s="6" t="str">
        <f>SUBSTITUTE(SUBSTITUTE(Table2[[#This Row],[NAMA BARANG]],"-","")," ","")</f>
        <v>ClearHolder20lbGMhijau</v>
      </c>
      <c r="B636" s="10">
        <f ca="1">IF(Table2[[#This Row],[TT]]&lt;1,"",COUNT(B$2:B635)+1)</f>
        <v>634</v>
      </c>
      <c r="C636" s="6" t="s">
        <v>874</v>
      </c>
      <c r="D636" s="8">
        <v>1</v>
      </c>
      <c r="E636" s="8">
        <v>144</v>
      </c>
      <c r="F636" s="10">
        <f ca="1">SUM(Table2[[#This Row],[AWAL]],Table2[[#This Row],[M17_21_2]],Table2[[#This Row],[K17_21_2]],Table2[[#This Row],[M23_28_2]],Table2[[#This Row],[K23_28_2]])</f>
        <v>1</v>
      </c>
      <c r="G636" s="6">
        <f ca="1">SUMIF(INDIRECT(Table2[[#Headers],[M17_21_2]]&amp;"[concat]"),Table2[concat],INDIRECT(Table2[[#Headers],[M17_21_2]]&amp;"[c]"))</f>
        <v>0</v>
      </c>
      <c r="H636" s="6">
        <f ca="1">SUMIF(INDIRECT(Table2[[#Headers],[K17_21_2]]&amp;"[concat]"),Table2[concat],INDIRECT(Table2[[#Headers],[K17_21_2]]&amp;"[c]"))*-1</f>
        <v>0</v>
      </c>
      <c r="I636" s="6" t="str">
        <f ca="1">IF(OR(Table2[[#This Row],[M17_21_2]]&gt;0,Table2[[#This Row],[K17_21_2]]&lt;0),"+-","")</f>
        <v/>
      </c>
      <c r="J636" s="9">
        <f ca="1">SUMIF(INDIRECT(Table2[[#Headers],[M23_28_2]]&amp;"[concat]"),Table2[concat],INDIRECT(Table2[[#Headers],[M23_28_2]]&amp;"[c]"))</f>
        <v>0</v>
      </c>
      <c r="K636" s="9"/>
      <c r="L636" s="9" t="str">
        <f ca="1">IF(OR(Table2[[#This Row],[M23_28_2]]&gt;0,Table2[[#This Row],[K23_28_2]]&lt;0),"+-","")</f>
        <v/>
      </c>
    </row>
    <row r="637" spans="1:12" x14ac:dyDescent="0.25">
      <c r="A637" s="6" t="str">
        <f>SUBSTITUTE(SUBSTITUTE(Table2[[#This Row],[NAMA BARANG]],"-","")," ","")</f>
        <v>ClearHolder20lbGMkuning</v>
      </c>
      <c r="B637" s="8">
        <f ca="1">IF(Table2[[#This Row],[TT]]&lt;1,"",COUNT(B$2:B636)+1)</f>
        <v>635</v>
      </c>
      <c r="C637" s="6" t="s">
        <v>875</v>
      </c>
      <c r="D637" s="8">
        <v>1</v>
      </c>
      <c r="E637" s="8" t="s">
        <v>98</v>
      </c>
      <c r="F637" s="8">
        <f ca="1">SUM(Table2[[#This Row],[AWAL]],Table2[[#This Row],[M17_21_2]],Table2[[#This Row],[K17_21_2]],Table2[[#This Row],[M23_28_2]],Table2[[#This Row],[K23_28_2]])</f>
        <v>1</v>
      </c>
      <c r="G637" s="6">
        <f ca="1">SUMIF(INDIRECT(Table2[[#Headers],[M17_21_2]]&amp;"[concat]"),Table2[concat],INDIRECT(Table2[[#Headers],[M17_21_2]]&amp;"[c]"))</f>
        <v>0</v>
      </c>
      <c r="H637" s="6">
        <f ca="1">SUMIF(INDIRECT(Table2[[#Headers],[K17_21_2]]&amp;"[concat]"),Table2[concat],INDIRECT(Table2[[#Headers],[K17_21_2]]&amp;"[c]"))*-1</f>
        <v>0</v>
      </c>
      <c r="I637" s="6" t="str">
        <f ca="1">IF(OR(Table2[[#This Row],[M17_21_2]]&gt;0,Table2[[#This Row],[K17_21_2]]&lt;0),"+-","")</f>
        <v/>
      </c>
      <c r="J637" s="9">
        <f ca="1">SUMIF(INDIRECT(Table2[[#Headers],[M23_28_2]]&amp;"[concat]"),Table2[concat],INDIRECT(Table2[[#Headers],[M23_28_2]]&amp;"[c]"))</f>
        <v>0</v>
      </c>
      <c r="K637" s="9"/>
      <c r="L637" s="9" t="str">
        <f ca="1">IF(OR(Table2[[#This Row],[M23_28_2]]&gt;0,Table2[[#This Row],[K23_28_2]]&lt;0),"+-","")</f>
        <v/>
      </c>
    </row>
    <row r="638" spans="1:12" x14ac:dyDescent="0.25">
      <c r="A638" s="6" t="str">
        <f>SUBSTITUTE(SUBSTITUTE(Table2[[#This Row],[NAMA BARANG]],"-","")," ","")</f>
        <v>ClearHolder20lbGMmerah</v>
      </c>
      <c r="B638" s="8">
        <f ca="1">IF(Table2[[#This Row],[TT]]&lt;1,"",COUNT(B$2:B637)+1)</f>
        <v>636</v>
      </c>
      <c r="C638" s="6" t="s">
        <v>876</v>
      </c>
      <c r="D638" s="8">
        <v>1</v>
      </c>
      <c r="E638" s="8" t="s">
        <v>98</v>
      </c>
      <c r="F638" s="8">
        <f ca="1">SUM(Table2[[#This Row],[AWAL]],Table2[[#This Row],[M17_21_2]],Table2[[#This Row],[K17_21_2]],Table2[[#This Row],[M23_28_2]],Table2[[#This Row],[K23_28_2]])</f>
        <v>1</v>
      </c>
      <c r="G638" s="6">
        <f ca="1">SUMIF(INDIRECT(Table2[[#Headers],[M17_21_2]]&amp;"[concat]"),Table2[concat],INDIRECT(Table2[[#Headers],[M17_21_2]]&amp;"[c]"))</f>
        <v>0</v>
      </c>
      <c r="H638" s="6">
        <f ca="1">SUMIF(INDIRECT(Table2[[#Headers],[K17_21_2]]&amp;"[concat]"),Table2[concat],INDIRECT(Table2[[#Headers],[K17_21_2]]&amp;"[c]"))*-1</f>
        <v>0</v>
      </c>
      <c r="I638" s="6" t="str">
        <f ca="1">IF(OR(Table2[[#This Row],[M17_21_2]]&gt;0,Table2[[#This Row],[K17_21_2]]&lt;0),"+-","")</f>
        <v/>
      </c>
      <c r="J638" s="9">
        <f ca="1">SUMIF(INDIRECT(Table2[[#Headers],[M23_28_2]]&amp;"[concat]"),Table2[concat],INDIRECT(Table2[[#Headers],[M23_28_2]]&amp;"[c]"))</f>
        <v>0</v>
      </c>
      <c r="K638" s="9"/>
      <c r="L638" s="9" t="str">
        <f ca="1">IF(OR(Table2[[#This Row],[M23_28_2]]&gt;0,Table2[[#This Row],[K23_28_2]]&lt;0),"+-","")</f>
        <v/>
      </c>
    </row>
    <row r="639" spans="1:12" x14ac:dyDescent="0.25">
      <c r="A639" s="6" t="str">
        <f>SUBSTITUTE(SUBSTITUTE(Table2[[#This Row],[NAMA BARANG]],"-","")," ","")</f>
        <v>Clearholder40entermix</v>
      </c>
      <c r="B639" s="8">
        <f ca="1">IF(Table2[[#This Row],[TT]]&lt;1,"",COUNT(B$2:B638)+1)</f>
        <v>637</v>
      </c>
      <c r="C639" s="6" t="s">
        <v>877</v>
      </c>
      <c r="D639" s="8">
        <v>2</v>
      </c>
      <c r="E639" s="8" t="s">
        <v>42</v>
      </c>
      <c r="F639" s="8">
        <f ca="1">SUM(Table2[[#This Row],[AWAL]],Table2[[#This Row],[M17_21_2]],Table2[[#This Row],[K17_21_2]],Table2[[#This Row],[M23_28_2]],Table2[[#This Row],[K23_28_2]])</f>
        <v>2</v>
      </c>
      <c r="G639" s="6">
        <f ca="1">SUMIF(INDIRECT(Table2[[#Headers],[M17_21_2]]&amp;"[concat]"),Table2[concat],INDIRECT(Table2[[#Headers],[M17_21_2]]&amp;"[c]"))</f>
        <v>0</v>
      </c>
      <c r="H639" s="6">
        <f ca="1">SUMIF(INDIRECT(Table2[[#Headers],[K17_21_2]]&amp;"[concat]"),Table2[concat],INDIRECT(Table2[[#Headers],[K17_21_2]]&amp;"[c]"))*-1</f>
        <v>0</v>
      </c>
      <c r="I639" s="6" t="str">
        <f ca="1">IF(OR(Table2[[#This Row],[M17_21_2]]&gt;0,Table2[[#This Row],[K17_21_2]]&lt;0),"+-","")</f>
        <v/>
      </c>
      <c r="J639" s="9">
        <f ca="1">SUMIF(INDIRECT(Table2[[#Headers],[M23_28_2]]&amp;"[concat]"),Table2[concat],INDIRECT(Table2[[#Headers],[M23_28_2]]&amp;"[c]"))</f>
        <v>0</v>
      </c>
      <c r="K639" s="9"/>
      <c r="L639" s="9" t="str">
        <f ca="1">IF(OR(Table2[[#This Row],[M23_28_2]]&gt;0,Table2[[#This Row],[K23_28_2]]&lt;0),"+-","")</f>
        <v/>
      </c>
    </row>
    <row r="640" spans="1:12" x14ac:dyDescent="0.25">
      <c r="A640" s="6" t="str">
        <f>SUBSTITUTE(SUBSTITUTE(Table2[[#This Row],[NAMA BARANG]],"-","")," ","")</f>
        <v>ClearHolder60LTrambo/snowpeak</v>
      </c>
      <c r="B640" s="8">
        <f ca="1">IF(Table2[[#This Row],[TT]]&lt;1,"",COUNT(B$2:B639)+1)</f>
        <v>638</v>
      </c>
      <c r="C640" s="6" t="s">
        <v>878</v>
      </c>
      <c r="D640" s="8">
        <v>5</v>
      </c>
      <c r="E640" s="8" t="s">
        <v>57</v>
      </c>
      <c r="F640" s="8">
        <f ca="1">SUM(Table2[[#This Row],[AWAL]],Table2[[#This Row],[M17_21_2]],Table2[[#This Row],[K17_21_2]],Table2[[#This Row],[M23_28_2]],Table2[[#This Row],[K23_28_2]])</f>
        <v>5</v>
      </c>
      <c r="G640" s="6">
        <f ca="1">SUMIF(INDIRECT(Table2[[#Headers],[M17_21_2]]&amp;"[concat]"),Table2[concat],INDIRECT(Table2[[#Headers],[M17_21_2]]&amp;"[c]"))</f>
        <v>0</v>
      </c>
      <c r="H640" s="6">
        <f ca="1">SUMIF(INDIRECT(Table2[[#Headers],[K17_21_2]]&amp;"[concat]"),Table2[concat],INDIRECT(Table2[[#Headers],[K17_21_2]]&amp;"[c]"))*-1</f>
        <v>0</v>
      </c>
      <c r="I640" s="6" t="str">
        <f ca="1">IF(OR(Table2[[#This Row],[M17_21_2]]&gt;0,Table2[[#This Row],[K17_21_2]]&lt;0),"+-","")</f>
        <v/>
      </c>
      <c r="J640" s="9">
        <f ca="1">SUMIF(INDIRECT(Table2[[#Headers],[M23_28_2]]&amp;"[concat]"),Table2[concat],INDIRECT(Table2[[#Headers],[M23_28_2]]&amp;"[c]"))</f>
        <v>0</v>
      </c>
      <c r="K640" s="9"/>
      <c r="L640" s="9" t="str">
        <f ca="1">IF(OR(Table2[[#This Row],[M23_28_2]]&gt;0,Table2[[#This Row],[K23_28_2]]&lt;0),"+-","")</f>
        <v/>
      </c>
    </row>
    <row r="641" spans="1:12" x14ac:dyDescent="0.25">
      <c r="A641" s="6" t="str">
        <f>SUBSTITUTE(SUBSTITUTE(Table2[[#This Row],[NAMA BARANG]],"-","")," ","")</f>
        <v>ClearHolderAlot20lbrAbu/Hj/Pink/Htm</v>
      </c>
      <c r="B641" s="8">
        <f ca="1">IF(Table2[[#This Row],[TT]]&lt;1,"",COUNT(B$2:B640)+1)</f>
        <v>639</v>
      </c>
      <c r="C641" s="6" t="s">
        <v>879</v>
      </c>
      <c r="D641" s="8">
        <v>2</v>
      </c>
      <c r="E641" s="8" t="s">
        <v>167</v>
      </c>
      <c r="F641" s="8">
        <f ca="1">SUM(Table2[[#This Row],[AWAL]],Table2[[#This Row],[M17_21_2]],Table2[[#This Row],[K17_21_2]],Table2[[#This Row],[M23_28_2]],Table2[[#This Row],[K23_28_2]])</f>
        <v>2</v>
      </c>
      <c r="G641" s="6">
        <f ca="1">SUMIF(INDIRECT(Table2[[#Headers],[M17_21_2]]&amp;"[concat]"),Table2[concat],INDIRECT(Table2[[#Headers],[M17_21_2]]&amp;"[c]"))</f>
        <v>0</v>
      </c>
      <c r="H641" s="6">
        <f ca="1">SUMIF(INDIRECT(Table2[[#Headers],[K17_21_2]]&amp;"[concat]"),Table2[concat],INDIRECT(Table2[[#Headers],[K17_21_2]]&amp;"[c]"))*-1</f>
        <v>0</v>
      </c>
      <c r="I641" s="6" t="str">
        <f ca="1">IF(OR(Table2[[#This Row],[M17_21_2]]&gt;0,Table2[[#This Row],[K17_21_2]]&lt;0),"+-","")</f>
        <v/>
      </c>
      <c r="J641" s="9">
        <f ca="1">SUMIF(INDIRECT(Table2[[#Headers],[M23_28_2]]&amp;"[concat]"),Table2[concat],INDIRECT(Table2[[#Headers],[M23_28_2]]&amp;"[c]"))</f>
        <v>0</v>
      </c>
      <c r="K641" s="9"/>
      <c r="L641" s="9" t="str">
        <f ca="1">IF(OR(Table2[[#This Row],[M23_28_2]]&gt;0,Table2[[#This Row],[K23_28_2]]&lt;0),"+-","")</f>
        <v/>
      </c>
    </row>
    <row r="642" spans="1:12" x14ac:dyDescent="0.25">
      <c r="A642" s="6" t="str">
        <f>SUBSTITUTE(SUBSTITUTE(Table2[[#This Row],[NAMA BARANG]],"-","")," ","")</f>
        <v>ClearHolderamandaF420lb</v>
      </c>
      <c r="B642" s="8">
        <f ca="1">IF(Table2[[#This Row],[TT]]&lt;1,"",COUNT(B$2:B641)+1)</f>
        <v>640</v>
      </c>
      <c r="C642" s="6" t="s">
        <v>880</v>
      </c>
      <c r="D642" s="8">
        <v>4</v>
      </c>
      <c r="E642" s="8" t="s">
        <v>43</v>
      </c>
      <c r="F642" s="8">
        <f ca="1">SUM(Table2[[#This Row],[AWAL]],Table2[[#This Row],[M17_21_2]],Table2[[#This Row],[K17_21_2]],Table2[[#This Row],[M23_28_2]],Table2[[#This Row],[K23_28_2]])</f>
        <v>4</v>
      </c>
      <c r="G642" s="6">
        <f ca="1">SUMIF(INDIRECT(Table2[[#Headers],[M17_21_2]]&amp;"[concat]"),Table2[concat],INDIRECT(Table2[[#Headers],[M17_21_2]]&amp;"[c]"))</f>
        <v>0</v>
      </c>
      <c r="H642" s="6">
        <f ca="1">SUMIF(INDIRECT(Table2[[#Headers],[K17_21_2]]&amp;"[concat]"),Table2[concat],INDIRECT(Table2[[#Headers],[K17_21_2]]&amp;"[c]"))*-1</f>
        <v>0</v>
      </c>
      <c r="I642" s="6" t="str">
        <f ca="1">IF(OR(Table2[[#This Row],[M17_21_2]]&gt;0,Table2[[#This Row],[K17_21_2]]&lt;0),"+-","")</f>
        <v/>
      </c>
      <c r="J642" s="9">
        <f ca="1">SUMIF(INDIRECT(Table2[[#Headers],[M23_28_2]]&amp;"[concat]"),Table2[concat],INDIRECT(Table2[[#Headers],[M23_28_2]]&amp;"[c]"))</f>
        <v>0</v>
      </c>
      <c r="K642" s="9"/>
      <c r="L642" s="9" t="str">
        <f ca="1">IF(OR(Table2[[#This Row],[M23_28_2]]&gt;0,Table2[[#This Row],[K23_28_2]]&lt;0),"+-","")</f>
        <v/>
      </c>
    </row>
    <row r="643" spans="1:12" x14ac:dyDescent="0.25">
      <c r="A643" s="6" t="str">
        <f>SUBSTITUTE(SUBSTITUTE(Table2[[#This Row],[NAMA BARANG]],"-","")," ","")</f>
        <v>ClearHolderCH020UTN</v>
      </c>
      <c r="B643" s="8">
        <f ca="1">IF(Table2[[#This Row],[TT]]&lt;1,"",COUNT(B$2:B642)+1)</f>
        <v>641</v>
      </c>
      <c r="C643" s="6" t="s">
        <v>881</v>
      </c>
      <c r="D643" s="8">
        <v>111</v>
      </c>
      <c r="E643" s="8" t="s">
        <v>63</v>
      </c>
      <c r="F643" s="8">
        <f ca="1">SUM(Table2[[#This Row],[AWAL]],Table2[[#This Row],[M17_21_2]],Table2[[#This Row],[K17_21_2]],Table2[[#This Row],[M23_28_2]],Table2[[#This Row],[K23_28_2]])</f>
        <v>111</v>
      </c>
      <c r="G643" s="6">
        <f ca="1">SUMIF(INDIRECT(Table2[[#Headers],[M17_21_2]]&amp;"[concat]"),Table2[concat],INDIRECT(Table2[[#Headers],[M17_21_2]]&amp;"[c]"))</f>
        <v>0</v>
      </c>
      <c r="H643" s="6">
        <f ca="1">SUMIF(INDIRECT(Table2[[#Headers],[K17_21_2]]&amp;"[concat]"),Table2[concat],INDIRECT(Table2[[#Headers],[K17_21_2]]&amp;"[c]"))*-1</f>
        <v>0</v>
      </c>
      <c r="I643" s="6" t="str">
        <f ca="1">IF(OR(Table2[[#This Row],[M17_21_2]]&gt;0,Table2[[#This Row],[K17_21_2]]&lt;0),"+-","")</f>
        <v/>
      </c>
      <c r="J643" s="9">
        <f ca="1">SUMIF(INDIRECT(Table2[[#Headers],[M23_28_2]]&amp;"[concat]"),Table2[concat],INDIRECT(Table2[[#Headers],[M23_28_2]]&amp;"[c]"))</f>
        <v>0</v>
      </c>
      <c r="K643" s="9"/>
      <c r="L643" s="9" t="str">
        <f ca="1">IF(OR(Table2[[#This Row],[M23_28_2]]&gt;0,Table2[[#This Row],[K23_28_2]]&lt;0),"+-","")</f>
        <v/>
      </c>
    </row>
    <row r="644" spans="1:12" x14ac:dyDescent="0.25">
      <c r="A644" s="6" t="str">
        <f>SUBSTITUTE(SUBSTITUTE(Table2[[#This Row],[NAMA BARANG]],"-","")," ","")</f>
        <v>ClearHolderCH040UTN</v>
      </c>
      <c r="B644" s="8">
        <f ca="1">IF(Table2[[#This Row],[TT]]&lt;1,"",COUNT(B$2:B643)+1)</f>
        <v>642</v>
      </c>
      <c r="C644" s="6" t="s">
        <v>882</v>
      </c>
      <c r="D644" s="8">
        <v>16</v>
      </c>
      <c r="E644" s="8" t="s">
        <v>43</v>
      </c>
      <c r="F644" s="8">
        <f ca="1">SUM(Table2[[#This Row],[AWAL]],Table2[[#This Row],[M17_21_2]],Table2[[#This Row],[K17_21_2]],Table2[[#This Row],[M23_28_2]],Table2[[#This Row],[K23_28_2]])</f>
        <v>16</v>
      </c>
      <c r="G644" s="6">
        <f ca="1">SUMIF(INDIRECT(Table2[[#Headers],[M17_21_2]]&amp;"[concat]"),Table2[concat],INDIRECT(Table2[[#Headers],[M17_21_2]]&amp;"[c]"))</f>
        <v>0</v>
      </c>
      <c r="H644" s="6">
        <f ca="1">SUMIF(INDIRECT(Table2[[#Headers],[K17_21_2]]&amp;"[concat]"),Table2[concat],INDIRECT(Table2[[#Headers],[K17_21_2]]&amp;"[c]"))*-1</f>
        <v>0</v>
      </c>
      <c r="I644" s="6" t="str">
        <f ca="1">IF(OR(Table2[[#This Row],[M17_21_2]]&gt;0,Table2[[#This Row],[K17_21_2]]&lt;0),"+-","")</f>
        <v/>
      </c>
      <c r="J644" s="9">
        <f ca="1">SUMIF(INDIRECT(Table2[[#Headers],[M23_28_2]]&amp;"[concat]"),Table2[concat],INDIRECT(Table2[[#Headers],[M23_28_2]]&amp;"[c]"))</f>
        <v>0</v>
      </c>
      <c r="K644" s="9"/>
      <c r="L644" s="9" t="str">
        <f ca="1">IF(OR(Table2[[#This Row],[M23_28_2]]&gt;0,Table2[[#This Row],[K23_28_2]]&lt;0),"+-","")</f>
        <v/>
      </c>
    </row>
    <row r="645" spans="1:12" x14ac:dyDescent="0.25">
      <c r="A645" s="6" t="str">
        <f>SUBSTITUTE(SUBSTITUTE(Table2[[#This Row],[NAMA BARANG]],"-","")," ","")</f>
        <v>ClearHolderCH060UTN</v>
      </c>
      <c r="B645" s="8">
        <f ca="1">IF(Table2[[#This Row],[TT]]&lt;1,"",COUNT(B$2:B644)+1)</f>
        <v>643</v>
      </c>
      <c r="C645" s="6" t="s">
        <v>883</v>
      </c>
      <c r="D645" s="8">
        <v>11</v>
      </c>
      <c r="E645" s="8" t="s">
        <v>15</v>
      </c>
      <c r="F645" s="8">
        <f ca="1">SUM(Table2[[#This Row],[AWAL]],Table2[[#This Row],[M17_21_2]],Table2[[#This Row],[K17_21_2]],Table2[[#This Row],[M23_28_2]],Table2[[#This Row],[K23_28_2]])</f>
        <v>11</v>
      </c>
      <c r="G645" s="6">
        <f ca="1">SUMIF(INDIRECT(Table2[[#Headers],[M17_21_2]]&amp;"[concat]"),Table2[concat],INDIRECT(Table2[[#Headers],[M17_21_2]]&amp;"[c]"))</f>
        <v>0</v>
      </c>
      <c r="H645" s="6">
        <f ca="1">SUMIF(INDIRECT(Table2[[#Headers],[K17_21_2]]&amp;"[concat]"),Table2[concat],INDIRECT(Table2[[#Headers],[K17_21_2]]&amp;"[c]"))*-1</f>
        <v>0</v>
      </c>
      <c r="I645" s="6" t="str">
        <f ca="1">IF(OR(Table2[[#This Row],[M17_21_2]]&gt;0,Table2[[#This Row],[K17_21_2]]&lt;0),"+-","")</f>
        <v/>
      </c>
      <c r="J645" s="9">
        <f ca="1">SUMIF(INDIRECT(Table2[[#Headers],[M23_28_2]]&amp;"[concat]"),Table2[concat],INDIRECT(Table2[[#Headers],[M23_28_2]]&amp;"[c]"))</f>
        <v>0</v>
      </c>
      <c r="K645" s="9"/>
      <c r="L645" s="9" t="str">
        <f ca="1">IF(OR(Table2[[#This Row],[M23_28_2]]&gt;0,Table2[[#This Row],[K23_28_2]]&lt;0),"+-","")</f>
        <v/>
      </c>
    </row>
    <row r="646" spans="1:12" x14ac:dyDescent="0.25">
      <c r="A646" s="6" t="str">
        <f>SUBSTITUTE(SUBSTITUTE(Table2[[#This Row],[NAMA BARANG]],"-","")," ","")</f>
        <v>ClearHolderCH080UTN</v>
      </c>
      <c r="B646" s="8">
        <f ca="1">IF(Table2[[#This Row],[TT]]&lt;1,"",COUNT(B$2:B645)+1)</f>
        <v>644</v>
      </c>
      <c r="C646" s="6" t="s">
        <v>884</v>
      </c>
      <c r="D646" s="8">
        <v>31</v>
      </c>
      <c r="E646" s="8" t="s">
        <v>15</v>
      </c>
      <c r="F646" s="8">
        <f ca="1">SUM(Table2[[#This Row],[AWAL]],Table2[[#This Row],[M17_21_2]],Table2[[#This Row],[K17_21_2]],Table2[[#This Row],[M23_28_2]],Table2[[#This Row],[K23_28_2]])</f>
        <v>31</v>
      </c>
      <c r="G646" s="6">
        <f ca="1">SUMIF(INDIRECT(Table2[[#Headers],[M17_21_2]]&amp;"[concat]"),Table2[concat],INDIRECT(Table2[[#Headers],[M17_21_2]]&amp;"[c]"))</f>
        <v>0</v>
      </c>
      <c r="H646" s="6">
        <f ca="1">SUMIF(INDIRECT(Table2[[#Headers],[K17_21_2]]&amp;"[concat]"),Table2[concat],INDIRECT(Table2[[#Headers],[K17_21_2]]&amp;"[c]"))*-1</f>
        <v>0</v>
      </c>
      <c r="I646" s="6" t="str">
        <f ca="1">IF(OR(Table2[[#This Row],[M17_21_2]]&gt;0,Table2[[#This Row],[K17_21_2]]&lt;0),"+-","")</f>
        <v/>
      </c>
      <c r="J646" s="9">
        <f ca="1">SUMIF(INDIRECT(Table2[[#Headers],[M23_28_2]]&amp;"[concat]"),Table2[concat],INDIRECT(Table2[[#Headers],[M23_28_2]]&amp;"[c]"))</f>
        <v>0</v>
      </c>
      <c r="K646" s="9"/>
      <c r="L646" s="9" t="str">
        <f ca="1">IF(OR(Table2[[#This Row],[M23_28_2]]&gt;0,Table2[[#This Row],[K23_28_2]]&lt;0),"+-","")</f>
        <v/>
      </c>
    </row>
    <row r="647" spans="1:12" x14ac:dyDescent="0.25">
      <c r="A647" s="6" t="str">
        <f>SUBSTITUTE(SUBSTITUTE(Table2[[#This Row],[NAMA BARANG]],"-","")," ","")</f>
        <v>ClearHolderHuajie60lbButek</v>
      </c>
      <c r="B647" s="8">
        <f ca="1">IF(Table2[[#This Row],[TT]]&lt;1,"",COUNT(B$2:B646)+1)</f>
        <v>645</v>
      </c>
      <c r="C647" s="6" t="s">
        <v>885</v>
      </c>
      <c r="D647" s="8">
        <v>1</v>
      </c>
      <c r="E647" s="8" t="s">
        <v>38</v>
      </c>
      <c r="F647" s="8">
        <f ca="1">SUM(Table2[[#This Row],[AWAL]],Table2[[#This Row],[M17_21_2]],Table2[[#This Row],[K17_21_2]],Table2[[#This Row],[M23_28_2]],Table2[[#This Row],[K23_28_2]])</f>
        <v>1</v>
      </c>
      <c r="G647" s="6">
        <f ca="1">SUMIF(INDIRECT(Table2[[#Headers],[M17_21_2]]&amp;"[concat]"),Table2[concat],INDIRECT(Table2[[#Headers],[M17_21_2]]&amp;"[c]"))</f>
        <v>0</v>
      </c>
      <c r="H647" s="6">
        <f ca="1">SUMIF(INDIRECT(Table2[[#Headers],[K17_21_2]]&amp;"[concat]"),Table2[concat],INDIRECT(Table2[[#Headers],[K17_21_2]]&amp;"[c]"))*-1</f>
        <v>0</v>
      </c>
      <c r="I647" s="6" t="str">
        <f ca="1">IF(OR(Table2[[#This Row],[M17_21_2]]&gt;0,Table2[[#This Row],[K17_21_2]]&lt;0),"+-","")</f>
        <v/>
      </c>
      <c r="J647" s="9">
        <f ca="1">SUMIF(INDIRECT(Table2[[#Headers],[M23_28_2]]&amp;"[concat]"),Table2[concat],INDIRECT(Table2[[#Headers],[M23_28_2]]&amp;"[c]"))</f>
        <v>0</v>
      </c>
      <c r="K647" s="9"/>
      <c r="L647" s="9" t="str">
        <f ca="1">IF(OR(Table2[[#This Row],[M23_28_2]]&gt;0,Table2[[#This Row],[K23_28_2]]&lt;0),"+-","")</f>
        <v/>
      </c>
    </row>
    <row r="648" spans="1:12" x14ac:dyDescent="0.25">
      <c r="A648" s="6" t="str">
        <f>SUBSTITUTE(SUBSTITUTE(Table2[[#This Row],[NAMA BARANG]],"-","")," ","")</f>
        <v>ClearHolderHuajie60lbTrans</v>
      </c>
      <c r="B648" s="8">
        <f ca="1">IF(Table2[[#This Row],[TT]]&lt;1,"",COUNT(B$2:B647)+1)</f>
        <v>646</v>
      </c>
      <c r="C648" s="6" t="s">
        <v>886</v>
      </c>
      <c r="D648" s="8">
        <v>1</v>
      </c>
      <c r="E648" s="8" t="s">
        <v>38</v>
      </c>
      <c r="F648" s="8">
        <f ca="1">SUM(Table2[[#This Row],[AWAL]],Table2[[#This Row],[M17_21_2]],Table2[[#This Row],[K17_21_2]],Table2[[#This Row],[M23_28_2]],Table2[[#This Row],[K23_28_2]])</f>
        <v>1</v>
      </c>
      <c r="G648" s="6">
        <f ca="1">SUMIF(INDIRECT(Table2[[#Headers],[M17_21_2]]&amp;"[concat]"),Table2[concat],INDIRECT(Table2[[#Headers],[M17_21_2]]&amp;"[c]"))</f>
        <v>0</v>
      </c>
      <c r="H648" s="6">
        <f ca="1">SUMIF(INDIRECT(Table2[[#Headers],[K17_21_2]]&amp;"[concat]"),Table2[concat],INDIRECT(Table2[[#Headers],[K17_21_2]]&amp;"[c]"))*-1</f>
        <v>0</v>
      </c>
      <c r="I648" s="6" t="str">
        <f ca="1">IF(OR(Table2[[#This Row],[M17_21_2]]&gt;0,Table2[[#This Row],[K17_21_2]]&lt;0),"+-","")</f>
        <v/>
      </c>
      <c r="J648" s="9">
        <f ca="1">SUMIF(INDIRECT(Table2[[#Headers],[M23_28_2]]&amp;"[concat]"),Table2[concat],INDIRECT(Table2[[#Headers],[M23_28_2]]&amp;"[c]"))</f>
        <v>0</v>
      </c>
      <c r="K648" s="9"/>
      <c r="L648" s="9" t="str">
        <f ca="1">IF(OR(Table2[[#This Row],[M23_28_2]]&gt;0,Table2[[#This Row],[K23_28_2]]&lt;0),"+-","")</f>
        <v/>
      </c>
    </row>
    <row r="649" spans="1:12" x14ac:dyDescent="0.25">
      <c r="A649" s="6" t="str">
        <f>SUBSTITUTE(SUBSTITUTE(Table2[[#This Row],[NAMA BARANG]],"-","")," ","")</f>
        <v>Clearholderjos20</v>
      </c>
      <c r="B649" s="8">
        <f ca="1">IF(Table2[[#This Row],[TT]]&lt;1,"",COUNT(B$2:B648)+1)</f>
        <v>647</v>
      </c>
      <c r="C649" s="6" t="s">
        <v>887</v>
      </c>
      <c r="D649" s="8">
        <v>1</v>
      </c>
      <c r="E649" s="8">
        <v>120</v>
      </c>
      <c r="F649" s="8">
        <f ca="1">SUM(Table2[[#This Row],[AWAL]],Table2[[#This Row],[M17_21_2]],Table2[[#This Row],[K17_21_2]],Table2[[#This Row],[M23_28_2]],Table2[[#This Row],[K23_28_2]])</f>
        <v>1</v>
      </c>
      <c r="G649" s="6">
        <f ca="1">SUMIF(INDIRECT(Table2[[#Headers],[M17_21_2]]&amp;"[concat]"),Table2[concat],INDIRECT(Table2[[#Headers],[M17_21_2]]&amp;"[c]"))</f>
        <v>0</v>
      </c>
      <c r="H649" s="6">
        <f ca="1">SUMIF(INDIRECT(Table2[[#Headers],[K17_21_2]]&amp;"[concat]"),Table2[concat],INDIRECT(Table2[[#Headers],[K17_21_2]]&amp;"[c]"))*-1</f>
        <v>0</v>
      </c>
      <c r="I649" s="6" t="str">
        <f ca="1">IF(OR(Table2[[#This Row],[M17_21_2]]&gt;0,Table2[[#This Row],[K17_21_2]]&lt;0),"+-","")</f>
        <v/>
      </c>
      <c r="J649" s="9">
        <f ca="1">SUMIF(INDIRECT(Table2[[#Headers],[M23_28_2]]&amp;"[concat]"),Table2[concat],INDIRECT(Table2[[#Headers],[M23_28_2]]&amp;"[c]"))</f>
        <v>0</v>
      </c>
      <c r="K649" s="9"/>
      <c r="L649" s="9" t="str">
        <f ca="1">IF(OR(Table2[[#This Row],[M23_28_2]]&gt;0,Table2[[#This Row],[K23_28_2]]&lt;0),"+-","")</f>
        <v/>
      </c>
    </row>
    <row r="650" spans="1:12" x14ac:dyDescent="0.25">
      <c r="A650" s="6" t="str">
        <f>SUBSTITUTE(SUBSTITUTE(Table2[[#This Row],[NAMA BARANG]],"-","")," ","")</f>
        <v>ClearHolderjos80FL</v>
      </c>
      <c r="B650" s="8">
        <f ca="1">IF(Table2[[#This Row],[TT]]&lt;1,"",COUNT(B$2:B649)+1)</f>
        <v>648</v>
      </c>
      <c r="C650" s="6" t="s">
        <v>888</v>
      </c>
      <c r="D650" s="8">
        <v>14</v>
      </c>
      <c r="E650" s="8">
        <v>48</v>
      </c>
      <c r="F650" s="8">
        <f ca="1">SUM(Table2[[#This Row],[AWAL]],Table2[[#This Row],[M17_21_2]],Table2[[#This Row],[K17_21_2]],Table2[[#This Row],[M23_28_2]],Table2[[#This Row],[K23_28_2]])</f>
        <v>14</v>
      </c>
      <c r="G650" s="6">
        <f ca="1">SUMIF(INDIRECT(Table2[[#Headers],[M17_21_2]]&amp;"[concat]"),Table2[concat],INDIRECT(Table2[[#Headers],[M17_21_2]]&amp;"[c]"))</f>
        <v>0</v>
      </c>
      <c r="H650" s="6">
        <f ca="1">SUMIF(INDIRECT(Table2[[#Headers],[K17_21_2]]&amp;"[concat]"),Table2[concat],INDIRECT(Table2[[#Headers],[K17_21_2]]&amp;"[c]"))*-1</f>
        <v>0</v>
      </c>
      <c r="I650" s="6" t="str">
        <f ca="1">IF(OR(Table2[[#This Row],[M17_21_2]]&gt;0,Table2[[#This Row],[K17_21_2]]&lt;0),"+-","")</f>
        <v/>
      </c>
      <c r="J650" s="9">
        <f ca="1">SUMIF(INDIRECT(Table2[[#Headers],[M23_28_2]]&amp;"[concat]"),Table2[concat],INDIRECT(Table2[[#Headers],[M23_28_2]]&amp;"[c]"))</f>
        <v>0</v>
      </c>
      <c r="K650" s="9"/>
      <c r="L650" s="9" t="str">
        <f ca="1">IF(OR(Table2[[#This Row],[M23_28_2]]&gt;0,Table2[[#This Row],[K23_28_2]]&lt;0),"+-","")</f>
        <v/>
      </c>
    </row>
    <row r="651" spans="1:12" x14ac:dyDescent="0.25">
      <c r="A651" s="6" t="str">
        <f>SUBSTITUTE(SUBSTITUTE(Table2[[#This Row],[NAMA BARANG]],"-","")," ","")</f>
        <v>ClearHoldermetalCH840A4</v>
      </c>
      <c r="B651" s="8">
        <f ca="1">IF(Table2[[#This Row],[TT]]&lt;1,"",COUNT(B$2:B650)+1)</f>
        <v>649</v>
      </c>
      <c r="C651" s="6" t="s">
        <v>889</v>
      </c>
      <c r="D651" s="8">
        <v>7</v>
      </c>
      <c r="E651" s="8" t="s">
        <v>32</v>
      </c>
      <c r="F651" s="8">
        <f ca="1">SUM(Table2[[#This Row],[AWAL]],Table2[[#This Row],[M17_21_2]],Table2[[#This Row],[K17_21_2]],Table2[[#This Row],[M23_28_2]],Table2[[#This Row],[K23_28_2]])</f>
        <v>7</v>
      </c>
      <c r="G651" s="6">
        <f ca="1">SUMIF(INDIRECT(Table2[[#Headers],[M17_21_2]]&amp;"[concat]"),Table2[concat],INDIRECT(Table2[[#Headers],[M17_21_2]]&amp;"[c]"))</f>
        <v>0</v>
      </c>
      <c r="H651" s="6">
        <f ca="1">SUMIF(INDIRECT(Table2[[#Headers],[K17_21_2]]&amp;"[concat]"),Table2[concat],INDIRECT(Table2[[#Headers],[K17_21_2]]&amp;"[c]"))*-1</f>
        <v>0</v>
      </c>
      <c r="I651" s="6" t="str">
        <f ca="1">IF(OR(Table2[[#This Row],[M17_21_2]]&gt;0,Table2[[#This Row],[K17_21_2]]&lt;0),"+-","")</f>
        <v/>
      </c>
      <c r="J651" s="9">
        <f ca="1">SUMIF(INDIRECT(Table2[[#Headers],[M23_28_2]]&amp;"[concat]"),Table2[concat],INDIRECT(Table2[[#Headers],[M23_28_2]]&amp;"[c]"))</f>
        <v>0</v>
      </c>
      <c r="K651" s="9"/>
      <c r="L651" s="9" t="str">
        <f ca="1">IF(OR(Table2[[#This Row],[M23_28_2]]&gt;0,Table2[[#This Row],[K23_28_2]]&lt;0),"+-","")</f>
        <v/>
      </c>
    </row>
    <row r="652" spans="1:12" x14ac:dyDescent="0.25">
      <c r="A652" s="6" t="str">
        <f>SUBSTITUTE(SUBSTITUTE(Table2[[#This Row],[NAMA BARANG]],"-","")," ","")</f>
        <v>ClearHoldermetalCH860A4</v>
      </c>
      <c r="B652" s="8">
        <f ca="1">IF(Table2[[#This Row],[TT]]&lt;1,"",COUNT(B$2:B651)+1)</f>
        <v>650</v>
      </c>
      <c r="C652" s="6" t="s">
        <v>890</v>
      </c>
      <c r="D652" s="8">
        <v>40</v>
      </c>
      <c r="E652" s="8" t="s">
        <v>32</v>
      </c>
      <c r="F652" s="8">
        <f ca="1">SUM(Table2[[#This Row],[AWAL]],Table2[[#This Row],[M17_21_2]],Table2[[#This Row],[K17_21_2]],Table2[[#This Row],[M23_28_2]],Table2[[#This Row],[K23_28_2]])</f>
        <v>40</v>
      </c>
      <c r="G652" s="6">
        <f ca="1">SUMIF(INDIRECT(Table2[[#Headers],[M17_21_2]]&amp;"[concat]"),Table2[concat],INDIRECT(Table2[[#Headers],[M17_21_2]]&amp;"[c]"))</f>
        <v>0</v>
      </c>
      <c r="H652" s="6">
        <f ca="1">SUMIF(INDIRECT(Table2[[#Headers],[K17_21_2]]&amp;"[concat]"),Table2[concat],INDIRECT(Table2[[#Headers],[K17_21_2]]&amp;"[c]"))*-1</f>
        <v>0</v>
      </c>
      <c r="I652" s="6" t="str">
        <f ca="1">IF(OR(Table2[[#This Row],[M17_21_2]]&gt;0,Table2[[#This Row],[K17_21_2]]&lt;0),"+-","")</f>
        <v/>
      </c>
      <c r="J652" s="9">
        <f ca="1">SUMIF(INDIRECT(Table2[[#Headers],[M23_28_2]]&amp;"[concat]"),Table2[concat],INDIRECT(Table2[[#Headers],[M23_28_2]]&amp;"[c]"))</f>
        <v>0</v>
      </c>
      <c r="K652" s="9"/>
      <c r="L652" s="9" t="str">
        <f ca="1">IF(OR(Table2[[#This Row],[M23_28_2]]&gt;0,Table2[[#This Row],[K23_28_2]]&lt;0),"+-","")</f>
        <v/>
      </c>
    </row>
    <row r="653" spans="1:12" x14ac:dyDescent="0.25">
      <c r="A653" s="6" t="str">
        <f>SUBSTITUTE(SUBSTITUTE(Table2[[#This Row],[NAMA BARANG]],"-","")," ","")</f>
        <v>ClearHolderSnowpeak20lbr(Ungu/Hj/Pink/Orange)</v>
      </c>
      <c r="B653" s="8">
        <f ca="1">IF(Table2[[#This Row],[TT]]&lt;1,"",COUNT(B$2:B652)+1)</f>
        <v>651</v>
      </c>
      <c r="C653" s="6" t="s">
        <v>891</v>
      </c>
      <c r="D653" s="8">
        <v>1</v>
      </c>
      <c r="E653" s="8" t="s">
        <v>57</v>
      </c>
      <c r="F653" s="8">
        <f ca="1">SUM(Table2[[#This Row],[AWAL]],Table2[[#This Row],[M17_21_2]],Table2[[#This Row],[K17_21_2]],Table2[[#This Row],[M23_28_2]],Table2[[#This Row],[K23_28_2]])</f>
        <v>1</v>
      </c>
      <c r="G653" s="6">
        <f ca="1">SUMIF(INDIRECT(Table2[[#Headers],[M17_21_2]]&amp;"[concat]"),Table2[concat],INDIRECT(Table2[[#Headers],[M17_21_2]]&amp;"[c]"))</f>
        <v>0</v>
      </c>
      <c r="H653" s="6">
        <f ca="1">SUMIF(INDIRECT(Table2[[#Headers],[K17_21_2]]&amp;"[concat]"),Table2[concat],INDIRECT(Table2[[#Headers],[K17_21_2]]&amp;"[c]"))*-1</f>
        <v>0</v>
      </c>
      <c r="I653" s="6" t="str">
        <f ca="1">IF(OR(Table2[[#This Row],[M17_21_2]]&gt;0,Table2[[#This Row],[K17_21_2]]&lt;0),"+-","")</f>
        <v/>
      </c>
      <c r="J653" s="9">
        <f ca="1">SUMIF(INDIRECT(Table2[[#Headers],[M23_28_2]]&amp;"[concat]"),Table2[concat],INDIRECT(Table2[[#Headers],[M23_28_2]]&amp;"[c]"))</f>
        <v>0</v>
      </c>
      <c r="K653" s="9"/>
      <c r="L653" s="9" t="str">
        <f ca="1">IF(OR(Table2[[#This Row],[M23_28_2]]&gt;0,Table2[[#This Row],[K23_28_2]]&lt;0),"+-","")</f>
        <v/>
      </c>
    </row>
    <row r="654" spans="1:12" x14ac:dyDescent="0.25">
      <c r="A654" s="6" t="str">
        <f>SUBSTITUTE(SUBSTITUTE(Table2[[#This Row],[NAMA BARANG]],"-","")," ","")</f>
        <v>ClearHolderTizoB(2)/Hj(1)</v>
      </c>
      <c r="B654" s="8">
        <f ca="1">IF(Table2[[#This Row],[TT]]&lt;1,"",COUNT(B$2:B653)+1)</f>
        <v>652</v>
      </c>
      <c r="C654" s="6" t="s">
        <v>892</v>
      </c>
      <c r="D654" s="8">
        <v>3</v>
      </c>
      <c r="E654" s="8" t="s">
        <v>63</v>
      </c>
      <c r="F654" s="8">
        <f ca="1">SUM(Table2[[#This Row],[AWAL]],Table2[[#This Row],[M17_21_2]],Table2[[#This Row],[K17_21_2]],Table2[[#This Row],[M23_28_2]],Table2[[#This Row],[K23_28_2]])</f>
        <v>3</v>
      </c>
      <c r="G654" s="6">
        <f ca="1">SUMIF(INDIRECT(Table2[[#Headers],[M17_21_2]]&amp;"[concat]"),Table2[concat],INDIRECT(Table2[[#Headers],[M17_21_2]]&amp;"[c]"))</f>
        <v>0</v>
      </c>
      <c r="H654" s="6">
        <f ca="1">SUMIF(INDIRECT(Table2[[#Headers],[K17_21_2]]&amp;"[concat]"),Table2[concat],INDIRECT(Table2[[#Headers],[K17_21_2]]&amp;"[c]"))*-1</f>
        <v>0</v>
      </c>
      <c r="I654" s="6" t="str">
        <f ca="1">IF(OR(Table2[[#This Row],[M17_21_2]]&gt;0,Table2[[#This Row],[K17_21_2]]&lt;0),"+-","")</f>
        <v/>
      </c>
      <c r="J654" s="9">
        <f ca="1">SUMIF(INDIRECT(Table2[[#Headers],[M23_28_2]]&amp;"[concat]"),Table2[concat],INDIRECT(Table2[[#Headers],[M23_28_2]]&amp;"[c]"))</f>
        <v>0</v>
      </c>
      <c r="K654" s="9"/>
      <c r="L654" s="9" t="str">
        <f ca="1">IF(OR(Table2[[#This Row],[M23_28_2]]&gt;0,Table2[[#This Row],[K23_28_2]]&lt;0),"+-","")</f>
        <v/>
      </c>
    </row>
    <row r="655" spans="1:12" x14ac:dyDescent="0.25">
      <c r="A655" s="6" t="str">
        <f>SUBSTITUTE(SUBSTITUTE(Table2[[#This Row],[NAMA BARANG]],"-","")," ","")</f>
        <v>ClearHolderVTechVTF20KHt(1)Hj(4)</v>
      </c>
      <c r="B655" s="8">
        <f ca="1">IF(Table2[[#This Row],[TT]]&lt;1,"",COUNT(B$2:B654)+1)</f>
        <v>653</v>
      </c>
      <c r="C655" s="6" t="s">
        <v>893</v>
      </c>
      <c r="D655" s="8">
        <v>5</v>
      </c>
      <c r="E655" s="8" t="s">
        <v>43</v>
      </c>
      <c r="F655" s="8">
        <f ca="1">SUM(Table2[[#This Row],[AWAL]],Table2[[#This Row],[M17_21_2]],Table2[[#This Row],[K17_21_2]],Table2[[#This Row],[M23_28_2]],Table2[[#This Row],[K23_28_2]])</f>
        <v>5</v>
      </c>
      <c r="G655" s="6">
        <f ca="1">SUMIF(INDIRECT(Table2[[#Headers],[M17_21_2]]&amp;"[concat]"),Table2[concat],INDIRECT(Table2[[#Headers],[M17_21_2]]&amp;"[c]"))</f>
        <v>0</v>
      </c>
      <c r="H655" s="6">
        <f ca="1">SUMIF(INDIRECT(Table2[[#Headers],[K17_21_2]]&amp;"[concat]"),Table2[concat],INDIRECT(Table2[[#Headers],[K17_21_2]]&amp;"[c]"))*-1</f>
        <v>0</v>
      </c>
      <c r="I655" s="6" t="str">
        <f ca="1">IF(OR(Table2[[#This Row],[M17_21_2]]&gt;0,Table2[[#This Row],[K17_21_2]]&lt;0),"+-","")</f>
        <v/>
      </c>
      <c r="J655" s="9">
        <f ca="1">SUMIF(INDIRECT(Table2[[#Headers],[M23_28_2]]&amp;"[concat]"),Table2[concat],INDIRECT(Table2[[#Headers],[M23_28_2]]&amp;"[c]"))</f>
        <v>0</v>
      </c>
      <c r="K655" s="9"/>
      <c r="L655" s="9" t="str">
        <f ca="1">IF(OR(Table2[[#This Row],[M23_28_2]]&gt;0,Table2[[#This Row],[K23_28_2]]&lt;0),"+-","")</f>
        <v/>
      </c>
    </row>
    <row r="656" spans="1:12" x14ac:dyDescent="0.25">
      <c r="A656" s="6" t="str">
        <f>SUBSTITUTE(SUBSTITUTE(Table2[[#This Row],[NAMA BARANG]],"-","")," ","")</f>
        <v>ClipBoard303(ClipBesar)</v>
      </c>
      <c r="B656" s="8">
        <f ca="1">IF(Table2[[#This Row],[TT]]&lt;1,"",COUNT(B$2:B655)+1)</f>
        <v>654</v>
      </c>
      <c r="C656" s="6" t="s">
        <v>894</v>
      </c>
      <c r="D656" s="8">
        <v>3</v>
      </c>
      <c r="E656" s="8" t="s">
        <v>895</v>
      </c>
      <c r="F656" s="8">
        <f ca="1">SUM(Table2[[#This Row],[AWAL]],Table2[[#This Row],[M17_21_2]],Table2[[#This Row],[K17_21_2]],Table2[[#This Row],[M23_28_2]],Table2[[#This Row],[K23_28_2]])</f>
        <v>3</v>
      </c>
      <c r="G656" s="6">
        <f ca="1">SUMIF(INDIRECT(Table2[[#Headers],[M17_21_2]]&amp;"[concat]"),Table2[concat],INDIRECT(Table2[[#Headers],[M17_21_2]]&amp;"[c]"))</f>
        <v>0</v>
      </c>
      <c r="H656" s="6">
        <f ca="1">SUMIF(INDIRECT(Table2[[#Headers],[K17_21_2]]&amp;"[concat]"),Table2[concat],INDIRECT(Table2[[#Headers],[K17_21_2]]&amp;"[c]"))*-1</f>
        <v>0</v>
      </c>
      <c r="I656" s="6" t="str">
        <f ca="1">IF(OR(Table2[[#This Row],[M17_21_2]]&gt;0,Table2[[#This Row],[K17_21_2]]&lt;0),"+-","")</f>
        <v/>
      </c>
      <c r="J656" s="9">
        <f ca="1">SUMIF(INDIRECT(Table2[[#Headers],[M23_28_2]]&amp;"[concat]"),Table2[concat],INDIRECT(Table2[[#Headers],[M23_28_2]]&amp;"[c]"))</f>
        <v>0</v>
      </c>
      <c r="K656" s="9"/>
      <c r="L656" s="9" t="str">
        <f ca="1">IF(OR(Table2[[#This Row],[M23_28_2]]&gt;0,Table2[[#This Row],[K23_28_2]]&lt;0),"+-","")</f>
        <v/>
      </c>
    </row>
    <row r="657" spans="1:12" x14ac:dyDescent="0.25">
      <c r="A657" s="6" t="str">
        <f>SUBSTITUTE(SUBSTITUTE(Table2[[#This Row],[NAMA BARANG]],"-","")," ","")</f>
        <v>ClipBoard307Sworrykecil</v>
      </c>
      <c r="B657" s="8">
        <f ca="1">IF(Table2[[#This Row],[TT]]&lt;1,"",COUNT(B$2:B656)+1)</f>
        <v>655</v>
      </c>
      <c r="C657" s="6" t="s">
        <v>896</v>
      </c>
      <c r="D657" s="8">
        <v>1</v>
      </c>
      <c r="E657" s="8" t="s">
        <v>71</v>
      </c>
      <c r="F657" s="8">
        <f ca="1">SUM(Table2[[#This Row],[AWAL]],Table2[[#This Row],[M17_21_2]],Table2[[#This Row],[K17_21_2]],Table2[[#This Row],[M23_28_2]],Table2[[#This Row],[K23_28_2]])</f>
        <v>1</v>
      </c>
      <c r="G657" s="6">
        <f ca="1">SUMIF(INDIRECT(Table2[[#Headers],[M17_21_2]]&amp;"[concat]"),Table2[concat],INDIRECT(Table2[[#Headers],[M17_21_2]]&amp;"[c]"))</f>
        <v>0</v>
      </c>
      <c r="H657" s="6">
        <f ca="1">SUMIF(INDIRECT(Table2[[#Headers],[K17_21_2]]&amp;"[concat]"),Table2[concat],INDIRECT(Table2[[#Headers],[K17_21_2]]&amp;"[c]"))*-1</f>
        <v>0</v>
      </c>
      <c r="I657" s="6" t="str">
        <f ca="1">IF(OR(Table2[[#This Row],[M17_21_2]]&gt;0,Table2[[#This Row],[K17_21_2]]&lt;0),"+-","")</f>
        <v/>
      </c>
      <c r="J657" s="9">
        <f ca="1">SUMIF(INDIRECT(Table2[[#Headers],[M23_28_2]]&amp;"[concat]"),Table2[concat],INDIRECT(Table2[[#Headers],[M23_28_2]]&amp;"[c]"))</f>
        <v>0</v>
      </c>
      <c r="K657" s="9"/>
      <c r="L657" s="9" t="str">
        <f ca="1">IF(OR(Table2[[#This Row],[M23_28_2]]&gt;0,Table2[[#This Row],[K23_28_2]]&lt;0),"+-","")</f>
        <v/>
      </c>
    </row>
    <row r="658" spans="1:12" x14ac:dyDescent="0.25">
      <c r="A658" s="6" t="str">
        <f>SUBSTITUTE(SUBSTITUTE(Table2[[#This Row],[NAMA BARANG]],"-","")," ","")</f>
        <v>ClipBoardFancyBB/Barbie</v>
      </c>
      <c r="B658" s="8">
        <f ca="1">IF(Table2[[#This Row],[TT]]&lt;1,"",COUNT(B$2:B657)+1)</f>
        <v>656</v>
      </c>
      <c r="C658" s="6" t="s">
        <v>897</v>
      </c>
      <c r="D658" s="8">
        <v>1</v>
      </c>
      <c r="E658" s="8" t="s">
        <v>98</v>
      </c>
      <c r="F658" s="8">
        <f ca="1">SUM(Table2[[#This Row],[AWAL]],Table2[[#This Row],[M17_21_2]],Table2[[#This Row],[K17_21_2]],Table2[[#This Row],[M23_28_2]],Table2[[#This Row],[K23_28_2]])</f>
        <v>1</v>
      </c>
      <c r="G658" s="6">
        <f ca="1">SUMIF(INDIRECT(Table2[[#Headers],[M17_21_2]]&amp;"[concat]"),Table2[concat],INDIRECT(Table2[[#Headers],[M17_21_2]]&amp;"[c]"))</f>
        <v>0</v>
      </c>
      <c r="H658" s="6">
        <f ca="1">SUMIF(INDIRECT(Table2[[#Headers],[K17_21_2]]&amp;"[concat]"),Table2[concat],INDIRECT(Table2[[#Headers],[K17_21_2]]&amp;"[c]"))*-1</f>
        <v>0</v>
      </c>
      <c r="I658" s="6" t="str">
        <f ca="1">IF(OR(Table2[[#This Row],[M17_21_2]]&gt;0,Table2[[#This Row],[K17_21_2]]&lt;0),"+-","")</f>
        <v/>
      </c>
      <c r="J658" s="9">
        <f ca="1">SUMIF(INDIRECT(Table2[[#Headers],[M23_28_2]]&amp;"[concat]"),Table2[concat],INDIRECT(Table2[[#Headers],[M23_28_2]]&amp;"[c]"))</f>
        <v>0</v>
      </c>
      <c r="K658" s="9"/>
      <c r="L658" s="9" t="str">
        <f ca="1">IF(OR(Table2[[#This Row],[M23_28_2]]&gt;0,Table2[[#This Row],[K23_28_2]]&lt;0),"+-","")</f>
        <v/>
      </c>
    </row>
    <row r="659" spans="1:12" x14ac:dyDescent="0.25">
      <c r="A659" s="6" t="str">
        <f>SUBSTITUTE(SUBSTITUTE(Table2[[#This Row],[NAMA BARANG]],"-","")," ","")</f>
        <v>ClipBoardFancyDisneyHolo</v>
      </c>
      <c r="B659" s="10">
        <f ca="1">IF(Table2[[#This Row],[TT]]&lt;1,"",COUNT(B$2:B658)+1)</f>
        <v>657</v>
      </c>
      <c r="C659" s="6" t="s">
        <v>898</v>
      </c>
      <c r="D659" s="8">
        <v>1</v>
      </c>
      <c r="E659" s="8" t="s">
        <v>98</v>
      </c>
      <c r="F659" s="10">
        <f ca="1">SUM(Table2[[#This Row],[AWAL]],Table2[[#This Row],[M17_21_2]],Table2[[#This Row],[K17_21_2]],Table2[[#This Row],[M23_28_2]],Table2[[#This Row],[K23_28_2]])</f>
        <v>1</v>
      </c>
      <c r="G659" s="6">
        <f ca="1">SUMIF(INDIRECT(Table2[[#Headers],[M17_21_2]]&amp;"[concat]"),Table2[concat],INDIRECT(Table2[[#Headers],[M17_21_2]]&amp;"[c]"))</f>
        <v>0</v>
      </c>
      <c r="H659" s="6">
        <f ca="1">SUMIF(INDIRECT(Table2[[#Headers],[K17_21_2]]&amp;"[concat]"),Table2[concat],INDIRECT(Table2[[#Headers],[K17_21_2]]&amp;"[c]"))*-1</f>
        <v>0</v>
      </c>
      <c r="I659" s="6" t="str">
        <f ca="1">IF(OR(Table2[[#This Row],[M17_21_2]]&gt;0,Table2[[#This Row],[K17_21_2]]&lt;0),"+-","")</f>
        <v/>
      </c>
      <c r="J659" s="9">
        <f ca="1">SUMIF(INDIRECT(Table2[[#Headers],[M23_28_2]]&amp;"[concat]"),Table2[concat],INDIRECT(Table2[[#Headers],[M23_28_2]]&amp;"[c]"))</f>
        <v>0</v>
      </c>
      <c r="K659" s="9"/>
      <c r="L659" s="9" t="str">
        <f ca="1">IF(OR(Table2[[#This Row],[M23_28_2]]&gt;0,Table2[[#This Row],[K23_28_2]]&lt;0),"+-","")</f>
        <v/>
      </c>
    </row>
    <row r="660" spans="1:12" x14ac:dyDescent="0.25">
      <c r="A660" s="6" t="str">
        <f>SUBSTITUTE(SUBSTITUTE(Table2[[#This Row],[NAMA BARANG]],"-","")," ","")</f>
        <v>ClipBoardFancyLoveHolo</v>
      </c>
      <c r="B660" s="10">
        <f ca="1">IF(Table2[[#This Row],[TT]]&lt;1,"",COUNT(B$2:B659)+1)</f>
        <v>658</v>
      </c>
      <c r="C660" s="6" t="s">
        <v>899</v>
      </c>
      <c r="D660" s="8">
        <v>4</v>
      </c>
      <c r="E660" s="8" t="s">
        <v>98</v>
      </c>
      <c r="F660" s="10">
        <f ca="1">SUM(Table2[[#This Row],[AWAL]],Table2[[#This Row],[M17_21_2]],Table2[[#This Row],[K17_21_2]],Table2[[#This Row],[M23_28_2]],Table2[[#This Row],[K23_28_2]])</f>
        <v>4</v>
      </c>
      <c r="G660" s="6">
        <f ca="1">SUMIF(INDIRECT(Table2[[#Headers],[M17_21_2]]&amp;"[concat]"),Table2[concat],INDIRECT(Table2[[#Headers],[M17_21_2]]&amp;"[c]"))</f>
        <v>0</v>
      </c>
      <c r="H660" s="6">
        <f ca="1">SUMIF(INDIRECT(Table2[[#Headers],[K17_21_2]]&amp;"[concat]"),Table2[concat],INDIRECT(Table2[[#Headers],[K17_21_2]]&amp;"[c]"))*-1</f>
        <v>0</v>
      </c>
      <c r="I660" s="6" t="str">
        <f ca="1">IF(OR(Table2[[#This Row],[M17_21_2]]&gt;0,Table2[[#This Row],[K17_21_2]]&lt;0),"+-","")</f>
        <v/>
      </c>
      <c r="J660" s="9">
        <f ca="1">SUMIF(INDIRECT(Table2[[#Headers],[M23_28_2]]&amp;"[concat]"),Table2[concat],INDIRECT(Table2[[#Headers],[M23_28_2]]&amp;"[c]"))</f>
        <v>0</v>
      </c>
      <c r="K660" s="9"/>
      <c r="L660" s="9" t="str">
        <f ca="1">IF(OR(Table2[[#This Row],[M23_28_2]]&gt;0,Table2[[#This Row],[K23_28_2]]&lt;0),"+-","")</f>
        <v/>
      </c>
    </row>
    <row r="661" spans="1:12" x14ac:dyDescent="0.25">
      <c r="A661" s="6" t="str">
        <f>SUBSTITUTE(SUBSTITUTE(Table2[[#This Row],[NAMA BARANG]],"-","")," ","")</f>
        <v>ClipBoardFancymikagalaxy</v>
      </c>
      <c r="B661" s="8">
        <f ca="1">IF(Table2[[#This Row],[TT]]&lt;1,"",COUNT(B$2:B660)+1)</f>
        <v>659</v>
      </c>
      <c r="C661" s="6" t="s">
        <v>900</v>
      </c>
      <c r="D661" s="8">
        <v>10</v>
      </c>
      <c r="E661" s="8" t="s">
        <v>98</v>
      </c>
      <c r="F661" s="8">
        <f ca="1">SUM(Table2[[#This Row],[AWAL]],Table2[[#This Row],[M17_21_2]],Table2[[#This Row],[K17_21_2]],Table2[[#This Row],[M23_28_2]],Table2[[#This Row],[K23_28_2]])</f>
        <v>10</v>
      </c>
      <c r="G661" s="6">
        <f ca="1">SUMIF(INDIRECT(Table2[[#Headers],[M17_21_2]]&amp;"[concat]"),Table2[concat],INDIRECT(Table2[[#Headers],[M17_21_2]]&amp;"[c]"))</f>
        <v>0</v>
      </c>
      <c r="H661" s="6">
        <f ca="1">SUMIF(INDIRECT(Table2[[#Headers],[K17_21_2]]&amp;"[concat]"),Table2[concat],INDIRECT(Table2[[#Headers],[K17_21_2]]&amp;"[c]"))*-1</f>
        <v>0</v>
      </c>
      <c r="I661" s="6" t="str">
        <f ca="1">IF(OR(Table2[[#This Row],[M17_21_2]]&gt;0,Table2[[#This Row],[K17_21_2]]&lt;0),"+-","")</f>
        <v/>
      </c>
      <c r="J661" s="9">
        <f ca="1">SUMIF(INDIRECT(Table2[[#Headers],[M23_28_2]]&amp;"[concat]"),Table2[concat],INDIRECT(Table2[[#Headers],[M23_28_2]]&amp;"[c]"))</f>
        <v>0</v>
      </c>
      <c r="K661" s="9"/>
      <c r="L661" s="9" t="str">
        <f ca="1">IF(OR(Table2[[#This Row],[M23_28_2]]&gt;0,Table2[[#This Row],[K23_28_2]]&lt;0),"+-","")</f>
        <v/>
      </c>
    </row>
    <row r="662" spans="1:12" x14ac:dyDescent="0.25">
      <c r="A662" s="6" t="str">
        <f>SUBSTITUTE(SUBSTITUTE(Table2[[#This Row],[NAMA BARANG]],"-","")," ","")</f>
        <v>ClipBoardFancyMS168(Smart)</v>
      </c>
      <c r="B662" s="8">
        <f ca="1">IF(Table2[[#This Row],[TT]]&lt;1,"",COUNT(B$2:B661)+1)</f>
        <v>660</v>
      </c>
      <c r="C662" s="6" t="s">
        <v>901</v>
      </c>
      <c r="D662" s="8">
        <v>2</v>
      </c>
      <c r="E662" s="8" t="s">
        <v>902</v>
      </c>
      <c r="F662" s="8">
        <f ca="1">SUM(Table2[[#This Row],[AWAL]],Table2[[#This Row],[M17_21_2]],Table2[[#This Row],[K17_21_2]],Table2[[#This Row],[M23_28_2]],Table2[[#This Row],[K23_28_2]])</f>
        <v>2</v>
      </c>
      <c r="G662" s="6">
        <f ca="1">SUMIF(INDIRECT(Table2[[#Headers],[M17_21_2]]&amp;"[concat]"),Table2[concat],INDIRECT(Table2[[#Headers],[M17_21_2]]&amp;"[c]"))</f>
        <v>0</v>
      </c>
      <c r="H662" s="6">
        <f ca="1">SUMIF(INDIRECT(Table2[[#Headers],[K17_21_2]]&amp;"[concat]"),Table2[concat],INDIRECT(Table2[[#Headers],[K17_21_2]]&amp;"[c]"))*-1</f>
        <v>0</v>
      </c>
      <c r="I662" s="6" t="str">
        <f ca="1">IF(OR(Table2[[#This Row],[M17_21_2]]&gt;0,Table2[[#This Row],[K17_21_2]]&lt;0),"+-","")</f>
        <v/>
      </c>
      <c r="J662" s="9">
        <f ca="1">SUMIF(INDIRECT(Table2[[#Headers],[M23_28_2]]&amp;"[concat]"),Table2[concat],INDIRECT(Table2[[#Headers],[M23_28_2]]&amp;"[c]"))</f>
        <v>0</v>
      </c>
      <c r="K662" s="9"/>
      <c r="L662" s="9" t="str">
        <f ca="1">IF(OR(Table2[[#This Row],[M23_28_2]]&gt;0,Table2[[#This Row],[K23_28_2]]&lt;0),"+-","")</f>
        <v/>
      </c>
    </row>
    <row r="663" spans="1:12" x14ac:dyDescent="0.25">
      <c r="A663" s="6" t="str">
        <f>SUBSTITUTE(SUBSTITUTE(Table2[[#This Row],[NAMA BARANG]],"-","")," ","")</f>
        <v>ClipBoardFancyNTTopla</v>
      </c>
      <c r="B663" s="8">
        <f ca="1">IF(Table2[[#This Row],[TT]]&lt;1,"",COUNT(B$2:B662)+1)</f>
        <v>661</v>
      </c>
      <c r="C663" s="6" t="s">
        <v>903</v>
      </c>
      <c r="D663" s="8">
        <v>5</v>
      </c>
      <c r="E663" s="8" t="s">
        <v>42</v>
      </c>
      <c r="F663" s="8">
        <f ca="1">SUM(Table2[[#This Row],[AWAL]],Table2[[#This Row],[M17_21_2]],Table2[[#This Row],[K17_21_2]],Table2[[#This Row],[M23_28_2]],Table2[[#This Row],[K23_28_2]])</f>
        <v>5</v>
      </c>
      <c r="G663" s="6">
        <f ca="1">SUMIF(INDIRECT(Table2[[#Headers],[M17_21_2]]&amp;"[concat]"),Table2[concat],INDIRECT(Table2[[#Headers],[M17_21_2]]&amp;"[c]"))</f>
        <v>0</v>
      </c>
      <c r="H663" s="6">
        <f ca="1">SUMIF(INDIRECT(Table2[[#Headers],[K17_21_2]]&amp;"[concat]"),Table2[concat],INDIRECT(Table2[[#Headers],[K17_21_2]]&amp;"[c]"))*-1</f>
        <v>0</v>
      </c>
      <c r="I663" s="6" t="str">
        <f ca="1">IF(OR(Table2[[#This Row],[M17_21_2]]&gt;0,Table2[[#This Row],[K17_21_2]]&lt;0),"+-","")</f>
        <v/>
      </c>
      <c r="J663" s="9">
        <f ca="1">SUMIF(INDIRECT(Table2[[#Headers],[M23_28_2]]&amp;"[concat]"),Table2[concat],INDIRECT(Table2[[#Headers],[M23_28_2]]&amp;"[c]"))</f>
        <v>0</v>
      </c>
      <c r="K663" s="9"/>
      <c r="L663" s="9" t="str">
        <f ca="1">IF(OR(Table2[[#This Row],[M23_28_2]]&gt;0,Table2[[#This Row],[K23_28_2]]&lt;0),"+-","")</f>
        <v/>
      </c>
    </row>
    <row r="664" spans="1:12" x14ac:dyDescent="0.25">
      <c r="A664" s="6" t="str">
        <f>SUBSTITUTE(SUBSTITUTE(Table2[[#This Row],[NAMA BARANG]],"-","")," ","")</f>
        <v>ClipBoardFolioFancySMMDeluxe</v>
      </c>
      <c r="B664" s="8">
        <f ca="1">IF(Table2[[#This Row],[TT]]&lt;1,"",COUNT(B$2:B663)+1)</f>
        <v>662</v>
      </c>
      <c r="C664" s="6" t="s">
        <v>904</v>
      </c>
      <c r="D664" s="8">
        <v>1</v>
      </c>
      <c r="E664" s="8" t="s">
        <v>42</v>
      </c>
      <c r="F664" s="8">
        <f ca="1">SUM(Table2[[#This Row],[AWAL]],Table2[[#This Row],[M17_21_2]],Table2[[#This Row],[K17_21_2]],Table2[[#This Row],[M23_28_2]],Table2[[#This Row],[K23_28_2]])</f>
        <v>1</v>
      </c>
      <c r="G664" s="6">
        <f ca="1">SUMIF(INDIRECT(Table2[[#Headers],[M17_21_2]]&amp;"[concat]"),Table2[concat],INDIRECT(Table2[[#Headers],[M17_21_2]]&amp;"[c]"))</f>
        <v>0</v>
      </c>
      <c r="H664" s="6">
        <f ca="1">SUMIF(INDIRECT(Table2[[#Headers],[K17_21_2]]&amp;"[concat]"),Table2[concat],INDIRECT(Table2[[#Headers],[K17_21_2]]&amp;"[c]"))*-1</f>
        <v>0</v>
      </c>
      <c r="I664" s="6" t="str">
        <f ca="1">IF(OR(Table2[[#This Row],[M17_21_2]]&gt;0,Table2[[#This Row],[K17_21_2]]&lt;0),"+-","")</f>
        <v/>
      </c>
      <c r="J664" s="9">
        <f ca="1">SUMIF(INDIRECT(Table2[[#Headers],[M23_28_2]]&amp;"[concat]"),Table2[concat],INDIRECT(Table2[[#Headers],[M23_28_2]]&amp;"[c]"))</f>
        <v>0</v>
      </c>
      <c r="K664" s="9"/>
      <c r="L664" s="9" t="str">
        <f ca="1">IF(OR(Table2[[#This Row],[M23_28_2]]&gt;0,Table2[[#This Row],[K23_28_2]]&lt;0),"+-","")</f>
        <v/>
      </c>
    </row>
    <row r="665" spans="1:12" x14ac:dyDescent="0.25">
      <c r="A665" s="6" t="str">
        <f>SUBSTITUTE(SUBSTITUTE(Table2[[#This Row],[NAMA BARANG]],"-","")," ","")</f>
        <v>ClipBoardkwalitas</v>
      </c>
      <c r="B665" s="8">
        <f ca="1">IF(Table2[[#This Row],[TT]]&lt;1,"",COUNT(B$2:B664)+1)</f>
        <v>663</v>
      </c>
      <c r="C665" s="6" t="s">
        <v>905</v>
      </c>
      <c r="D665" s="8">
        <v>2</v>
      </c>
      <c r="E665" s="8" t="s">
        <v>42</v>
      </c>
      <c r="F665" s="8">
        <f ca="1">SUM(Table2[[#This Row],[AWAL]],Table2[[#This Row],[M17_21_2]],Table2[[#This Row],[K17_21_2]],Table2[[#This Row],[M23_28_2]],Table2[[#This Row],[K23_28_2]])</f>
        <v>2</v>
      </c>
      <c r="G665" s="6">
        <f ca="1">SUMIF(INDIRECT(Table2[[#Headers],[M17_21_2]]&amp;"[concat]"),Table2[concat],INDIRECT(Table2[[#Headers],[M17_21_2]]&amp;"[c]"))</f>
        <v>0</v>
      </c>
      <c r="H665" s="6">
        <f ca="1">SUMIF(INDIRECT(Table2[[#Headers],[K17_21_2]]&amp;"[concat]"),Table2[concat],INDIRECT(Table2[[#Headers],[K17_21_2]]&amp;"[c]"))*-1</f>
        <v>0</v>
      </c>
      <c r="I665" s="6" t="str">
        <f ca="1">IF(OR(Table2[[#This Row],[M17_21_2]]&gt;0,Table2[[#This Row],[K17_21_2]]&lt;0),"+-","")</f>
        <v/>
      </c>
      <c r="J665" s="9">
        <f ca="1">SUMIF(INDIRECT(Table2[[#Headers],[M23_28_2]]&amp;"[concat]"),Table2[concat],INDIRECT(Table2[[#Headers],[M23_28_2]]&amp;"[c]"))</f>
        <v>0</v>
      </c>
      <c r="K665" s="9"/>
      <c r="L665" s="9" t="str">
        <f ca="1">IF(OR(Table2[[#This Row],[M23_28_2]]&gt;0,Table2[[#This Row],[K23_28_2]]&lt;0),"+-","")</f>
        <v/>
      </c>
    </row>
    <row r="666" spans="1:12" x14ac:dyDescent="0.25">
      <c r="A666" s="6" t="str">
        <f>SUBSTITUTE(SUBSTITUTE(Table2[[#This Row],[NAMA BARANG]],"-","")," ","")</f>
        <v>ClipBoardkwalitasFancy</v>
      </c>
      <c r="B666" s="8">
        <f ca="1">IF(Table2[[#This Row],[TT]]&lt;1,"",COUNT(B$2:B665)+1)</f>
        <v>664</v>
      </c>
      <c r="C666" s="6" t="s">
        <v>906</v>
      </c>
      <c r="D666" s="8">
        <v>10</v>
      </c>
      <c r="E666" s="8" t="s">
        <v>907</v>
      </c>
      <c r="F666" s="8">
        <f ca="1">SUM(Table2[[#This Row],[AWAL]],Table2[[#This Row],[M17_21_2]],Table2[[#This Row],[K17_21_2]],Table2[[#This Row],[M23_28_2]],Table2[[#This Row],[K23_28_2]])</f>
        <v>10</v>
      </c>
      <c r="G666" s="6">
        <f ca="1">SUMIF(INDIRECT(Table2[[#Headers],[M17_21_2]]&amp;"[concat]"),Table2[concat],INDIRECT(Table2[[#Headers],[M17_21_2]]&amp;"[c]"))</f>
        <v>0</v>
      </c>
      <c r="H666" s="6">
        <f ca="1">SUMIF(INDIRECT(Table2[[#Headers],[K17_21_2]]&amp;"[concat]"),Table2[concat],INDIRECT(Table2[[#Headers],[K17_21_2]]&amp;"[c]"))*-1</f>
        <v>0</v>
      </c>
      <c r="I666" s="6" t="str">
        <f ca="1">IF(OR(Table2[[#This Row],[M17_21_2]]&gt;0,Table2[[#This Row],[K17_21_2]]&lt;0),"+-","")</f>
        <v/>
      </c>
      <c r="J666" s="9">
        <f ca="1">SUMIF(INDIRECT(Table2[[#Headers],[M23_28_2]]&amp;"[concat]"),Table2[concat],INDIRECT(Table2[[#Headers],[M23_28_2]]&amp;"[c]"))</f>
        <v>0</v>
      </c>
      <c r="K666" s="9"/>
      <c r="L666" s="9" t="str">
        <f ca="1">IF(OR(Table2[[#This Row],[M23_28_2]]&gt;0,Table2[[#This Row],[K23_28_2]]&lt;0),"+-","")</f>
        <v/>
      </c>
    </row>
    <row r="667" spans="1:12" x14ac:dyDescent="0.25">
      <c r="A667" s="6" t="str">
        <f>SUBSTITUTE(SUBSTITUTE(Table2[[#This Row],[NAMA BARANG]],"-","")," ","")</f>
        <v>ClipBoardmikabatik</v>
      </c>
      <c r="B667" s="8">
        <f ca="1">IF(Table2[[#This Row],[TT]]&lt;1,"",COUNT(B$2:B666)+1)</f>
        <v>665</v>
      </c>
      <c r="C667" s="6" t="s">
        <v>908</v>
      </c>
      <c r="D667" s="8">
        <v>4</v>
      </c>
      <c r="E667" s="8" t="s">
        <v>63</v>
      </c>
      <c r="F667" s="8">
        <f ca="1">SUM(Table2[[#This Row],[AWAL]],Table2[[#This Row],[M17_21_2]],Table2[[#This Row],[K17_21_2]],Table2[[#This Row],[M23_28_2]],Table2[[#This Row],[K23_28_2]])</f>
        <v>4</v>
      </c>
      <c r="G667" s="6">
        <f ca="1">SUMIF(INDIRECT(Table2[[#Headers],[M17_21_2]]&amp;"[concat]"),Table2[concat],INDIRECT(Table2[[#Headers],[M17_21_2]]&amp;"[c]"))</f>
        <v>0</v>
      </c>
      <c r="H667" s="6">
        <f ca="1">SUMIF(INDIRECT(Table2[[#Headers],[K17_21_2]]&amp;"[concat]"),Table2[concat],INDIRECT(Table2[[#Headers],[K17_21_2]]&amp;"[c]"))*-1</f>
        <v>0</v>
      </c>
      <c r="I667" s="6" t="str">
        <f ca="1">IF(OR(Table2[[#This Row],[M17_21_2]]&gt;0,Table2[[#This Row],[K17_21_2]]&lt;0),"+-","")</f>
        <v/>
      </c>
      <c r="J667" s="9">
        <f ca="1">SUMIF(INDIRECT(Table2[[#Headers],[M23_28_2]]&amp;"[concat]"),Table2[concat],INDIRECT(Table2[[#Headers],[M23_28_2]]&amp;"[c]"))</f>
        <v>0</v>
      </c>
      <c r="K667" s="9"/>
      <c r="L667" s="9" t="str">
        <f ca="1">IF(OR(Table2[[#This Row],[M23_28_2]]&gt;0,Table2[[#This Row],[K23_28_2]]&lt;0),"+-","")</f>
        <v/>
      </c>
    </row>
    <row r="668" spans="1:12" x14ac:dyDescent="0.25">
      <c r="A668" s="6" t="str">
        <f>SUBSTITUTE(SUBSTITUTE(Table2[[#This Row],[NAMA BARANG]],"-","")," ","")</f>
        <v>ClipBoardmikaFancy(Baru)BB,FR(blk),Kpony,SPD/AV</v>
      </c>
      <c r="B668" s="8">
        <f ca="1">IF(Table2[[#This Row],[TT]]&lt;1,"",COUNT(B$2:B667)+1)</f>
        <v>666</v>
      </c>
      <c r="C668" s="6" t="s">
        <v>909</v>
      </c>
      <c r="D668" s="8">
        <v>9</v>
      </c>
      <c r="E668" s="8" t="s">
        <v>98</v>
      </c>
      <c r="F668" s="8">
        <f ca="1">SUM(Table2[[#This Row],[AWAL]],Table2[[#This Row],[M17_21_2]],Table2[[#This Row],[K17_21_2]],Table2[[#This Row],[M23_28_2]],Table2[[#This Row],[K23_28_2]])</f>
        <v>9</v>
      </c>
      <c r="G668" s="6">
        <f ca="1">SUMIF(INDIRECT(Table2[[#Headers],[M17_21_2]]&amp;"[concat]"),Table2[concat],INDIRECT(Table2[[#Headers],[M17_21_2]]&amp;"[c]"))</f>
        <v>0</v>
      </c>
      <c r="H668" s="6">
        <f ca="1">SUMIF(INDIRECT(Table2[[#Headers],[K17_21_2]]&amp;"[concat]"),Table2[concat],INDIRECT(Table2[[#Headers],[K17_21_2]]&amp;"[c]"))*-1</f>
        <v>0</v>
      </c>
      <c r="I668" s="6" t="str">
        <f ca="1">IF(OR(Table2[[#This Row],[M17_21_2]]&gt;0,Table2[[#This Row],[K17_21_2]]&lt;0),"+-","")</f>
        <v/>
      </c>
      <c r="J668" s="9">
        <f ca="1">SUMIF(INDIRECT(Table2[[#Headers],[M23_28_2]]&amp;"[concat]"),Table2[concat],INDIRECT(Table2[[#Headers],[M23_28_2]]&amp;"[c]"))</f>
        <v>0</v>
      </c>
      <c r="K668" s="9"/>
      <c r="L668" s="9" t="str">
        <f ca="1">IF(OR(Table2[[#This Row],[M23_28_2]]&gt;0,Table2[[#This Row],[K23_28_2]]&lt;0),"+-","")</f>
        <v/>
      </c>
    </row>
    <row r="669" spans="1:12" x14ac:dyDescent="0.25">
      <c r="A669" s="6" t="str">
        <f>SUBSTITUTE(SUBSTITUTE(Table2[[#This Row],[NAMA BARANG]],"-","")," ","")</f>
        <v>ClipBoardmikaHoloFancy(baru)</v>
      </c>
      <c r="B669" s="8">
        <f ca="1">IF(Table2[[#This Row],[TT]]&lt;1,"",COUNT(B$2:B668)+1)</f>
        <v>667</v>
      </c>
      <c r="C669" s="6" t="s">
        <v>910</v>
      </c>
      <c r="D669" s="8">
        <v>16</v>
      </c>
      <c r="E669" s="8" t="s">
        <v>63</v>
      </c>
      <c r="F669" s="8">
        <f ca="1">SUM(Table2[[#This Row],[AWAL]],Table2[[#This Row],[M17_21_2]],Table2[[#This Row],[K17_21_2]],Table2[[#This Row],[M23_28_2]],Table2[[#This Row],[K23_28_2]])</f>
        <v>16</v>
      </c>
      <c r="G669" s="6">
        <f ca="1">SUMIF(INDIRECT(Table2[[#Headers],[M17_21_2]]&amp;"[concat]"),Table2[concat],INDIRECT(Table2[[#Headers],[M17_21_2]]&amp;"[c]"))</f>
        <v>0</v>
      </c>
      <c r="H669" s="6">
        <f ca="1">SUMIF(INDIRECT(Table2[[#Headers],[K17_21_2]]&amp;"[concat]"),Table2[concat],INDIRECT(Table2[[#Headers],[K17_21_2]]&amp;"[c]"))*-1</f>
        <v>0</v>
      </c>
      <c r="I669" s="6" t="str">
        <f ca="1">IF(OR(Table2[[#This Row],[M17_21_2]]&gt;0,Table2[[#This Row],[K17_21_2]]&lt;0),"+-","")</f>
        <v/>
      </c>
      <c r="J669" s="9">
        <f ca="1">SUMIF(INDIRECT(Table2[[#Headers],[M23_28_2]]&amp;"[concat]"),Table2[concat],INDIRECT(Table2[[#Headers],[M23_28_2]]&amp;"[c]"))</f>
        <v>0</v>
      </c>
      <c r="K669" s="9"/>
      <c r="L669" s="9" t="str">
        <f ca="1">IF(OR(Table2[[#This Row],[M23_28_2]]&gt;0,Table2[[#This Row],[K23_28_2]]&lt;0),"+-","")</f>
        <v/>
      </c>
    </row>
    <row r="670" spans="1:12" x14ac:dyDescent="0.25">
      <c r="A670" s="6" t="str">
        <f>SUBSTITUTE(SUBSTITUTE(Table2[[#This Row],[NAMA BARANG]],"-","")," ","")</f>
        <v>ClipBoardmikaRainbow</v>
      </c>
      <c r="B670" s="8">
        <f ca="1">IF(Table2[[#This Row],[TT]]&lt;1,"",COUNT(B$2:B669)+1)</f>
        <v>668</v>
      </c>
      <c r="C670" s="6" t="s">
        <v>911</v>
      </c>
      <c r="D670" s="8">
        <v>2</v>
      </c>
      <c r="E670" s="8" t="s">
        <v>63</v>
      </c>
      <c r="F670" s="8">
        <f ca="1">SUM(Table2[[#This Row],[AWAL]],Table2[[#This Row],[M17_21_2]],Table2[[#This Row],[K17_21_2]],Table2[[#This Row],[M23_28_2]],Table2[[#This Row],[K23_28_2]])</f>
        <v>2</v>
      </c>
      <c r="G670" s="6">
        <f ca="1">SUMIF(INDIRECT(Table2[[#Headers],[M17_21_2]]&amp;"[concat]"),Table2[concat],INDIRECT(Table2[[#Headers],[M17_21_2]]&amp;"[c]"))</f>
        <v>0</v>
      </c>
      <c r="H670" s="6">
        <f ca="1">SUMIF(INDIRECT(Table2[[#Headers],[K17_21_2]]&amp;"[concat]"),Table2[concat],INDIRECT(Table2[[#Headers],[K17_21_2]]&amp;"[c]"))*-1</f>
        <v>0</v>
      </c>
      <c r="I670" s="6" t="str">
        <f ca="1">IF(OR(Table2[[#This Row],[M17_21_2]]&gt;0,Table2[[#This Row],[K17_21_2]]&lt;0),"+-","")</f>
        <v/>
      </c>
      <c r="J670" s="9">
        <f ca="1">SUMIF(INDIRECT(Table2[[#Headers],[M23_28_2]]&amp;"[concat]"),Table2[concat],INDIRECT(Table2[[#Headers],[M23_28_2]]&amp;"[c]"))</f>
        <v>0</v>
      </c>
      <c r="K670" s="9"/>
      <c r="L670" s="9" t="str">
        <f ca="1">IF(OR(Table2[[#This Row],[M23_28_2]]&gt;0,Table2[[#This Row],[K23_28_2]]&lt;0),"+-","")</f>
        <v/>
      </c>
    </row>
    <row r="671" spans="1:12" x14ac:dyDescent="0.25">
      <c r="A671" s="6" t="str">
        <f>SUBSTITUTE(SUBSTITUTE(Table2[[#This Row],[NAMA BARANG]],"-","")," ","")</f>
        <v>ClipBoardpapandoubleFancy</v>
      </c>
      <c r="B671" s="8">
        <f ca="1">IF(Table2[[#This Row],[TT]]&lt;1,"",COUNT(B$2:B670)+1)</f>
        <v>669</v>
      </c>
      <c r="C671" s="6" t="s">
        <v>912</v>
      </c>
      <c r="D671" s="8">
        <v>4</v>
      </c>
      <c r="E671" s="8" t="s">
        <v>907</v>
      </c>
      <c r="F671" s="8">
        <f ca="1">SUM(Table2[[#This Row],[AWAL]],Table2[[#This Row],[M17_21_2]],Table2[[#This Row],[K17_21_2]],Table2[[#This Row],[M23_28_2]],Table2[[#This Row],[K23_28_2]])</f>
        <v>4</v>
      </c>
      <c r="G671" s="6">
        <f ca="1">SUMIF(INDIRECT(Table2[[#Headers],[M17_21_2]]&amp;"[concat]"),Table2[concat],INDIRECT(Table2[[#Headers],[M17_21_2]]&amp;"[c]"))</f>
        <v>0</v>
      </c>
      <c r="H671" s="6">
        <f ca="1">SUMIF(INDIRECT(Table2[[#Headers],[K17_21_2]]&amp;"[concat]"),Table2[concat],INDIRECT(Table2[[#Headers],[K17_21_2]]&amp;"[c]"))*-1</f>
        <v>0</v>
      </c>
      <c r="I671" s="6" t="str">
        <f ca="1">IF(OR(Table2[[#This Row],[M17_21_2]]&gt;0,Table2[[#This Row],[K17_21_2]]&lt;0),"+-","")</f>
        <v/>
      </c>
      <c r="J671" s="9">
        <f ca="1">SUMIF(INDIRECT(Table2[[#Headers],[M23_28_2]]&amp;"[concat]"),Table2[concat],INDIRECT(Table2[[#Headers],[M23_28_2]]&amp;"[c]"))</f>
        <v>0</v>
      </c>
      <c r="K671" s="9"/>
      <c r="L671" s="9" t="str">
        <f ca="1">IF(OR(Table2[[#This Row],[M23_28_2]]&gt;0,Table2[[#This Row],[K23_28_2]]&lt;0),"+-","")</f>
        <v/>
      </c>
    </row>
    <row r="672" spans="1:12" x14ac:dyDescent="0.25">
      <c r="A672" s="6" t="str">
        <f>SUBSTITUTE(SUBSTITUTE(Table2[[#This Row],[NAMA BARANG]],"-","")," ","")</f>
        <v>ClipBoardpapangambarB5</v>
      </c>
      <c r="B672" s="8">
        <f ca="1">IF(Table2[[#This Row],[TT]]&lt;1,"",COUNT(B$2:B671)+1)</f>
        <v>670</v>
      </c>
      <c r="C672" s="6" t="s">
        <v>913</v>
      </c>
      <c r="D672" s="8">
        <v>1</v>
      </c>
      <c r="E672" s="8" t="s">
        <v>907</v>
      </c>
      <c r="F672" s="8">
        <f ca="1">SUM(Table2[[#This Row],[AWAL]],Table2[[#This Row],[M17_21_2]],Table2[[#This Row],[K17_21_2]],Table2[[#This Row],[M23_28_2]],Table2[[#This Row],[K23_28_2]])</f>
        <v>1</v>
      </c>
      <c r="G672" s="6">
        <f ca="1">SUMIF(INDIRECT(Table2[[#Headers],[M17_21_2]]&amp;"[concat]"),Table2[concat],INDIRECT(Table2[[#Headers],[M17_21_2]]&amp;"[c]"))</f>
        <v>0</v>
      </c>
      <c r="H672" s="6">
        <f ca="1">SUMIF(INDIRECT(Table2[[#Headers],[K17_21_2]]&amp;"[concat]"),Table2[concat],INDIRECT(Table2[[#Headers],[K17_21_2]]&amp;"[c]"))*-1</f>
        <v>0</v>
      </c>
      <c r="I672" s="6" t="str">
        <f ca="1">IF(OR(Table2[[#This Row],[M17_21_2]]&gt;0,Table2[[#This Row],[K17_21_2]]&lt;0),"+-","")</f>
        <v/>
      </c>
      <c r="J672" s="9">
        <f ca="1">SUMIF(INDIRECT(Table2[[#Headers],[M23_28_2]]&amp;"[concat]"),Table2[concat],INDIRECT(Table2[[#Headers],[M23_28_2]]&amp;"[c]"))</f>
        <v>0</v>
      </c>
      <c r="K672" s="9"/>
      <c r="L672" s="9" t="str">
        <f ca="1">IF(OR(Table2[[#This Row],[M23_28_2]]&gt;0,Table2[[#This Row],[K23_28_2]]&lt;0),"+-","")</f>
        <v/>
      </c>
    </row>
    <row r="673" spans="1:12" x14ac:dyDescent="0.25">
      <c r="A673" s="6" t="str">
        <f>SUBSTITUTE(SUBSTITUTE(Table2[[#This Row],[NAMA BARANG]],"-","")," ","")</f>
        <v>ClipBoardTransparentF4530moshi²</v>
      </c>
      <c r="B673" s="8">
        <f ca="1">IF(Table2[[#This Row],[TT]]&lt;1,"",COUNT(B$2:B672)+1)</f>
        <v>671</v>
      </c>
      <c r="C673" s="6" t="s">
        <v>914</v>
      </c>
      <c r="D673" s="8">
        <v>2</v>
      </c>
      <c r="E673" s="8" t="s">
        <v>42</v>
      </c>
      <c r="F673" s="8">
        <f ca="1">SUM(Table2[[#This Row],[AWAL]],Table2[[#This Row],[M17_21_2]],Table2[[#This Row],[K17_21_2]],Table2[[#This Row],[M23_28_2]],Table2[[#This Row],[K23_28_2]])</f>
        <v>2</v>
      </c>
      <c r="G673" s="6">
        <f ca="1">SUMIF(INDIRECT(Table2[[#Headers],[M17_21_2]]&amp;"[concat]"),Table2[concat],INDIRECT(Table2[[#Headers],[M17_21_2]]&amp;"[c]"))</f>
        <v>0</v>
      </c>
      <c r="H673" s="6">
        <f ca="1">SUMIF(INDIRECT(Table2[[#Headers],[K17_21_2]]&amp;"[concat]"),Table2[concat],INDIRECT(Table2[[#Headers],[K17_21_2]]&amp;"[c]"))*-1</f>
        <v>0</v>
      </c>
      <c r="I673" s="6" t="str">
        <f ca="1">IF(OR(Table2[[#This Row],[M17_21_2]]&gt;0,Table2[[#This Row],[K17_21_2]]&lt;0),"+-","")</f>
        <v/>
      </c>
      <c r="J673" s="9">
        <f ca="1">SUMIF(INDIRECT(Table2[[#Headers],[M23_28_2]]&amp;"[concat]"),Table2[concat],INDIRECT(Table2[[#Headers],[M23_28_2]]&amp;"[c]"))</f>
        <v>0</v>
      </c>
      <c r="K673" s="9"/>
      <c r="L673" s="9" t="str">
        <f ca="1">IF(OR(Table2[[#This Row],[M23_28_2]]&gt;0,Table2[[#This Row],[K23_28_2]]&lt;0),"+-","")</f>
        <v/>
      </c>
    </row>
    <row r="674" spans="1:12" x14ac:dyDescent="0.25">
      <c r="A674" s="6" t="str">
        <f>SUBSTITUTE(SUBSTITUTE(Table2[[#This Row],[NAMA BARANG]],"-","")," ","")</f>
        <v>ClipCandyno1</v>
      </c>
      <c r="B674" s="8">
        <f ca="1">IF(Table2[[#This Row],[TT]]&lt;1,"",COUNT(B$2:B673)+1)</f>
        <v>672</v>
      </c>
      <c r="C674" s="6" t="s">
        <v>915</v>
      </c>
      <c r="D674" s="8">
        <v>37</v>
      </c>
      <c r="E674" s="8" t="s">
        <v>147</v>
      </c>
      <c r="F674" s="8">
        <f ca="1">SUM(Table2[[#This Row],[AWAL]],Table2[[#This Row],[M17_21_2]],Table2[[#This Row],[K17_21_2]],Table2[[#This Row],[M23_28_2]],Table2[[#This Row],[K23_28_2]])</f>
        <v>37</v>
      </c>
      <c r="G674" s="6">
        <f ca="1">SUMIF(INDIRECT(Table2[[#Headers],[M17_21_2]]&amp;"[concat]"),Table2[concat],INDIRECT(Table2[[#Headers],[M17_21_2]]&amp;"[c]"))</f>
        <v>0</v>
      </c>
      <c r="H674" s="6">
        <f ca="1">SUMIF(INDIRECT(Table2[[#Headers],[K17_21_2]]&amp;"[concat]"),Table2[concat],INDIRECT(Table2[[#Headers],[K17_21_2]]&amp;"[c]"))*-1</f>
        <v>0</v>
      </c>
      <c r="I674" s="6" t="str">
        <f ca="1">IF(OR(Table2[[#This Row],[M17_21_2]]&gt;0,Table2[[#This Row],[K17_21_2]]&lt;0),"+-","")</f>
        <v/>
      </c>
      <c r="J674" s="9">
        <f ca="1">SUMIF(INDIRECT(Table2[[#Headers],[M23_28_2]]&amp;"[concat]"),Table2[concat],INDIRECT(Table2[[#Headers],[M23_28_2]]&amp;"[c]"))</f>
        <v>0</v>
      </c>
      <c r="K674" s="9"/>
      <c r="L674" s="9" t="str">
        <f ca="1">IF(OR(Table2[[#This Row],[M23_28_2]]&gt;0,Table2[[#This Row],[K23_28_2]]&lt;0),"+-","")</f>
        <v/>
      </c>
    </row>
    <row r="675" spans="1:12" x14ac:dyDescent="0.25">
      <c r="A675" s="6" t="str">
        <f>SUBSTITUTE(SUBSTITUTE(Table2[[#This Row],[NAMA BARANG]],"-","")," ","")</f>
        <v>ClipFileToplaWrnHj/Ht/M/B</v>
      </c>
      <c r="B675" s="8">
        <f ca="1">IF(Table2[[#This Row],[TT]]&lt;1,"",COUNT(B$2:B674)+1)</f>
        <v>673</v>
      </c>
      <c r="C675" s="6" t="s">
        <v>916</v>
      </c>
      <c r="D675" s="8">
        <v>2</v>
      </c>
      <c r="E675" s="8" t="s">
        <v>917</v>
      </c>
      <c r="F675" s="8">
        <f ca="1">SUM(Table2[[#This Row],[AWAL]],Table2[[#This Row],[M17_21_2]],Table2[[#This Row],[K17_21_2]],Table2[[#This Row],[M23_28_2]],Table2[[#This Row],[K23_28_2]])</f>
        <v>2</v>
      </c>
      <c r="G675" s="6">
        <f ca="1">SUMIF(INDIRECT(Table2[[#Headers],[M17_21_2]]&amp;"[concat]"),Table2[concat],INDIRECT(Table2[[#Headers],[M17_21_2]]&amp;"[c]"))</f>
        <v>0</v>
      </c>
      <c r="H675" s="6">
        <f ca="1">SUMIF(INDIRECT(Table2[[#Headers],[K17_21_2]]&amp;"[concat]"),Table2[concat],INDIRECT(Table2[[#Headers],[K17_21_2]]&amp;"[c]"))*-1</f>
        <v>0</v>
      </c>
      <c r="I675" s="6" t="str">
        <f ca="1">IF(OR(Table2[[#This Row],[M17_21_2]]&gt;0,Table2[[#This Row],[K17_21_2]]&lt;0),"+-","")</f>
        <v/>
      </c>
      <c r="J675" s="9">
        <f ca="1">SUMIF(INDIRECT(Table2[[#Headers],[M23_28_2]]&amp;"[concat]"),Table2[concat],INDIRECT(Table2[[#Headers],[M23_28_2]]&amp;"[c]"))</f>
        <v>0</v>
      </c>
      <c r="K675" s="9"/>
      <c r="L675" s="9" t="str">
        <f ca="1">IF(OR(Table2[[#This Row],[M23_28_2]]&gt;0,Table2[[#This Row],[K23_28_2]]&lt;0),"+-","")</f>
        <v/>
      </c>
    </row>
    <row r="676" spans="1:12" x14ac:dyDescent="0.25">
      <c r="A676" s="6" t="str">
        <f>SUBSTITUTE(SUBSTITUTE(Table2[[#This Row],[NAMA BARANG]],"-","")," ","")</f>
        <v>Clipfileyushinca318</v>
      </c>
      <c r="B676" s="8">
        <f ca="1">IF(Table2[[#This Row],[TT]]&lt;1,"",COUNT(B$2:B675)+1)</f>
        <v>674</v>
      </c>
      <c r="C676" s="6" t="s">
        <v>918</v>
      </c>
      <c r="D676" s="8">
        <v>36</v>
      </c>
      <c r="E676" s="8" t="s">
        <v>32</v>
      </c>
      <c r="F676" s="8">
        <f ca="1">SUM(Table2[[#This Row],[AWAL]],Table2[[#This Row],[M17_21_2]],Table2[[#This Row],[K17_21_2]],Table2[[#This Row],[M23_28_2]],Table2[[#This Row],[K23_28_2]])</f>
        <v>36</v>
      </c>
      <c r="G676" s="6">
        <f ca="1">SUMIF(INDIRECT(Table2[[#Headers],[M17_21_2]]&amp;"[concat]"),Table2[concat],INDIRECT(Table2[[#Headers],[M17_21_2]]&amp;"[c]"))</f>
        <v>0</v>
      </c>
      <c r="H676" s="6">
        <f ca="1">SUMIF(INDIRECT(Table2[[#Headers],[K17_21_2]]&amp;"[concat]"),Table2[concat],INDIRECT(Table2[[#Headers],[K17_21_2]]&amp;"[c]"))*-1</f>
        <v>0</v>
      </c>
      <c r="I676" s="6" t="str">
        <f ca="1">IF(OR(Table2[[#This Row],[M17_21_2]]&gt;0,Table2[[#This Row],[K17_21_2]]&lt;0),"+-","")</f>
        <v/>
      </c>
      <c r="J676" s="9">
        <f ca="1">SUMIF(INDIRECT(Table2[[#Headers],[M23_28_2]]&amp;"[concat]"),Table2[concat],INDIRECT(Table2[[#Headers],[M23_28_2]]&amp;"[c]"))</f>
        <v>0</v>
      </c>
      <c r="K676" s="9"/>
      <c r="L676" s="9" t="str">
        <f ca="1">IF(OR(Table2[[#This Row],[M23_28_2]]&gt;0,Table2[[#This Row],[K23_28_2]]&lt;0),"+-","")</f>
        <v/>
      </c>
    </row>
    <row r="677" spans="1:12" x14ac:dyDescent="0.25">
      <c r="A677" s="6" t="str">
        <f>SUBSTITUTE(SUBSTITUTE(Table2[[#This Row],[NAMA BARANG]],"-","")," ","")</f>
        <v>ClipTali1,0BLKKBM</v>
      </c>
      <c r="B677" s="8">
        <f ca="1">IF(Table2[[#This Row],[TT]]&lt;1,"",COUNT(B$2:B676)+1)</f>
        <v>675</v>
      </c>
      <c r="C677" s="6" t="s">
        <v>919</v>
      </c>
      <c r="D677" s="8">
        <v>15</v>
      </c>
      <c r="E677" s="8">
        <v>2000</v>
      </c>
      <c r="F677" s="8">
        <f ca="1">SUM(Table2[[#This Row],[AWAL]],Table2[[#This Row],[M17_21_2]],Table2[[#This Row],[K17_21_2]],Table2[[#This Row],[M23_28_2]],Table2[[#This Row],[K23_28_2]])</f>
        <v>15</v>
      </c>
      <c r="G677" s="6">
        <f ca="1">SUMIF(INDIRECT(Table2[[#Headers],[M17_21_2]]&amp;"[concat]"),Table2[concat],INDIRECT(Table2[[#Headers],[M17_21_2]]&amp;"[c]"))</f>
        <v>0</v>
      </c>
      <c r="H677" s="6">
        <f ca="1">SUMIF(INDIRECT(Table2[[#Headers],[K17_21_2]]&amp;"[concat]"),Table2[concat],INDIRECT(Table2[[#Headers],[K17_21_2]]&amp;"[c]"))*-1</f>
        <v>0</v>
      </c>
      <c r="I677" s="6" t="str">
        <f ca="1">IF(OR(Table2[[#This Row],[M17_21_2]]&gt;0,Table2[[#This Row],[K17_21_2]]&lt;0),"+-","")</f>
        <v/>
      </c>
      <c r="J677" s="9">
        <f ca="1">SUMIF(INDIRECT(Table2[[#Headers],[M23_28_2]]&amp;"[concat]"),Table2[concat],INDIRECT(Table2[[#Headers],[M23_28_2]]&amp;"[c]"))</f>
        <v>0</v>
      </c>
      <c r="K677" s="9"/>
      <c r="L677" s="9" t="str">
        <f ca="1">IF(OR(Table2[[#This Row],[M23_28_2]]&gt;0,Table2[[#This Row],[K23_28_2]]&lt;0),"+-","")</f>
        <v/>
      </c>
    </row>
    <row r="678" spans="1:12" x14ac:dyDescent="0.25">
      <c r="A678" s="6" t="str">
        <f>SUBSTITUTE(SUBSTITUTE(Table2[[#This Row],[NAMA BARANG]],"-","")," ","")</f>
        <v>Clipboard+WBholo2mukaSQCLPHL</v>
      </c>
      <c r="B678" s="8">
        <f ca="1">IF(Table2[[#This Row],[TT]]&lt;1,"",COUNT(B$2:B677)+1)</f>
        <v>676</v>
      </c>
      <c r="C678" s="32" t="s">
        <v>3054</v>
      </c>
      <c r="D678" s="8">
        <v>7</v>
      </c>
      <c r="E678" s="8" t="s">
        <v>2980</v>
      </c>
      <c r="F678" s="8">
        <f ca="1">SUM(Table2[[#This Row],[AWAL]],Table2[[#This Row],[M17_21_2]],Table2[[#This Row],[K17_21_2]],Table2[[#This Row],[M23_28_2]],Table2[[#This Row],[K23_28_2]])</f>
        <v>57</v>
      </c>
      <c r="G678" s="6">
        <f ca="1">SUMIF(INDIRECT(Table2[[#Headers],[M17_21_2]]&amp;"[concat]"),Table2[concat],INDIRECT(Table2[[#Headers],[M17_21_2]]&amp;"[c]"))</f>
        <v>0</v>
      </c>
      <c r="H678" s="6">
        <f ca="1">SUMIF(INDIRECT(Table2[[#Headers],[K17_21_2]]&amp;"[concat]"),Table2[concat],INDIRECT(Table2[[#Headers],[K17_21_2]]&amp;"[c]"))*-1</f>
        <v>0</v>
      </c>
      <c r="I678" s="6" t="str">
        <f ca="1">IF(OR(Table2[[#This Row],[M17_21_2]]&gt;0,Table2[[#This Row],[K17_21_2]]&lt;0),"+-","")</f>
        <v/>
      </c>
      <c r="J678" s="9">
        <f ca="1">SUMIF(INDIRECT(Table2[[#Headers],[M23_28_2]]&amp;"[concat]"),Table2[concat],INDIRECT(Table2[[#Headers],[M23_28_2]]&amp;"[c]"))</f>
        <v>50</v>
      </c>
      <c r="K678" s="9"/>
      <c r="L678" s="9" t="str">
        <f ca="1">IF(OR(Table2[[#This Row],[M23_28_2]]&gt;0,Table2[[#This Row],[K23_28_2]]&lt;0),"+-","")</f>
        <v>+-</v>
      </c>
    </row>
    <row r="679" spans="1:12" x14ac:dyDescent="0.25">
      <c r="A679" s="6" t="str">
        <f>SUBSTITUTE(SUBSTITUTE(Table2[[#This Row],[NAMA BARANG]],"-","")," ","")</f>
        <v>Clipboard6688Transkoala</v>
      </c>
      <c r="B679" s="8">
        <f ca="1">IF(Table2[[#This Row],[TT]]&lt;1,"",COUNT(B$2:B678)+1)</f>
        <v>677</v>
      </c>
      <c r="C679" s="6" t="s">
        <v>920</v>
      </c>
      <c r="D679" s="8">
        <v>10</v>
      </c>
      <c r="E679" s="8" t="s">
        <v>42</v>
      </c>
      <c r="F679" s="8">
        <f ca="1">SUM(Table2[[#This Row],[AWAL]],Table2[[#This Row],[M17_21_2]],Table2[[#This Row],[K17_21_2]],Table2[[#This Row],[M23_28_2]],Table2[[#This Row],[K23_28_2]])</f>
        <v>10</v>
      </c>
      <c r="G679" s="6">
        <f ca="1">SUMIF(INDIRECT(Table2[[#Headers],[M17_21_2]]&amp;"[concat]"),Table2[concat],INDIRECT(Table2[[#Headers],[M17_21_2]]&amp;"[c]"))</f>
        <v>0</v>
      </c>
      <c r="H679" s="6">
        <f ca="1">SUMIF(INDIRECT(Table2[[#Headers],[K17_21_2]]&amp;"[concat]"),Table2[concat],INDIRECT(Table2[[#Headers],[K17_21_2]]&amp;"[c]"))*-1</f>
        <v>0</v>
      </c>
      <c r="I679" s="6" t="str">
        <f ca="1">IF(OR(Table2[[#This Row],[M17_21_2]]&gt;0,Table2[[#This Row],[K17_21_2]]&lt;0),"+-","")</f>
        <v/>
      </c>
      <c r="J679" s="9">
        <f ca="1">SUMIF(INDIRECT(Table2[[#Headers],[M23_28_2]]&amp;"[concat]"),Table2[concat],INDIRECT(Table2[[#Headers],[M23_28_2]]&amp;"[c]"))</f>
        <v>0</v>
      </c>
      <c r="K679" s="9"/>
      <c r="L679" s="9" t="str">
        <f ca="1">IF(OR(Table2[[#This Row],[M23_28_2]]&gt;0,Table2[[#This Row],[K23_28_2]]&lt;0),"+-","")</f>
        <v/>
      </c>
    </row>
    <row r="680" spans="1:12" x14ac:dyDescent="0.25">
      <c r="A680" s="6" t="str">
        <f>SUBSTITUTE(SUBSTITUTE(Table2[[#This Row],[NAMA BARANG]],"-","")," ","")</f>
        <v>ClipboardkayuCandy(kotak)28(atas)5(bawah)</v>
      </c>
      <c r="B680" s="8">
        <f ca="1">IF(Table2[[#This Row],[TT]]&lt;1,"",COUNT(B$2:B679)+1)</f>
        <v>678</v>
      </c>
      <c r="C680" s="6" t="s">
        <v>2972</v>
      </c>
      <c r="D680" s="8">
        <v>36</v>
      </c>
      <c r="E680" s="8" t="s">
        <v>42</v>
      </c>
      <c r="F680" s="8">
        <f ca="1">SUM(Table2[[#This Row],[AWAL]],Table2[[#This Row],[M17_21_2]],Table2[[#This Row],[K17_21_2]],Table2[[#This Row],[M23_28_2]],Table2[[#This Row],[K23_28_2]])</f>
        <v>33</v>
      </c>
      <c r="G680" s="6">
        <f ca="1">SUMIF(INDIRECT(Table2[[#Headers],[M17_21_2]]&amp;"[concat]"),Table2[concat],INDIRECT(Table2[[#Headers],[M17_21_2]]&amp;"[c]"))</f>
        <v>0</v>
      </c>
      <c r="H680" s="6">
        <f ca="1">SUMIF(INDIRECT(Table2[[#Headers],[K17_21_2]]&amp;"[concat]"),Table2[concat],INDIRECT(Table2[[#Headers],[K17_21_2]]&amp;"[c]"))*-1</f>
        <v>-3</v>
      </c>
      <c r="I680" s="6" t="str">
        <f ca="1">IF(OR(Table2[[#This Row],[M17_21_2]]&gt;0,Table2[[#This Row],[K17_21_2]]&lt;0),"+-","")</f>
        <v>+-</v>
      </c>
      <c r="J680" s="9">
        <f ca="1">SUMIF(INDIRECT(Table2[[#Headers],[M23_28_2]]&amp;"[concat]"),Table2[concat],INDIRECT(Table2[[#Headers],[M23_28_2]]&amp;"[c]"))</f>
        <v>0</v>
      </c>
      <c r="K680" s="9"/>
      <c r="L680" s="9" t="str">
        <f ca="1">IF(OR(Table2[[#This Row],[M23_28_2]]&gt;0,Table2[[#This Row],[K23_28_2]]&lt;0),"+-","")</f>
        <v/>
      </c>
    </row>
    <row r="681" spans="1:12" x14ac:dyDescent="0.25">
      <c r="A681" s="6" t="str">
        <f>SUBSTITUTE(SUBSTITUTE(Table2[[#This Row],[NAMA BARANG]],"-","")," ","")</f>
        <v>CoinbankbulatBTS</v>
      </c>
      <c r="B681" s="8">
        <f ca="1">IF(Table2[[#This Row],[TT]]&lt;1,"",COUNT(B$2:B680)+1)</f>
        <v>679</v>
      </c>
      <c r="C681" s="6" t="s">
        <v>921</v>
      </c>
      <c r="D681" s="8">
        <v>1</v>
      </c>
      <c r="E681" s="8" t="s">
        <v>15</v>
      </c>
      <c r="F681" s="8">
        <f ca="1">SUM(Table2[[#This Row],[AWAL]],Table2[[#This Row],[M17_21_2]],Table2[[#This Row],[K17_21_2]],Table2[[#This Row],[M23_28_2]],Table2[[#This Row],[K23_28_2]])</f>
        <v>1</v>
      </c>
      <c r="G681" s="6">
        <f ca="1">SUMIF(INDIRECT(Table2[[#Headers],[M17_21_2]]&amp;"[concat]"),Table2[concat],INDIRECT(Table2[[#Headers],[M17_21_2]]&amp;"[c]"))</f>
        <v>0</v>
      </c>
      <c r="H681" s="6">
        <f ca="1">SUMIF(INDIRECT(Table2[[#Headers],[K17_21_2]]&amp;"[concat]"),Table2[concat],INDIRECT(Table2[[#Headers],[K17_21_2]]&amp;"[c]"))*-1</f>
        <v>0</v>
      </c>
      <c r="I681" s="6" t="str">
        <f ca="1">IF(OR(Table2[[#This Row],[M17_21_2]]&gt;0,Table2[[#This Row],[K17_21_2]]&lt;0),"+-","")</f>
        <v/>
      </c>
      <c r="J681" s="9">
        <f ca="1">SUMIF(INDIRECT(Table2[[#Headers],[M23_28_2]]&amp;"[concat]"),Table2[concat],INDIRECT(Table2[[#Headers],[M23_28_2]]&amp;"[c]"))</f>
        <v>0</v>
      </c>
      <c r="K681" s="9"/>
      <c r="L681" s="9" t="str">
        <f ca="1">IF(OR(Table2[[#This Row],[M23_28_2]]&gt;0,Table2[[#This Row],[K23_28_2]]&lt;0),"+-","")</f>
        <v/>
      </c>
    </row>
    <row r="682" spans="1:12" x14ac:dyDescent="0.25">
      <c r="A682" s="6" t="str">
        <f>SUBSTITUTE(SUBSTITUTE(Table2[[#This Row],[NAMA BARANG]],"-","")," ","")</f>
        <v>Coinbank6447(8)/8090(3)</v>
      </c>
      <c r="B682" s="8">
        <f ca="1">IF(Table2[[#This Row],[TT]]&lt;1,"",COUNT(B$2:B681)+1)</f>
        <v>680</v>
      </c>
      <c r="C682" s="6" t="s">
        <v>922</v>
      </c>
      <c r="D682" s="8">
        <v>11</v>
      </c>
      <c r="E682" s="8" t="s">
        <v>98</v>
      </c>
      <c r="F682" s="8">
        <f ca="1">SUM(Table2[[#This Row],[AWAL]],Table2[[#This Row],[M17_21_2]],Table2[[#This Row],[K17_21_2]],Table2[[#This Row],[M23_28_2]],Table2[[#This Row],[K23_28_2]])</f>
        <v>11</v>
      </c>
      <c r="G682" s="6">
        <f ca="1">SUMIF(INDIRECT(Table2[[#Headers],[M17_21_2]]&amp;"[concat]"),Table2[concat],INDIRECT(Table2[[#Headers],[M17_21_2]]&amp;"[c]"))</f>
        <v>0</v>
      </c>
      <c r="H682" s="6">
        <f ca="1">SUMIF(INDIRECT(Table2[[#Headers],[K17_21_2]]&amp;"[concat]"),Table2[concat],INDIRECT(Table2[[#Headers],[K17_21_2]]&amp;"[c]"))*-1</f>
        <v>0</v>
      </c>
      <c r="I682" s="6" t="str">
        <f ca="1">IF(OR(Table2[[#This Row],[M17_21_2]]&gt;0,Table2[[#This Row],[K17_21_2]]&lt;0),"+-","")</f>
        <v/>
      </c>
      <c r="J682" s="9">
        <f ca="1">SUMIF(INDIRECT(Table2[[#Headers],[M23_28_2]]&amp;"[concat]"),Table2[concat],INDIRECT(Table2[[#Headers],[M23_28_2]]&amp;"[c]"))</f>
        <v>0</v>
      </c>
      <c r="K682" s="9"/>
      <c r="L682" s="9" t="str">
        <f ca="1">IF(OR(Table2[[#This Row],[M23_28_2]]&gt;0,Table2[[#This Row],[K23_28_2]]&lt;0),"+-","")</f>
        <v/>
      </c>
    </row>
    <row r="683" spans="1:12" x14ac:dyDescent="0.25">
      <c r="A683" s="6" t="str">
        <f>SUBSTITUTE(SUBSTITUTE(Table2[[#This Row],[NAMA BARANG]],"-","")," ","")</f>
        <v>CoinBank88118815|musicAB</v>
      </c>
      <c r="B683" s="8">
        <f ca="1">IF(Table2[[#This Row],[TT]]&lt;1,"",COUNT(B$2:B682)+1)</f>
        <v>681</v>
      </c>
      <c r="C683" s="6" t="s">
        <v>923</v>
      </c>
      <c r="D683" s="8">
        <v>3</v>
      </c>
      <c r="E683" s="8" t="s">
        <v>277</v>
      </c>
      <c r="F683" s="8">
        <f ca="1">SUM(Table2[[#This Row],[AWAL]],Table2[[#This Row],[M17_21_2]],Table2[[#This Row],[K17_21_2]],Table2[[#This Row],[M23_28_2]],Table2[[#This Row],[K23_28_2]])</f>
        <v>3</v>
      </c>
      <c r="G683" s="6">
        <f ca="1">SUMIF(INDIRECT(Table2[[#Headers],[M17_21_2]]&amp;"[concat]"),Table2[concat],INDIRECT(Table2[[#Headers],[M17_21_2]]&amp;"[c]"))</f>
        <v>0</v>
      </c>
      <c r="H683" s="6">
        <f ca="1">SUMIF(INDIRECT(Table2[[#Headers],[K17_21_2]]&amp;"[concat]"),Table2[concat],INDIRECT(Table2[[#Headers],[K17_21_2]]&amp;"[c]"))*-1</f>
        <v>0</v>
      </c>
      <c r="I683" s="6" t="str">
        <f ca="1">IF(OR(Table2[[#This Row],[M17_21_2]]&gt;0,Table2[[#This Row],[K17_21_2]]&lt;0),"+-","")</f>
        <v/>
      </c>
      <c r="J683" s="9">
        <f ca="1">SUMIF(INDIRECT(Table2[[#Headers],[M23_28_2]]&amp;"[concat]"),Table2[concat],INDIRECT(Table2[[#Headers],[M23_28_2]]&amp;"[c]"))</f>
        <v>0</v>
      </c>
      <c r="K683" s="9"/>
      <c r="L683" s="9" t="str">
        <f ca="1">IF(OR(Table2[[#This Row],[M23_28_2]]&gt;0,Table2[[#This Row],[K23_28_2]]&lt;0),"+-","")</f>
        <v/>
      </c>
    </row>
    <row r="684" spans="1:12" x14ac:dyDescent="0.25">
      <c r="A684" s="6" t="str">
        <f>SUBSTITUTE(SUBSTITUTE(Table2[[#This Row],[NAMA BARANG]],"-","")," ","")</f>
        <v>CoinBankDME001</v>
      </c>
      <c r="B684" s="8">
        <f ca="1">IF(Table2[[#This Row],[TT]]&lt;1,"",COUNT(B$2:B683)+1)</f>
        <v>682</v>
      </c>
      <c r="C684" s="6" t="s">
        <v>924</v>
      </c>
      <c r="D684" s="8">
        <v>5</v>
      </c>
      <c r="E684" s="8" t="s">
        <v>189</v>
      </c>
      <c r="F684" s="8">
        <f ca="1">SUM(Table2[[#This Row],[AWAL]],Table2[[#This Row],[M17_21_2]],Table2[[#This Row],[K17_21_2]],Table2[[#This Row],[M23_28_2]],Table2[[#This Row],[K23_28_2]])</f>
        <v>5</v>
      </c>
      <c r="G684" s="6">
        <f ca="1">SUMIF(INDIRECT(Table2[[#Headers],[M17_21_2]]&amp;"[concat]"),Table2[concat],INDIRECT(Table2[[#Headers],[M17_21_2]]&amp;"[c]"))</f>
        <v>0</v>
      </c>
      <c r="H684" s="6">
        <f ca="1">SUMIF(INDIRECT(Table2[[#Headers],[K17_21_2]]&amp;"[concat]"),Table2[concat],INDIRECT(Table2[[#Headers],[K17_21_2]]&amp;"[c]"))*-1</f>
        <v>0</v>
      </c>
      <c r="I684" s="6" t="str">
        <f ca="1">IF(OR(Table2[[#This Row],[M17_21_2]]&gt;0,Table2[[#This Row],[K17_21_2]]&lt;0),"+-","")</f>
        <v/>
      </c>
      <c r="J684" s="9">
        <f ca="1">SUMIF(INDIRECT(Table2[[#Headers],[M23_28_2]]&amp;"[concat]"),Table2[concat],INDIRECT(Table2[[#Headers],[M23_28_2]]&amp;"[c]"))</f>
        <v>0</v>
      </c>
      <c r="K684" s="9"/>
      <c r="L684" s="9" t="str">
        <f ca="1">IF(OR(Table2[[#This Row],[M23_28_2]]&gt;0,Table2[[#This Row],[K23_28_2]]&lt;0),"+-","")</f>
        <v/>
      </c>
    </row>
    <row r="685" spans="1:12" x14ac:dyDescent="0.25">
      <c r="A685" s="6" t="str">
        <f>SUBSTITUTE(SUBSTITUTE(Table2[[#This Row],[NAMA BARANG]],"-","")," ","")</f>
        <v>CoinbankM</v>
      </c>
      <c r="B685" s="8">
        <f ca="1">IF(Table2[[#This Row],[TT]]&lt;1,"",COUNT(B$2:B684)+1)</f>
        <v>683</v>
      </c>
      <c r="C685" s="6" t="s">
        <v>925</v>
      </c>
      <c r="D685" s="8">
        <v>4</v>
      </c>
      <c r="E685" s="8" t="s">
        <v>907</v>
      </c>
      <c r="F685" s="8">
        <f ca="1">SUM(Table2[[#This Row],[AWAL]],Table2[[#This Row],[M17_21_2]],Table2[[#This Row],[K17_21_2]],Table2[[#This Row],[M23_28_2]],Table2[[#This Row],[K23_28_2]])</f>
        <v>3</v>
      </c>
      <c r="G685" s="6">
        <f ca="1">SUMIF(INDIRECT(Table2[[#Headers],[M17_21_2]]&amp;"[concat]"),Table2[concat],INDIRECT(Table2[[#Headers],[M17_21_2]]&amp;"[c]"))</f>
        <v>0</v>
      </c>
      <c r="H685" s="6">
        <f ca="1">SUMIF(INDIRECT(Table2[[#Headers],[K17_21_2]]&amp;"[concat]"),Table2[concat],INDIRECT(Table2[[#Headers],[K17_21_2]]&amp;"[c]"))*-1</f>
        <v>-1</v>
      </c>
      <c r="I685" s="6" t="str">
        <f ca="1">IF(OR(Table2[[#This Row],[M17_21_2]]&gt;0,Table2[[#This Row],[K17_21_2]]&lt;0),"+-","")</f>
        <v>+-</v>
      </c>
      <c r="J685" s="9">
        <f ca="1">SUMIF(INDIRECT(Table2[[#Headers],[M23_28_2]]&amp;"[concat]"),Table2[concat],INDIRECT(Table2[[#Headers],[M23_28_2]]&amp;"[c]"))</f>
        <v>0</v>
      </c>
      <c r="K685" s="9"/>
      <c r="L685" s="9" t="str">
        <f ca="1">IF(OR(Table2[[#This Row],[M23_28_2]]&gt;0,Table2[[#This Row],[K23_28_2]]&lt;0),"+-","")</f>
        <v/>
      </c>
    </row>
    <row r="686" spans="1:12" x14ac:dyDescent="0.25">
      <c r="A686" s="6" t="str">
        <f>SUBSTITUTE(SUBSTITUTE(Table2[[#This Row],[NAMA BARANG]],"-","")," ","")</f>
        <v>CoinbankS(BLK)</v>
      </c>
      <c r="B686" s="8">
        <f ca="1">IF(Table2[[#This Row],[TT]]&lt;1,"",COUNT(B$2:B685)+1)</f>
        <v>684</v>
      </c>
      <c r="C686" s="6" t="s">
        <v>926</v>
      </c>
      <c r="D686" s="8">
        <v>3</v>
      </c>
      <c r="E686" s="8" t="s">
        <v>907</v>
      </c>
      <c r="F686" s="8">
        <f ca="1">SUM(Table2[[#This Row],[AWAL]],Table2[[#This Row],[M17_21_2]],Table2[[#This Row],[K17_21_2]],Table2[[#This Row],[M23_28_2]],Table2[[#This Row],[K23_28_2]])</f>
        <v>3</v>
      </c>
      <c r="G686" s="6">
        <f ca="1">SUMIF(INDIRECT(Table2[[#Headers],[M17_21_2]]&amp;"[concat]"),Table2[concat],INDIRECT(Table2[[#Headers],[M17_21_2]]&amp;"[c]"))</f>
        <v>0</v>
      </c>
      <c r="H686" s="6">
        <f ca="1">SUMIF(INDIRECT(Table2[[#Headers],[K17_21_2]]&amp;"[concat]"),Table2[concat],INDIRECT(Table2[[#Headers],[K17_21_2]]&amp;"[c]"))*-1</f>
        <v>0</v>
      </c>
      <c r="I686" s="6" t="str">
        <f ca="1">IF(OR(Table2[[#This Row],[M17_21_2]]&gt;0,Table2[[#This Row],[K17_21_2]]&lt;0),"+-","")</f>
        <v/>
      </c>
      <c r="J686" s="9">
        <f ca="1">SUMIF(INDIRECT(Table2[[#Headers],[M23_28_2]]&amp;"[concat]"),Table2[concat],INDIRECT(Table2[[#Headers],[M23_28_2]]&amp;"[c]"))</f>
        <v>0</v>
      </c>
      <c r="K686" s="9"/>
      <c r="L686" s="9" t="str">
        <f ca="1">IF(OR(Table2[[#This Row],[M23_28_2]]&gt;0,Table2[[#This Row],[K23_28_2]]&lt;0),"+-","")</f>
        <v/>
      </c>
    </row>
    <row r="687" spans="1:12" x14ac:dyDescent="0.25">
      <c r="A687" s="6" t="str">
        <f>SUBSTITUTE(SUBSTITUTE(Table2[[#This Row],[NAMA BARANG]],"-","")," ","")</f>
        <v>CompasDC452A</v>
      </c>
      <c r="B687" s="8">
        <f ca="1">IF(Table2[[#This Row],[TT]]&lt;1,"",COUNT(B$2:B686)+1)</f>
        <v>685</v>
      </c>
      <c r="C687" s="6" t="s">
        <v>927</v>
      </c>
      <c r="D687" s="8">
        <v>3</v>
      </c>
      <c r="E687" s="8" t="s">
        <v>42</v>
      </c>
      <c r="F687" s="8">
        <f ca="1">SUM(Table2[[#This Row],[AWAL]],Table2[[#This Row],[M17_21_2]],Table2[[#This Row],[K17_21_2]],Table2[[#This Row],[M23_28_2]],Table2[[#This Row],[K23_28_2]])</f>
        <v>3</v>
      </c>
      <c r="G687" s="6">
        <f ca="1">SUMIF(INDIRECT(Table2[[#Headers],[M17_21_2]]&amp;"[concat]"),Table2[concat],INDIRECT(Table2[[#Headers],[M17_21_2]]&amp;"[c]"))</f>
        <v>0</v>
      </c>
      <c r="H687" s="6">
        <f ca="1">SUMIF(INDIRECT(Table2[[#Headers],[K17_21_2]]&amp;"[concat]"),Table2[concat],INDIRECT(Table2[[#Headers],[K17_21_2]]&amp;"[c]"))*-1</f>
        <v>0</v>
      </c>
      <c r="I687" s="6" t="str">
        <f ca="1">IF(OR(Table2[[#This Row],[M17_21_2]]&gt;0,Table2[[#This Row],[K17_21_2]]&lt;0),"+-","")</f>
        <v/>
      </c>
      <c r="J687" s="9">
        <f ca="1">SUMIF(INDIRECT(Table2[[#Headers],[M23_28_2]]&amp;"[concat]"),Table2[concat],INDIRECT(Table2[[#Headers],[M23_28_2]]&amp;"[c]"))</f>
        <v>0</v>
      </c>
      <c r="K687" s="9"/>
      <c r="L687" s="9" t="str">
        <f ca="1">IF(OR(Table2[[#This Row],[M23_28_2]]&gt;0,Table2[[#This Row],[K23_28_2]]&lt;0),"+-","")</f>
        <v/>
      </c>
    </row>
    <row r="688" spans="1:12" x14ac:dyDescent="0.25">
      <c r="A688" s="6" t="str">
        <f>SUBSTITUTE(SUBSTITUTE(Table2[[#This Row],[NAMA BARANG]],"-","")," ","")</f>
        <v>CompasDC453A</v>
      </c>
      <c r="B688" s="8">
        <f ca="1">IF(Table2[[#This Row],[TT]]&lt;1,"",COUNT(B$2:B687)+1)</f>
        <v>686</v>
      </c>
      <c r="C688" s="6" t="s">
        <v>928</v>
      </c>
      <c r="D688" s="8">
        <v>8</v>
      </c>
      <c r="E688" s="8" t="s">
        <v>42</v>
      </c>
      <c r="F688" s="8">
        <f ca="1">SUM(Table2[[#This Row],[AWAL]],Table2[[#This Row],[M17_21_2]],Table2[[#This Row],[K17_21_2]],Table2[[#This Row],[M23_28_2]],Table2[[#This Row],[K23_28_2]])</f>
        <v>8</v>
      </c>
      <c r="G688" s="6">
        <f ca="1">SUMIF(INDIRECT(Table2[[#Headers],[M17_21_2]]&amp;"[concat]"),Table2[concat],INDIRECT(Table2[[#Headers],[M17_21_2]]&amp;"[c]"))</f>
        <v>0</v>
      </c>
      <c r="H688" s="6">
        <f ca="1">SUMIF(INDIRECT(Table2[[#Headers],[K17_21_2]]&amp;"[concat]"),Table2[concat],INDIRECT(Table2[[#Headers],[K17_21_2]]&amp;"[c]"))*-1</f>
        <v>0</v>
      </c>
      <c r="I688" s="6" t="str">
        <f ca="1">IF(OR(Table2[[#This Row],[M17_21_2]]&gt;0,Table2[[#This Row],[K17_21_2]]&lt;0),"+-","")</f>
        <v/>
      </c>
      <c r="J688" s="9">
        <f ca="1">SUMIF(INDIRECT(Table2[[#Headers],[M23_28_2]]&amp;"[concat]"),Table2[concat],INDIRECT(Table2[[#Headers],[M23_28_2]]&amp;"[c]"))</f>
        <v>0</v>
      </c>
      <c r="K688" s="9"/>
      <c r="L688" s="9" t="str">
        <f ca="1">IF(OR(Table2[[#This Row],[M23_28_2]]&gt;0,Table2[[#This Row],[K23_28_2]]&lt;0),"+-","")</f>
        <v/>
      </c>
    </row>
    <row r="689" spans="1:12" x14ac:dyDescent="0.25">
      <c r="A689" s="6" t="str">
        <f>SUBSTITUTE(SUBSTITUTE(Table2[[#This Row],[NAMA BARANG]],"-","")," ","")</f>
        <v>Compass44mm</v>
      </c>
      <c r="B689" s="8">
        <f ca="1">IF(Table2[[#This Row],[TT]]&lt;1,"",COUNT(B$2:B688)+1)</f>
        <v>687</v>
      </c>
      <c r="C689" s="6" t="s">
        <v>929</v>
      </c>
      <c r="D689" s="8">
        <v>1</v>
      </c>
      <c r="E689" s="8" t="s">
        <v>153</v>
      </c>
      <c r="F689" s="8">
        <f ca="1">SUM(Table2[[#This Row],[AWAL]],Table2[[#This Row],[M17_21_2]],Table2[[#This Row],[K17_21_2]],Table2[[#This Row],[M23_28_2]],Table2[[#This Row],[K23_28_2]])</f>
        <v>1</v>
      </c>
      <c r="G689" s="6">
        <f ca="1">SUMIF(INDIRECT(Table2[[#Headers],[M17_21_2]]&amp;"[concat]"),Table2[concat],INDIRECT(Table2[[#Headers],[M17_21_2]]&amp;"[c]"))</f>
        <v>0</v>
      </c>
      <c r="H689" s="6">
        <f ca="1">SUMIF(INDIRECT(Table2[[#Headers],[K17_21_2]]&amp;"[concat]"),Table2[concat],INDIRECT(Table2[[#Headers],[K17_21_2]]&amp;"[c]"))*-1</f>
        <v>0</v>
      </c>
      <c r="I689" s="6" t="str">
        <f ca="1">IF(OR(Table2[[#This Row],[M17_21_2]]&gt;0,Table2[[#This Row],[K17_21_2]]&lt;0),"+-","")</f>
        <v/>
      </c>
      <c r="J689" s="9">
        <f ca="1">SUMIF(INDIRECT(Table2[[#Headers],[M23_28_2]]&amp;"[concat]"),Table2[concat],INDIRECT(Table2[[#Headers],[M23_28_2]]&amp;"[c]"))</f>
        <v>0</v>
      </c>
      <c r="K689" s="9"/>
      <c r="L689" s="9" t="str">
        <f ca="1">IF(OR(Table2[[#This Row],[M23_28_2]]&gt;0,Table2[[#This Row],[K23_28_2]]&lt;0),"+-","")</f>
        <v/>
      </c>
    </row>
    <row r="690" spans="1:12" x14ac:dyDescent="0.25">
      <c r="A690" s="6" t="str">
        <f>SUBSTITUTE(SUBSTITUTE(Table2[[#This Row],[NAMA BARANG]],"-","")," ","")</f>
        <v>Compass60mm</v>
      </c>
      <c r="B690" s="8">
        <f ca="1">IF(Table2[[#This Row],[TT]]&lt;1,"",COUNT(B$2:B689)+1)</f>
        <v>688</v>
      </c>
      <c r="C690" s="6" t="s">
        <v>930</v>
      </c>
      <c r="D690" s="8">
        <v>1</v>
      </c>
      <c r="E690" s="8">
        <v>430</v>
      </c>
      <c r="F690" s="8">
        <f ca="1">SUM(Table2[[#This Row],[AWAL]],Table2[[#This Row],[M17_21_2]],Table2[[#This Row],[K17_21_2]],Table2[[#This Row],[M23_28_2]],Table2[[#This Row],[K23_28_2]])</f>
        <v>1</v>
      </c>
      <c r="G690" s="6">
        <f ca="1">SUMIF(INDIRECT(Table2[[#Headers],[M17_21_2]]&amp;"[concat]"),Table2[concat],INDIRECT(Table2[[#Headers],[M17_21_2]]&amp;"[c]"))</f>
        <v>0</v>
      </c>
      <c r="H690" s="6">
        <f ca="1">SUMIF(INDIRECT(Table2[[#Headers],[K17_21_2]]&amp;"[concat]"),Table2[concat],INDIRECT(Table2[[#Headers],[K17_21_2]]&amp;"[c]"))*-1</f>
        <v>0</v>
      </c>
      <c r="I690" s="6" t="str">
        <f ca="1">IF(OR(Table2[[#This Row],[M17_21_2]]&gt;0,Table2[[#This Row],[K17_21_2]]&lt;0),"+-","")</f>
        <v/>
      </c>
      <c r="J690" s="9">
        <f ca="1">SUMIF(INDIRECT(Table2[[#Headers],[M23_28_2]]&amp;"[concat]"),Table2[concat],INDIRECT(Table2[[#Headers],[M23_28_2]]&amp;"[c]"))</f>
        <v>0</v>
      </c>
      <c r="K690" s="9"/>
      <c r="L690" s="9" t="str">
        <f ca="1">IF(OR(Table2[[#This Row],[M23_28_2]]&gt;0,Table2[[#This Row],[K23_28_2]]&lt;0),"+-","")</f>
        <v/>
      </c>
    </row>
    <row r="691" spans="1:12" x14ac:dyDescent="0.25">
      <c r="A691" s="6" t="str">
        <f>SUBSTITUTE(SUBSTITUTE(Table2[[#This Row],[NAMA BARANG]],"-","")," ","")</f>
        <v>CompassgoldCA026Igold</v>
      </c>
      <c r="B691" s="8">
        <f ca="1">IF(Table2[[#This Row],[TT]]&lt;1,"",COUNT(B$2:B690)+1)</f>
        <v>689</v>
      </c>
      <c r="C691" s="6" t="s">
        <v>931</v>
      </c>
      <c r="D691" s="8">
        <v>2</v>
      </c>
      <c r="E691" s="8" t="s">
        <v>98</v>
      </c>
      <c r="F691" s="8">
        <f ca="1">SUM(Table2[[#This Row],[AWAL]],Table2[[#This Row],[M17_21_2]],Table2[[#This Row],[K17_21_2]],Table2[[#This Row],[M23_28_2]],Table2[[#This Row],[K23_28_2]])</f>
        <v>2</v>
      </c>
      <c r="G691" s="6">
        <f ca="1">SUMIF(INDIRECT(Table2[[#Headers],[M17_21_2]]&amp;"[concat]"),Table2[concat],INDIRECT(Table2[[#Headers],[M17_21_2]]&amp;"[c]"))</f>
        <v>0</v>
      </c>
      <c r="H691" s="6">
        <f ca="1">SUMIF(INDIRECT(Table2[[#Headers],[K17_21_2]]&amp;"[concat]"),Table2[concat],INDIRECT(Table2[[#Headers],[K17_21_2]]&amp;"[c]"))*-1</f>
        <v>0</v>
      </c>
      <c r="I691" s="6" t="str">
        <f ca="1">IF(OR(Table2[[#This Row],[M17_21_2]]&gt;0,Table2[[#This Row],[K17_21_2]]&lt;0),"+-","")</f>
        <v/>
      </c>
      <c r="J691" s="9">
        <f ca="1">SUMIF(INDIRECT(Table2[[#Headers],[M23_28_2]]&amp;"[concat]"),Table2[concat],INDIRECT(Table2[[#Headers],[M23_28_2]]&amp;"[c]"))</f>
        <v>0</v>
      </c>
      <c r="K691" s="9"/>
      <c r="L691" s="9" t="str">
        <f ca="1">IF(OR(Table2[[#This Row],[M23_28_2]]&gt;0,Table2[[#This Row],[K23_28_2]]&lt;0),"+-","")</f>
        <v/>
      </c>
    </row>
    <row r="692" spans="1:12" x14ac:dyDescent="0.25">
      <c r="A692" s="6" t="str">
        <f>SUBSTITUTE(SUBSTITUTE(Table2[[#This Row],[NAMA BARANG]],"-","")," ","")</f>
        <v>Crayon010112ybabyDragonbaru</v>
      </c>
      <c r="B692" s="8">
        <f ca="1">IF(Table2[[#This Row],[TT]]&lt;1,"",COUNT(B$2:B691)+1)</f>
        <v>690</v>
      </c>
      <c r="C692" s="6" t="s">
        <v>932</v>
      </c>
      <c r="D692" s="8">
        <v>2</v>
      </c>
      <c r="E692" s="8" t="s">
        <v>71</v>
      </c>
      <c r="F692" s="8">
        <f ca="1">SUM(Table2[[#This Row],[AWAL]],Table2[[#This Row],[M17_21_2]],Table2[[#This Row],[K17_21_2]],Table2[[#This Row],[M23_28_2]],Table2[[#This Row],[K23_28_2]])</f>
        <v>2</v>
      </c>
      <c r="G692" s="6">
        <f ca="1">SUMIF(INDIRECT(Table2[[#Headers],[M17_21_2]]&amp;"[concat]"),Table2[concat],INDIRECT(Table2[[#Headers],[M17_21_2]]&amp;"[c]"))</f>
        <v>0</v>
      </c>
      <c r="H692" s="6">
        <f ca="1">SUMIF(INDIRECT(Table2[[#Headers],[K17_21_2]]&amp;"[concat]"),Table2[concat],INDIRECT(Table2[[#Headers],[K17_21_2]]&amp;"[c]"))*-1</f>
        <v>0</v>
      </c>
      <c r="I692" s="6" t="str">
        <f ca="1">IF(OR(Table2[[#This Row],[M17_21_2]]&gt;0,Table2[[#This Row],[K17_21_2]]&lt;0),"+-","")</f>
        <v/>
      </c>
      <c r="J692" s="9">
        <f ca="1">SUMIF(INDIRECT(Table2[[#Headers],[M23_28_2]]&amp;"[concat]"),Table2[concat],INDIRECT(Table2[[#Headers],[M23_28_2]]&amp;"[c]"))</f>
        <v>0</v>
      </c>
      <c r="K692" s="9"/>
      <c r="L692" s="9" t="str">
        <f ca="1">IF(OR(Table2[[#This Row],[M23_28_2]]&gt;0,Table2[[#This Row],[K23_28_2]]&lt;0),"+-","")</f>
        <v/>
      </c>
    </row>
    <row r="693" spans="1:12" x14ac:dyDescent="0.25">
      <c r="A693" s="6" t="str">
        <f>SUBSTITUTE(SUBSTITUTE(Table2[[#This Row],[NAMA BARANG]],"-","")," ","")</f>
        <v>Crayon12wpdkFancy1011</v>
      </c>
      <c r="B693" s="8">
        <f ca="1">IF(Table2[[#This Row],[TT]]&lt;1,"",COUNT(B$2:B692)+1)</f>
        <v>691</v>
      </c>
      <c r="C693" s="6" t="s">
        <v>933</v>
      </c>
      <c r="D693" s="8">
        <v>33</v>
      </c>
      <c r="E693" s="8" t="s">
        <v>68</v>
      </c>
      <c r="F693" s="8">
        <f ca="1">SUM(Table2[[#This Row],[AWAL]],Table2[[#This Row],[M17_21_2]],Table2[[#This Row],[K17_21_2]],Table2[[#This Row],[M23_28_2]],Table2[[#This Row],[K23_28_2]])</f>
        <v>31</v>
      </c>
      <c r="G693" s="6">
        <f ca="1">SUMIF(INDIRECT(Table2[[#Headers],[M17_21_2]]&amp;"[concat]"),Table2[concat],INDIRECT(Table2[[#Headers],[M17_21_2]]&amp;"[c]"))</f>
        <v>0</v>
      </c>
      <c r="H693" s="6">
        <f ca="1">SUMIF(INDIRECT(Table2[[#Headers],[K17_21_2]]&amp;"[concat]"),Table2[concat],INDIRECT(Table2[[#Headers],[K17_21_2]]&amp;"[c]"))*-1</f>
        <v>-2</v>
      </c>
      <c r="I693" s="6" t="str">
        <f ca="1">IF(OR(Table2[[#This Row],[M17_21_2]]&gt;0,Table2[[#This Row],[K17_21_2]]&lt;0),"+-","")</f>
        <v>+-</v>
      </c>
      <c r="J693" s="9">
        <f ca="1">SUMIF(INDIRECT(Table2[[#Headers],[M23_28_2]]&amp;"[concat]"),Table2[concat],INDIRECT(Table2[[#Headers],[M23_28_2]]&amp;"[c]"))</f>
        <v>0</v>
      </c>
      <c r="K693" s="9"/>
      <c r="L693" s="9" t="str">
        <f ca="1">IF(OR(Table2[[#This Row],[M23_28_2]]&gt;0,Table2[[#This Row],[K23_28_2]]&lt;0),"+-","")</f>
        <v/>
      </c>
    </row>
    <row r="694" spans="1:12" x14ac:dyDescent="0.25">
      <c r="A694" s="6" t="str">
        <f>SUBSTITUTE(SUBSTITUTE(Table2[[#This Row],[NAMA BARANG]],"-","")," ","")</f>
        <v>Crayon12WSqueezy</v>
      </c>
      <c r="B694" s="8">
        <f ca="1">IF(Table2[[#This Row],[TT]]&lt;1,"",COUNT(B$2:B693)+1)</f>
        <v>692</v>
      </c>
      <c r="C694" s="6" t="s">
        <v>934</v>
      </c>
      <c r="D694" s="8">
        <v>6</v>
      </c>
      <c r="E694" s="8" t="s">
        <v>98</v>
      </c>
      <c r="F694" s="8">
        <f ca="1">SUM(Table2[[#This Row],[AWAL]],Table2[[#This Row],[M17_21_2]],Table2[[#This Row],[K17_21_2]],Table2[[#This Row],[M23_28_2]],Table2[[#This Row],[K23_28_2]])</f>
        <v>2</v>
      </c>
      <c r="G694" s="6">
        <f ca="1">SUMIF(INDIRECT(Table2[[#Headers],[M17_21_2]]&amp;"[concat]"),Table2[concat],INDIRECT(Table2[[#Headers],[M17_21_2]]&amp;"[c]"))</f>
        <v>0</v>
      </c>
      <c r="H694" s="6">
        <f ca="1">SUMIF(INDIRECT(Table2[[#Headers],[K17_21_2]]&amp;"[concat]"),Table2[concat],INDIRECT(Table2[[#Headers],[K17_21_2]]&amp;"[c]"))*-1</f>
        <v>-4</v>
      </c>
      <c r="I694" s="6" t="str">
        <f ca="1">IF(OR(Table2[[#This Row],[M17_21_2]]&gt;0,Table2[[#This Row],[K17_21_2]]&lt;0),"+-","")</f>
        <v>+-</v>
      </c>
      <c r="J694" s="9">
        <f ca="1">SUMIF(INDIRECT(Table2[[#Headers],[M23_28_2]]&amp;"[concat]"),Table2[concat],INDIRECT(Table2[[#Headers],[M23_28_2]]&amp;"[c]"))</f>
        <v>0</v>
      </c>
      <c r="K694" s="9"/>
      <c r="L694" s="9" t="str">
        <f ca="1">IF(OR(Table2[[#This Row],[M23_28_2]]&gt;0,Table2[[#This Row],[K23_28_2]]&lt;0),"+-","")</f>
        <v/>
      </c>
    </row>
    <row r="695" spans="1:12" x14ac:dyDescent="0.25">
      <c r="A695" s="6" t="str">
        <f>SUBSTITUTE(SUBSTITUTE(Table2[[#This Row],[NAMA BARANG]],"-","")," ","")</f>
        <v>Crayon59918</v>
      </c>
      <c r="B695" s="8">
        <f ca="1">IF(Table2[[#This Row],[TT]]&lt;1,"",COUNT(B$2:B694)+1)</f>
        <v>693</v>
      </c>
      <c r="C695" s="6" t="s">
        <v>935</v>
      </c>
      <c r="D695" s="8">
        <v>3</v>
      </c>
      <c r="E695" s="8">
        <v>96</v>
      </c>
      <c r="F695" s="8">
        <f ca="1">SUM(Table2[[#This Row],[AWAL]],Table2[[#This Row],[M17_21_2]],Table2[[#This Row],[K17_21_2]],Table2[[#This Row],[M23_28_2]],Table2[[#This Row],[K23_28_2]])</f>
        <v>3</v>
      </c>
      <c r="G695" s="6">
        <f ca="1">SUMIF(INDIRECT(Table2[[#Headers],[M17_21_2]]&amp;"[concat]"),Table2[concat],INDIRECT(Table2[[#Headers],[M17_21_2]]&amp;"[c]"))</f>
        <v>0</v>
      </c>
      <c r="H695" s="6">
        <f ca="1">SUMIF(INDIRECT(Table2[[#Headers],[K17_21_2]]&amp;"[concat]"),Table2[concat],INDIRECT(Table2[[#Headers],[K17_21_2]]&amp;"[c]"))*-1</f>
        <v>0</v>
      </c>
      <c r="I695" s="6" t="str">
        <f ca="1">IF(OR(Table2[[#This Row],[M17_21_2]]&gt;0,Table2[[#This Row],[K17_21_2]]&lt;0),"+-","")</f>
        <v/>
      </c>
      <c r="J695" s="9">
        <f ca="1">SUMIF(INDIRECT(Table2[[#Headers],[M23_28_2]]&amp;"[concat]"),Table2[concat],INDIRECT(Table2[[#Headers],[M23_28_2]]&amp;"[c]"))</f>
        <v>0</v>
      </c>
      <c r="K695" s="9"/>
      <c r="L695" s="9" t="str">
        <f ca="1">IF(OR(Table2[[#This Row],[M23_28_2]]&gt;0,Table2[[#This Row],[K23_28_2]]&lt;0),"+-","")</f>
        <v/>
      </c>
    </row>
    <row r="696" spans="1:12" x14ac:dyDescent="0.25">
      <c r="A696" s="6" t="str">
        <f>SUBSTITUTE(SUBSTITUTE(Table2[[#This Row],[NAMA BARANG]],"-","")," ","")</f>
        <v>CrayonDB77718putar</v>
      </c>
      <c r="B696" s="8">
        <f ca="1">IF(Table2[[#This Row],[TT]]&lt;1,"",COUNT(B$2:B695)+1)</f>
        <v>694</v>
      </c>
      <c r="C696" s="6" t="s">
        <v>936</v>
      </c>
      <c r="D696" s="8">
        <v>23</v>
      </c>
      <c r="E696" s="8" t="s">
        <v>32</v>
      </c>
      <c r="F696" s="8">
        <f ca="1">SUM(Table2[[#This Row],[AWAL]],Table2[[#This Row],[M17_21_2]],Table2[[#This Row],[K17_21_2]],Table2[[#This Row],[M23_28_2]],Table2[[#This Row],[K23_28_2]])</f>
        <v>23</v>
      </c>
      <c r="G696" s="6">
        <f ca="1">SUMIF(INDIRECT(Table2[[#Headers],[M17_21_2]]&amp;"[concat]"),Table2[concat],INDIRECT(Table2[[#Headers],[M17_21_2]]&amp;"[c]"))</f>
        <v>0</v>
      </c>
      <c r="H696" s="6">
        <f ca="1">SUMIF(INDIRECT(Table2[[#Headers],[K17_21_2]]&amp;"[concat]"),Table2[concat],INDIRECT(Table2[[#Headers],[K17_21_2]]&amp;"[c]"))*-1</f>
        <v>0</v>
      </c>
      <c r="I696" s="6" t="str">
        <f ca="1">IF(OR(Table2[[#This Row],[M17_21_2]]&gt;0,Table2[[#This Row],[K17_21_2]]&lt;0),"+-","")</f>
        <v/>
      </c>
      <c r="J696" s="9">
        <f ca="1">SUMIF(INDIRECT(Table2[[#Headers],[M23_28_2]]&amp;"[concat]"),Table2[concat],INDIRECT(Table2[[#Headers],[M23_28_2]]&amp;"[c]"))</f>
        <v>0</v>
      </c>
      <c r="K696" s="9"/>
      <c r="L696" s="9" t="str">
        <f ca="1">IF(OR(Table2[[#This Row],[M23_28_2]]&gt;0,Table2[[#This Row],[K23_28_2]]&lt;0),"+-","")</f>
        <v/>
      </c>
    </row>
    <row r="697" spans="1:12" x14ac:dyDescent="0.25">
      <c r="A697" s="6" t="str">
        <f>SUBSTITUTE(SUBSTITUTE(Table2[[#This Row],[NAMA BARANG]],"-","")," ","")</f>
        <v>CrayonKojico12w</v>
      </c>
      <c r="B697" s="8">
        <f ca="1">IF(Table2[[#This Row],[TT]]&lt;1,"",COUNT(B$2:B696)+1)</f>
        <v>695</v>
      </c>
      <c r="C697" s="6" t="s">
        <v>937</v>
      </c>
      <c r="D697" s="8">
        <v>8</v>
      </c>
      <c r="E697" s="8" t="s">
        <v>85</v>
      </c>
      <c r="F697" s="8">
        <f ca="1">SUM(Table2[[#This Row],[AWAL]],Table2[[#This Row],[M17_21_2]],Table2[[#This Row],[K17_21_2]],Table2[[#This Row],[M23_28_2]],Table2[[#This Row],[K23_28_2]])</f>
        <v>8</v>
      </c>
      <c r="G697" s="6">
        <f ca="1">SUMIF(INDIRECT(Table2[[#Headers],[M17_21_2]]&amp;"[concat]"),Table2[concat],INDIRECT(Table2[[#Headers],[M17_21_2]]&amp;"[c]"))</f>
        <v>0</v>
      </c>
      <c r="H697" s="6">
        <f ca="1">SUMIF(INDIRECT(Table2[[#Headers],[K17_21_2]]&amp;"[concat]"),Table2[concat],INDIRECT(Table2[[#Headers],[K17_21_2]]&amp;"[c]"))*-1</f>
        <v>0</v>
      </c>
      <c r="I697" s="6" t="str">
        <f ca="1">IF(OR(Table2[[#This Row],[M17_21_2]]&gt;0,Table2[[#This Row],[K17_21_2]]&lt;0),"+-","")</f>
        <v/>
      </c>
      <c r="J697" s="9">
        <f ca="1">SUMIF(INDIRECT(Table2[[#Headers],[M23_28_2]]&amp;"[concat]"),Table2[concat],INDIRECT(Table2[[#Headers],[M23_28_2]]&amp;"[c]"))</f>
        <v>0</v>
      </c>
      <c r="K697" s="9"/>
      <c r="L697" s="9" t="str">
        <f ca="1">IF(OR(Table2[[#This Row],[M23_28_2]]&gt;0,Table2[[#This Row],[K23_28_2]]&lt;0),"+-","")</f>
        <v/>
      </c>
    </row>
    <row r="698" spans="1:12" x14ac:dyDescent="0.25">
      <c r="A698" s="6" t="str">
        <f>SUBSTITUTE(SUBSTITUTE(Table2[[#This Row],[NAMA BARANG]],"-","")," ","")</f>
        <v>CrayonNavanta55w</v>
      </c>
      <c r="B698" s="8">
        <f ca="1">IF(Table2[[#This Row],[TT]]&lt;1,"",COUNT(B$2:B697)+1)</f>
        <v>696</v>
      </c>
      <c r="C698" s="6" t="s">
        <v>938</v>
      </c>
      <c r="D698" s="8">
        <v>63</v>
      </c>
      <c r="E698" s="8" t="s">
        <v>939</v>
      </c>
      <c r="F698" s="8">
        <f ca="1">SUM(Table2[[#This Row],[AWAL]],Table2[[#This Row],[M17_21_2]],Table2[[#This Row],[K17_21_2]],Table2[[#This Row],[M23_28_2]],Table2[[#This Row],[K23_28_2]])</f>
        <v>63</v>
      </c>
      <c r="G698" s="6">
        <f ca="1">SUMIF(INDIRECT(Table2[[#Headers],[M17_21_2]]&amp;"[concat]"),Table2[concat],INDIRECT(Table2[[#Headers],[M17_21_2]]&amp;"[c]"))</f>
        <v>0</v>
      </c>
      <c r="H698" s="6">
        <f ca="1">SUMIF(INDIRECT(Table2[[#Headers],[K17_21_2]]&amp;"[concat]"),Table2[concat],INDIRECT(Table2[[#Headers],[K17_21_2]]&amp;"[c]"))*-1</f>
        <v>0</v>
      </c>
      <c r="I698" s="6" t="str">
        <f ca="1">IF(OR(Table2[[#This Row],[M17_21_2]]&gt;0,Table2[[#This Row],[K17_21_2]]&lt;0),"+-","")</f>
        <v/>
      </c>
      <c r="J698" s="9">
        <f ca="1">SUMIF(INDIRECT(Table2[[#Headers],[M23_28_2]]&amp;"[concat]"),Table2[concat],INDIRECT(Table2[[#Headers],[M23_28_2]]&amp;"[c]"))</f>
        <v>0</v>
      </c>
      <c r="K698" s="9"/>
      <c r="L698" s="9" t="str">
        <f ca="1">IF(OR(Table2[[#This Row],[M23_28_2]]&gt;0,Table2[[#This Row],[K23_28_2]]&lt;0),"+-","")</f>
        <v/>
      </c>
    </row>
    <row r="699" spans="1:12" x14ac:dyDescent="0.25">
      <c r="A699" s="6" t="str">
        <f>SUBSTITUTE(SUBSTITUTE(Table2[[#This Row],[NAMA BARANG]],"-","")," ","")</f>
        <v>Crayonputar12W101212panjang</v>
      </c>
      <c r="B699" s="8">
        <f ca="1">IF(Table2[[#This Row],[TT]]&lt;1,"",COUNT(B$2:B698)+1)</f>
        <v>697</v>
      </c>
      <c r="C699" s="32" t="s">
        <v>3087</v>
      </c>
      <c r="D699" s="8">
        <v>0</v>
      </c>
      <c r="E699" t="s">
        <v>3078</v>
      </c>
      <c r="F699" s="8">
        <f ca="1">SUM(Table2[[#This Row],[AWAL]],Table2[[#This Row],[M17_21_2]],Table2[[#This Row],[K17_21_2]],Table2[[#This Row],[M23_28_2]],Table2[[#This Row],[K23_28_2]])</f>
        <v>5</v>
      </c>
      <c r="G699" s="6">
        <f ca="1">SUMIF(INDIRECT(Table2[[#Headers],[M17_21_2]]&amp;"[concat]"),Table2[concat],INDIRECT(Table2[[#Headers],[M17_21_2]]&amp;"[c]"))</f>
        <v>0</v>
      </c>
      <c r="H699" s="6">
        <f ca="1">SUMIF(INDIRECT(Table2[[#Headers],[K17_21_2]]&amp;"[concat]"),Table2[concat],INDIRECT(Table2[[#Headers],[K17_21_2]]&amp;"[c]"))*-1</f>
        <v>0</v>
      </c>
      <c r="I699" s="6" t="str">
        <f ca="1">IF(OR(Table2[[#This Row],[M17_21_2]]&gt;0,Table2[[#This Row],[K17_21_2]]&lt;0),"+-","")</f>
        <v/>
      </c>
      <c r="J699" s="9">
        <f ca="1">SUMIF(INDIRECT(Table2[[#Headers],[M23_28_2]]&amp;"[concat]"),Table2[concat],INDIRECT(Table2[[#Headers],[M23_28_2]]&amp;"[c]"))</f>
        <v>5</v>
      </c>
      <c r="K699" s="9"/>
      <c r="L699" s="9" t="str">
        <f ca="1">IF(OR(Table2[[#This Row],[M23_28_2]]&gt;0,Table2[[#This Row],[K23_28_2]]&lt;0),"+-","")</f>
        <v>+-</v>
      </c>
    </row>
    <row r="700" spans="1:12" x14ac:dyDescent="0.25">
      <c r="A700" s="6" t="str">
        <f>SUBSTITUTE(SUBSTITUTE(Table2[[#This Row],[NAMA BARANG]],"-","")," ","")</f>
        <v>Crayonputar12wno208pendek</v>
      </c>
      <c r="B700" s="8">
        <f ca="1">IF(Table2[[#This Row],[TT]]&lt;1,"",COUNT(B$2:B699)+1)</f>
        <v>698</v>
      </c>
      <c r="C700" s="6" t="s">
        <v>940</v>
      </c>
      <c r="D700" s="8">
        <v>26</v>
      </c>
      <c r="E700" s="8" t="s">
        <v>98</v>
      </c>
      <c r="F700" s="8">
        <f ca="1">SUM(Table2[[#This Row],[AWAL]],Table2[[#This Row],[M17_21_2]],Table2[[#This Row],[K17_21_2]],Table2[[#This Row],[M23_28_2]],Table2[[#This Row],[K23_28_2]])</f>
        <v>26</v>
      </c>
      <c r="G700" s="6">
        <f ca="1">SUMIF(INDIRECT(Table2[[#Headers],[M17_21_2]]&amp;"[concat]"),Table2[concat],INDIRECT(Table2[[#Headers],[M17_21_2]]&amp;"[c]"))</f>
        <v>0</v>
      </c>
      <c r="H700" s="6">
        <f ca="1">SUMIF(INDIRECT(Table2[[#Headers],[K17_21_2]]&amp;"[concat]"),Table2[concat],INDIRECT(Table2[[#Headers],[K17_21_2]]&amp;"[c]"))*-1</f>
        <v>0</v>
      </c>
      <c r="I700" s="6" t="str">
        <f ca="1">IF(OR(Table2[[#This Row],[M17_21_2]]&gt;0,Table2[[#This Row],[K17_21_2]]&lt;0),"+-","")</f>
        <v/>
      </c>
      <c r="J700" s="9">
        <f ca="1">SUMIF(INDIRECT(Table2[[#Headers],[M23_28_2]]&amp;"[concat]"),Table2[concat],INDIRECT(Table2[[#Headers],[M23_28_2]]&amp;"[c]"))</f>
        <v>0</v>
      </c>
      <c r="K700" s="9"/>
      <c r="L700" s="9" t="str">
        <f ca="1">IF(OR(Table2[[#This Row],[M23_28_2]]&gt;0,Table2[[#This Row],[K23_28_2]]&lt;0),"+-","")</f>
        <v/>
      </c>
    </row>
    <row r="701" spans="1:12" x14ac:dyDescent="0.25">
      <c r="A701" s="6" t="str">
        <f>SUBSTITUTE(SUBSTITUTE(Table2[[#This Row],[NAMA BARANG]],"-","")," ","")</f>
        <v>Crayonputar12wpdkDeboss</v>
      </c>
      <c r="B701" s="8">
        <f ca="1">IF(Table2[[#This Row],[TT]]&lt;1,"",COUNT(B$2:B700)+1)</f>
        <v>699</v>
      </c>
      <c r="C701" s="6" t="s">
        <v>941</v>
      </c>
      <c r="D701" s="8">
        <v>6</v>
      </c>
      <c r="E701" s="8" t="s">
        <v>32</v>
      </c>
      <c r="F701" s="8">
        <f ca="1">SUM(Table2[[#This Row],[AWAL]],Table2[[#This Row],[M17_21_2]],Table2[[#This Row],[K17_21_2]],Table2[[#This Row],[M23_28_2]],Table2[[#This Row],[K23_28_2]])</f>
        <v>6</v>
      </c>
      <c r="G701" s="6">
        <f ca="1">SUMIF(INDIRECT(Table2[[#Headers],[M17_21_2]]&amp;"[concat]"),Table2[concat],INDIRECT(Table2[[#Headers],[M17_21_2]]&amp;"[c]"))</f>
        <v>0</v>
      </c>
      <c r="H701" s="6">
        <f ca="1">SUMIF(INDIRECT(Table2[[#Headers],[K17_21_2]]&amp;"[concat]"),Table2[concat],INDIRECT(Table2[[#Headers],[K17_21_2]]&amp;"[c]"))*-1</f>
        <v>0</v>
      </c>
      <c r="I701" s="6" t="str">
        <f ca="1">IF(OR(Table2[[#This Row],[M17_21_2]]&gt;0,Table2[[#This Row],[K17_21_2]]&lt;0),"+-","")</f>
        <v/>
      </c>
      <c r="J701" s="9">
        <f ca="1">SUMIF(INDIRECT(Table2[[#Headers],[M23_28_2]]&amp;"[concat]"),Table2[concat],INDIRECT(Table2[[#Headers],[M23_28_2]]&amp;"[c]"))</f>
        <v>0</v>
      </c>
      <c r="K701" s="9"/>
      <c r="L701" s="9" t="str">
        <f ca="1">IF(OR(Table2[[#This Row],[M23_28_2]]&gt;0,Table2[[#This Row],[K23_28_2]]&lt;0),"+-","")</f>
        <v/>
      </c>
    </row>
    <row r="702" spans="1:12" x14ac:dyDescent="0.25">
      <c r="A702" s="6" t="str">
        <f>SUBSTITUTE(SUBSTITUTE(Table2[[#This Row],[NAMA BARANG]],"-","")," ","")</f>
        <v>Crayonputar24wDeboss</v>
      </c>
      <c r="B702" s="8">
        <f ca="1">IF(Table2[[#This Row],[TT]]&lt;1,"",COUNT(B$2:B701)+1)</f>
        <v>700</v>
      </c>
      <c r="C702" s="6" t="s">
        <v>942</v>
      </c>
      <c r="D702" s="8">
        <v>39</v>
      </c>
      <c r="E702" s="8" t="s">
        <v>15</v>
      </c>
      <c r="F702" s="8">
        <f ca="1">SUM(Table2[[#This Row],[AWAL]],Table2[[#This Row],[M17_21_2]],Table2[[#This Row],[K17_21_2]],Table2[[#This Row],[M23_28_2]],Table2[[#This Row],[K23_28_2]])</f>
        <v>39</v>
      </c>
      <c r="G702" s="6">
        <f ca="1">SUMIF(INDIRECT(Table2[[#Headers],[M17_21_2]]&amp;"[concat]"),Table2[concat],INDIRECT(Table2[[#Headers],[M17_21_2]]&amp;"[c]"))</f>
        <v>0</v>
      </c>
      <c r="H702" s="6">
        <f ca="1">SUMIF(INDIRECT(Table2[[#Headers],[K17_21_2]]&amp;"[concat]"),Table2[concat],INDIRECT(Table2[[#Headers],[K17_21_2]]&amp;"[c]"))*-1</f>
        <v>0</v>
      </c>
      <c r="I702" s="6" t="str">
        <f ca="1">IF(OR(Table2[[#This Row],[M17_21_2]]&gt;0,Table2[[#This Row],[K17_21_2]]&lt;0),"+-","")</f>
        <v/>
      </c>
      <c r="J702" s="9">
        <f ca="1">SUMIF(INDIRECT(Table2[[#Headers],[M23_28_2]]&amp;"[concat]"),Table2[concat],INDIRECT(Table2[[#Headers],[M23_28_2]]&amp;"[c]"))</f>
        <v>0</v>
      </c>
      <c r="K702" s="9"/>
      <c r="L702" s="9" t="str">
        <f ca="1">IF(OR(Table2[[#This Row],[M23_28_2]]&gt;0,Table2[[#This Row],[K23_28_2]]&lt;0),"+-","")</f>
        <v/>
      </c>
    </row>
    <row r="703" spans="1:12" x14ac:dyDescent="0.25">
      <c r="A703" s="6" t="str">
        <f>SUBSTITUTE(SUBSTITUTE(Table2[[#This Row],[NAMA BARANG]],"-","")," ","")</f>
        <v>Crayonputar602Zhendi</v>
      </c>
      <c r="B703" s="8">
        <f ca="1">IF(Table2[[#This Row],[TT]]&lt;1,"",COUNT(B$2:B702)+1)</f>
        <v>701</v>
      </c>
      <c r="C703" s="6" t="s">
        <v>943</v>
      </c>
      <c r="D703" s="8">
        <v>4</v>
      </c>
      <c r="E703" s="8" t="s">
        <v>114</v>
      </c>
      <c r="F703" s="8">
        <f ca="1">SUM(Table2[[#This Row],[AWAL]],Table2[[#This Row],[M17_21_2]],Table2[[#This Row],[K17_21_2]],Table2[[#This Row],[M23_28_2]],Table2[[#This Row],[K23_28_2]])</f>
        <v>4</v>
      </c>
      <c r="G703" s="6">
        <f ca="1">SUMIF(INDIRECT(Table2[[#Headers],[M17_21_2]]&amp;"[concat]"),Table2[concat],INDIRECT(Table2[[#Headers],[M17_21_2]]&amp;"[c]"))</f>
        <v>0</v>
      </c>
      <c r="H703" s="6">
        <f ca="1">SUMIF(INDIRECT(Table2[[#Headers],[K17_21_2]]&amp;"[concat]"),Table2[concat],INDIRECT(Table2[[#Headers],[K17_21_2]]&amp;"[c]"))*-1</f>
        <v>0</v>
      </c>
      <c r="I703" s="6" t="str">
        <f ca="1">IF(OR(Table2[[#This Row],[M17_21_2]]&gt;0,Table2[[#This Row],[K17_21_2]]&lt;0),"+-","")</f>
        <v/>
      </c>
      <c r="J703" s="9">
        <f ca="1">SUMIF(INDIRECT(Table2[[#Headers],[M23_28_2]]&amp;"[concat]"),Table2[concat],INDIRECT(Table2[[#Headers],[M23_28_2]]&amp;"[c]"))</f>
        <v>0</v>
      </c>
      <c r="K703" s="9"/>
      <c r="L703" s="9" t="str">
        <f ca="1">IF(OR(Table2[[#This Row],[M23_28_2]]&gt;0,Table2[[#This Row],[K23_28_2]]&lt;0),"+-","")</f>
        <v/>
      </c>
    </row>
    <row r="704" spans="1:12" x14ac:dyDescent="0.25">
      <c r="A704" s="6" t="str">
        <f>SUBSTITUTE(SUBSTITUTE(Table2[[#This Row],[NAMA BARANG]],"-","")," ","")</f>
        <v>CrayonputarFancypdk12wSeeyou</v>
      </c>
      <c r="B704" s="8">
        <f ca="1">IF(Table2[[#This Row],[TT]]&lt;1,"",COUNT(B$2:B703)+1)</f>
        <v>702</v>
      </c>
      <c r="C704" s="6" t="s">
        <v>944</v>
      </c>
      <c r="D704" s="8">
        <v>21</v>
      </c>
      <c r="E704" s="8" t="s">
        <v>98</v>
      </c>
      <c r="F704" s="8">
        <f ca="1">SUM(Table2[[#This Row],[AWAL]],Table2[[#This Row],[M17_21_2]],Table2[[#This Row],[K17_21_2]],Table2[[#This Row],[M23_28_2]],Table2[[#This Row],[K23_28_2]])</f>
        <v>21</v>
      </c>
      <c r="G704" s="6">
        <f ca="1">SUMIF(INDIRECT(Table2[[#Headers],[M17_21_2]]&amp;"[concat]"),Table2[concat],INDIRECT(Table2[[#Headers],[M17_21_2]]&amp;"[c]"))</f>
        <v>0</v>
      </c>
      <c r="H704" s="6">
        <f ca="1">SUMIF(INDIRECT(Table2[[#Headers],[K17_21_2]]&amp;"[concat]"),Table2[concat],INDIRECT(Table2[[#Headers],[K17_21_2]]&amp;"[c]"))*-1</f>
        <v>0</v>
      </c>
      <c r="I704" s="6" t="str">
        <f ca="1">IF(OR(Table2[[#This Row],[M17_21_2]]&gt;0,Table2[[#This Row],[K17_21_2]]&lt;0),"+-","")</f>
        <v/>
      </c>
      <c r="J704" s="9">
        <f ca="1">SUMIF(INDIRECT(Table2[[#Headers],[M23_28_2]]&amp;"[concat]"),Table2[concat],INDIRECT(Table2[[#Headers],[M23_28_2]]&amp;"[c]"))</f>
        <v>0</v>
      </c>
      <c r="K704" s="9"/>
      <c r="L704" s="9" t="str">
        <f ca="1">IF(OR(Table2[[#This Row],[M23_28_2]]&gt;0,Table2[[#This Row],[K23_28_2]]&lt;0),"+-","")</f>
        <v/>
      </c>
    </row>
    <row r="705" spans="1:12" x14ac:dyDescent="0.25">
      <c r="A705" s="6" t="str">
        <f>SUBSTITUTE(SUBSTITUTE(Table2[[#This Row],[NAMA BARANG]],"-","")," ","")</f>
        <v>CrayonputarpjgFancykarakter12w2530mix</v>
      </c>
      <c r="B705" s="8">
        <f ca="1">IF(Table2[[#This Row],[TT]]&lt;1,"",COUNT(B$2:B704)+1)</f>
        <v>703</v>
      </c>
      <c r="C705" s="6" t="s">
        <v>945</v>
      </c>
      <c r="D705" s="8">
        <v>2</v>
      </c>
      <c r="E705" s="8" t="s">
        <v>98</v>
      </c>
      <c r="F705" s="8">
        <f ca="1">SUM(Table2[[#This Row],[AWAL]],Table2[[#This Row],[M17_21_2]],Table2[[#This Row],[K17_21_2]],Table2[[#This Row],[M23_28_2]],Table2[[#This Row],[K23_28_2]])</f>
        <v>2</v>
      </c>
      <c r="G705" s="6">
        <f ca="1">SUMIF(INDIRECT(Table2[[#Headers],[M17_21_2]]&amp;"[concat]"),Table2[concat],INDIRECT(Table2[[#Headers],[M17_21_2]]&amp;"[c]"))</f>
        <v>0</v>
      </c>
      <c r="H705" s="6">
        <f ca="1">SUMIF(INDIRECT(Table2[[#Headers],[K17_21_2]]&amp;"[concat]"),Table2[concat],INDIRECT(Table2[[#Headers],[K17_21_2]]&amp;"[c]"))*-1</f>
        <v>0</v>
      </c>
      <c r="I705" s="6" t="str">
        <f ca="1">IF(OR(Table2[[#This Row],[M17_21_2]]&gt;0,Table2[[#This Row],[K17_21_2]]&lt;0),"+-","")</f>
        <v/>
      </c>
      <c r="J705" s="9">
        <f ca="1">SUMIF(INDIRECT(Table2[[#Headers],[M23_28_2]]&amp;"[concat]"),Table2[concat],INDIRECT(Table2[[#Headers],[M23_28_2]]&amp;"[c]"))</f>
        <v>0</v>
      </c>
      <c r="K705" s="9"/>
      <c r="L705" s="9" t="str">
        <f ca="1">IF(OR(Table2[[#This Row],[M23_28_2]]&gt;0,Table2[[#This Row],[K23_28_2]]&lt;0),"+-","")</f>
        <v/>
      </c>
    </row>
    <row r="706" spans="1:12" x14ac:dyDescent="0.25">
      <c r="A706" s="6" t="str">
        <f>SUBSTITUTE(SUBSTITUTE(Table2[[#This Row],[NAMA BARANG]],"-","")," ","")</f>
        <v>CrayonputarsmallTC12montanapdk</v>
      </c>
      <c r="B706" s="8">
        <f ca="1">IF(Table2[[#This Row],[TT]]&lt;1,"",COUNT(B$2:B705)+1)</f>
        <v>704</v>
      </c>
      <c r="C706" s="6" t="s">
        <v>946</v>
      </c>
      <c r="D706" s="8">
        <v>3</v>
      </c>
      <c r="E706" s="8" t="s">
        <v>98</v>
      </c>
      <c r="F706" s="8">
        <f ca="1">SUM(Table2[[#This Row],[AWAL]],Table2[[#This Row],[M17_21_2]],Table2[[#This Row],[K17_21_2]],Table2[[#This Row],[M23_28_2]],Table2[[#This Row],[K23_28_2]])</f>
        <v>3</v>
      </c>
      <c r="G706" s="6">
        <f ca="1">SUMIF(INDIRECT(Table2[[#Headers],[M17_21_2]]&amp;"[concat]"),Table2[concat],INDIRECT(Table2[[#Headers],[M17_21_2]]&amp;"[c]"))</f>
        <v>0</v>
      </c>
      <c r="H706" s="6">
        <f ca="1">SUMIF(INDIRECT(Table2[[#Headers],[K17_21_2]]&amp;"[concat]"),Table2[concat],INDIRECT(Table2[[#Headers],[K17_21_2]]&amp;"[c]"))*-1</f>
        <v>0</v>
      </c>
      <c r="I706" s="6" t="str">
        <f ca="1">IF(OR(Table2[[#This Row],[M17_21_2]]&gt;0,Table2[[#This Row],[K17_21_2]]&lt;0),"+-","")</f>
        <v/>
      </c>
      <c r="J706" s="9">
        <f ca="1">SUMIF(INDIRECT(Table2[[#Headers],[M23_28_2]]&amp;"[concat]"),Table2[concat],INDIRECT(Table2[[#Headers],[M23_28_2]]&amp;"[c]"))</f>
        <v>0</v>
      </c>
      <c r="K706" s="9"/>
      <c r="L706" s="9" t="str">
        <f ca="1">IF(OR(Table2[[#This Row],[M23_28_2]]&gt;0,Table2[[#This Row],[K23_28_2]]&lt;0),"+-","")</f>
        <v/>
      </c>
    </row>
    <row r="707" spans="1:12" x14ac:dyDescent="0.25">
      <c r="A707" s="6" t="str">
        <f>SUBSTITUTE(SUBSTITUTE(Table2[[#This Row],[NAMA BARANG]],"-","")," ","")</f>
        <v>CrayonTSS12putarpjgminion</v>
      </c>
      <c r="B707" s="8">
        <f ca="1">IF(Table2[[#This Row],[TT]]&lt;1,"",COUNT(B$2:B706)+1)</f>
        <v>705</v>
      </c>
      <c r="C707" s="6" t="s">
        <v>947</v>
      </c>
      <c r="D707" s="8">
        <v>15</v>
      </c>
      <c r="E707" s="8" t="s">
        <v>98</v>
      </c>
      <c r="F707" s="8">
        <f ca="1">SUM(Table2[[#This Row],[AWAL]],Table2[[#This Row],[M17_21_2]],Table2[[#This Row],[K17_21_2]],Table2[[#This Row],[M23_28_2]],Table2[[#This Row],[K23_28_2]])</f>
        <v>15</v>
      </c>
      <c r="G707" s="6">
        <f ca="1">SUMIF(INDIRECT(Table2[[#Headers],[M17_21_2]]&amp;"[concat]"),Table2[concat],INDIRECT(Table2[[#Headers],[M17_21_2]]&amp;"[c]"))</f>
        <v>0</v>
      </c>
      <c r="H707" s="6">
        <f ca="1">SUMIF(INDIRECT(Table2[[#Headers],[K17_21_2]]&amp;"[concat]"),Table2[concat],INDIRECT(Table2[[#Headers],[K17_21_2]]&amp;"[c]"))*-1</f>
        <v>0</v>
      </c>
      <c r="I707" s="6" t="str">
        <f ca="1">IF(OR(Table2[[#This Row],[M17_21_2]]&gt;0,Table2[[#This Row],[K17_21_2]]&lt;0),"+-","")</f>
        <v/>
      </c>
      <c r="J707" s="9">
        <f ca="1">SUMIF(INDIRECT(Table2[[#Headers],[M23_28_2]]&amp;"[concat]"),Table2[concat],INDIRECT(Table2[[#Headers],[M23_28_2]]&amp;"[c]"))</f>
        <v>0</v>
      </c>
      <c r="K707" s="9"/>
      <c r="L707" s="9" t="str">
        <f ca="1">IF(OR(Table2[[#This Row],[M23_28_2]]&gt;0,Table2[[#This Row],[K23_28_2]]&lt;0),"+-","")</f>
        <v/>
      </c>
    </row>
    <row r="708" spans="1:12" x14ac:dyDescent="0.25">
      <c r="A708" s="6" t="str">
        <f>SUBSTITUTE(SUBSTITUTE(Table2[[#This Row],[NAMA BARANG]],"-","")," ","")</f>
        <v>CrayonTwister24wTFSpp</v>
      </c>
      <c r="B708" s="8">
        <f ca="1">IF(Table2[[#This Row],[TT]]&lt;1,"",COUNT(B$2:B707)+1)</f>
        <v>706</v>
      </c>
      <c r="C708" s="6" t="s">
        <v>948</v>
      </c>
      <c r="D708" s="8">
        <v>4</v>
      </c>
      <c r="E708" s="8" t="s">
        <v>277</v>
      </c>
      <c r="F708" s="8">
        <f ca="1">SUM(Table2[[#This Row],[AWAL]],Table2[[#This Row],[M17_21_2]],Table2[[#This Row],[K17_21_2]],Table2[[#This Row],[M23_28_2]],Table2[[#This Row],[K23_28_2]])</f>
        <v>4</v>
      </c>
      <c r="G708" s="6">
        <f ca="1">SUMIF(INDIRECT(Table2[[#Headers],[M17_21_2]]&amp;"[concat]"),Table2[concat],INDIRECT(Table2[[#Headers],[M17_21_2]]&amp;"[c]"))</f>
        <v>0</v>
      </c>
      <c r="H708" s="6">
        <f ca="1">SUMIF(INDIRECT(Table2[[#Headers],[K17_21_2]]&amp;"[concat]"),Table2[concat],INDIRECT(Table2[[#Headers],[K17_21_2]]&amp;"[c]"))*-1</f>
        <v>0</v>
      </c>
      <c r="I708" s="6" t="str">
        <f ca="1">IF(OR(Table2[[#This Row],[M17_21_2]]&gt;0,Table2[[#This Row],[K17_21_2]]&lt;0),"+-","")</f>
        <v/>
      </c>
      <c r="J708" s="9">
        <f ca="1">SUMIF(INDIRECT(Table2[[#Headers],[M23_28_2]]&amp;"[concat]"),Table2[concat],INDIRECT(Table2[[#Headers],[M23_28_2]]&amp;"[c]"))</f>
        <v>0</v>
      </c>
      <c r="K708" s="9"/>
      <c r="L708" s="9" t="str">
        <f ca="1">IF(OR(Table2[[#This Row],[M23_28_2]]&gt;0,Table2[[#This Row],[K23_28_2]]&lt;0),"+-","")</f>
        <v/>
      </c>
    </row>
    <row r="709" spans="1:12" x14ac:dyDescent="0.25">
      <c r="A709" s="6" t="str">
        <f>SUBSTITUTE(SUBSTITUTE(Table2[[#This Row],[NAMA BARANG]],"-","")," ","")</f>
        <v>CrayonZhongHwamini2H12CRS</v>
      </c>
      <c r="B709" s="8">
        <f ca="1">IF(Table2[[#This Row],[TT]]&lt;1,"",COUNT(B$2:B708)+1)</f>
        <v>707</v>
      </c>
      <c r="C709" s="6" t="s">
        <v>949</v>
      </c>
      <c r="D709" s="8">
        <v>4</v>
      </c>
      <c r="E709" s="8" t="s">
        <v>98</v>
      </c>
      <c r="F709" s="8">
        <f ca="1">SUM(Table2[[#This Row],[AWAL]],Table2[[#This Row],[M17_21_2]],Table2[[#This Row],[K17_21_2]],Table2[[#This Row],[M23_28_2]],Table2[[#This Row],[K23_28_2]])</f>
        <v>4</v>
      </c>
      <c r="G709" s="6">
        <f ca="1">SUMIF(INDIRECT(Table2[[#Headers],[M17_21_2]]&amp;"[concat]"),Table2[concat],INDIRECT(Table2[[#Headers],[M17_21_2]]&amp;"[c]"))</f>
        <v>0</v>
      </c>
      <c r="H709" s="6">
        <f ca="1">SUMIF(INDIRECT(Table2[[#Headers],[K17_21_2]]&amp;"[concat]"),Table2[concat],INDIRECT(Table2[[#Headers],[K17_21_2]]&amp;"[c]"))*-1</f>
        <v>0</v>
      </c>
      <c r="I709" s="6" t="str">
        <f ca="1">IF(OR(Table2[[#This Row],[M17_21_2]]&gt;0,Table2[[#This Row],[K17_21_2]]&lt;0),"+-","")</f>
        <v/>
      </c>
      <c r="J709" s="9">
        <f ca="1">SUMIF(INDIRECT(Table2[[#Headers],[M23_28_2]]&amp;"[concat]"),Table2[concat],INDIRECT(Table2[[#Headers],[M23_28_2]]&amp;"[c]"))</f>
        <v>0</v>
      </c>
      <c r="K709" s="9"/>
      <c r="L709" s="9" t="str">
        <f ca="1">IF(OR(Table2[[#This Row],[M23_28_2]]&gt;0,Table2[[#This Row],[K23_28_2]]&lt;0),"+-","")</f>
        <v/>
      </c>
    </row>
    <row r="710" spans="1:12" x14ac:dyDescent="0.25">
      <c r="A710" s="6" t="str">
        <f>SUBSTITUTE(SUBSTITUTE(Table2[[#This Row],[NAMA BARANG]],"-","")," ","")</f>
        <v>Cutter332</v>
      </c>
      <c r="B710" s="8">
        <f ca="1">IF(Table2[[#This Row],[TT]]&lt;1,"",COUNT(B$2:B709)+1)</f>
        <v>708</v>
      </c>
      <c r="C710" s="6" t="s">
        <v>950</v>
      </c>
      <c r="D710" s="8">
        <v>42</v>
      </c>
      <c r="E710" s="8" t="s">
        <v>36</v>
      </c>
      <c r="F710" s="8">
        <f ca="1">SUM(Table2[[#This Row],[AWAL]],Table2[[#This Row],[M17_21_2]],Table2[[#This Row],[K17_21_2]],Table2[[#This Row],[M23_28_2]],Table2[[#This Row],[K23_28_2]])</f>
        <v>42</v>
      </c>
      <c r="G710" s="6">
        <f ca="1">SUMIF(INDIRECT(Table2[[#Headers],[M17_21_2]]&amp;"[concat]"),Table2[concat],INDIRECT(Table2[[#Headers],[M17_21_2]]&amp;"[c]"))</f>
        <v>0</v>
      </c>
      <c r="H710" s="6">
        <f ca="1">SUMIF(INDIRECT(Table2[[#Headers],[K17_21_2]]&amp;"[concat]"),Table2[concat],INDIRECT(Table2[[#Headers],[K17_21_2]]&amp;"[c]"))*-1</f>
        <v>0</v>
      </c>
      <c r="I710" s="6" t="str">
        <f ca="1">IF(OR(Table2[[#This Row],[M17_21_2]]&gt;0,Table2[[#This Row],[K17_21_2]]&lt;0),"+-","")</f>
        <v/>
      </c>
      <c r="J710" s="9">
        <f ca="1">SUMIF(INDIRECT(Table2[[#Headers],[M23_28_2]]&amp;"[concat]"),Table2[concat],INDIRECT(Table2[[#Headers],[M23_28_2]]&amp;"[c]"))</f>
        <v>0</v>
      </c>
      <c r="K710" s="9"/>
      <c r="L710" s="9" t="str">
        <f ca="1">IF(OR(Table2[[#This Row],[M23_28_2]]&gt;0,Table2[[#This Row],[K23_28_2]]&lt;0),"+-","")</f>
        <v/>
      </c>
    </row>
    <row r="711" spans="1:12" x14ac:dyDescent="0.25">
      <c r="A711" s="6" t="str">
        <f>SUBSTITUTE(SUBSTITUTE(Table2[[#This Row],[NAMA BARANG]],"-","")," ","")</f>
        <v>Cutter6898(3)/6838(1)</v>
      </c>
      <c r="B711" s="8">
        <f ca="1">IF(Table2[[#This Row],[TT]]&lt;1,"",COUNT(B$2:B710)+1)</f>
        <v>709</v>
      </c>
      <c r="C711" s="6" t="s">
        <v>951</v>
      </c>
      <c r="D711" s="8">
        <v>4</v>
      </c>
      <c r="E711" s="8" t="s">
        <v>181</v>
      </c>
      <c r="F711" s="8">
        <f ca="1">SUM(Table2[[#This Row],[AWAL]],Table2[[#This Row],[M17_21_2]],Table2[[#This Row],[K17_21_2]],Table2[[#This Row],[M23_28_2]],Table2[[#This Row],[K23_28_2]])</f>
        <v>4</v>
      </c>
      <c r="G711" s="6">
        <f ca="1">SUMIF(INDIRECT(Table2[[#Headers],[M17_21_2]]&amp;"[concat]"),Table2[concat],INDIRECT(Table2[[#Headers],[M17_21_2]]&amp;"[c]"))</f>
        <v>0</v>
      </c>
      <c r="H711" s="6">
        <f ca="1">SUMIF(INDIRECT(Table2[[#Headers],[K17_21_2]]&amp;"[concat]"),Table2[concat],INDIRECT(Table2[[#Headers],[K17_21_2]]&amp;"[c]"))*-1</f>
        <v>0</v>
      </c>
      <c r="I711" s="6" t="str">
        <f ca="1">IF(OR(Table2[[#This Row],[M17_21_2]]&gt;0,Table2[[#This Row],[K17_21_2]]&lt;0),"+-","")</f>
        <v/>
      </c>
      <c r="J711" s="9">
        <f ca="1">SUMIF(INDIRECT(Table2[[#Headers],[M23_28_2]]&amp;"[concat]"),Table2[concat],INDIRECT(Table2[[#Headers],[M23_28_2]]&amp;"[c]"))</f>
        <v>0</v>
      </c>
      <c r="K711" s="9"/>
      <c r="L711" s="9" t="str">
        <f ca="1">IF(OR(Table2[[#This Row],[M23_28_2]]&gt;0,Table2[[#This Row],[K23_28_2]]&lt;0),"+-","")</f>
        <v/>
      </c>
    </row>
    <row r="712" spans="1:12" x14ac:dyDescent="0.25">
      <c r="A712" s="6" t="str">
        <f>SUBSTITUTE(SUBSTITUTE(Table2[[#This Row],[NAMA BARANG]],"-","")," ","")</f>
        <v>CutterTacoB</v>
      </c>
      <c r="B712" s="8">
        <f ca="1">IF(Table2[[#This Row],[TT]]&lt;1,"",COUNT(B$2:B711)+1)</f>
        <v>710</v>
      </c>
      <c r="C712" s="6" t="s">
        <v>953</v>
      </c>
      <c r="D712" s="8">
        <v>9</v>
      </c>
      <c r="E712" s="8" t="s">
        <v>93</v>
      </c>
      <c r="F712" s="8">
        <f ca="1">SUM(Table2[[#This Row],[AWAL]],Table2[[#This Row],[M17_21_2]],Table2[[#This Row],[K17_21_2]],Table2[[#This Row],[M23_28_2]],Table2[[#This Row],[K23_28_2]])</f>
        <v>9</v>
      </c>
      <c r="G712" s="6">
        <f ca="1">SUMIF(INDIRECT(Table2[[#Headers],[M17_21_2]]&amp;"[concat]"),Table2[concat],INDIRECT(Table2[[#Headers],[M17_21_2]]&amp;"[c]"))</f>
        <v>0</v>
      </c>
      <c r="H712" s="6">
        <f ca="1">SUMIF(INDIRECT(Table2[[#Headers],[K17_21_2]]&amp;"[concat]"),Table2[concat],INDIRECT(Table2[[#Headers],[K17_21_2]]&amp;"[c]"))*-1</f>
        <v>0</v>
      </c>
      <c r="I712" s="6" t="str">
        <f ca="1">IF(OR(Table2[[#This Row],[M17_21_2]]&gt;0,Table2[[#This Row],[K17_21_2]]&lt;0),"+-","")</f>
        <v/>
      </c>
      <c r="J712" s="9">
        <f ca="1">SUMIF(INDIRECT(Table2[[#Headers],[M23_28_2]]&amp;"[concat]"),Table2[concat],INDIRECT(Table2[[#Headers],[M23_28_2]]&amp;"[c]"))</f>
        <v>0</v>
      </c>
      <c r="K712" s="9"/>
      <c r="L712" s="9" t="str">
        <f ca="1">IF(OR(Table2[[#This Row],[M23_28_2]]&gt;0,Table2[[#This Row],[K23_28_2]]&lt;0),"+-","")</f>
        <v/>
      </c>
    </row>
    <row r="713" spans="1:12" x14ac:dyDescent="0.25">
      <c r="A713" s="6" t="str">
        <f>SUBSTITUTE(SUBSTITUTE(Table2[[#This Row],[NAMA BARANG]],"-","")," ","")</f>
        <v>CutterTacoKcl78TRPremiumTransparan(4)</v>
      </c>
      <c r="B713" s="8">
        <f ca="1">IF(Table2[[#This Row],[TT]]&lt;1,"",COUNT(B$2:B712)+1)</f>
        <v>711</v>
      </c>
      <c r="C713" s="6" t="s">
        <v>954</v>
      </c>
      <c r="D713" s="8">
        <v>4</v>
      </c>
      <c r="E713" s="8" t="s">
        <v>23</v>
      </c>
      <c r="F713" s="8">
        <f ca="1">SUM(Table2[[#This Row],[AWAL]],Table2[[#This Row],[M17_21_2]],Table2[[#This Row],[K17_21_2]],Table2[[#This Row],[M23_28_2]],Table2[[#This Row],[K23_28_2]])</f>
        <v>4</v>
      </c>
      <c r="G713" s="6">
        <f ca="1">SUMIF(INDIRECT(Table2[[#Headers],[M17_21_2]]&amp;"[concat]"),Table2[concat],INDIRECT(Table2[[#Headers],[M17_21_2]]&amp;"[c]"))</f>
        <v>0</v>
      </c>
      <c r="H713" s="6">
        <f ca="1">SUMIF(INDIRECT(Table2[[#Headers],[K17_21_2]]&amp;"[concat]"),Table2[concat],INDIRECT(Table2[[#Headers],[K17_21_2]]&amp;"[c]"))*-1</f>
        <v>0</v>
      </c>
      <c r="I713" s="6" t="str">
        <f ca="1">IF(OR(Table2[[#This Row],[M17_21_2]]&gt;0,Table2[[#This Row],[K17_21_2]]&lt;0),"+-","")</f>
        <v/>
      </c>
      <c r="J713" s="9">
        <f ca="1">SUMIF(INDIRECT(Table2[[#Headers],[M23_28_2]]&amp;"[concat]"),Table2[concat],INDIRECT(Table2[[#Headers],[M23_28_2]]&amp;"[c]"))</f>
        <v>0</v>
      </c>
      <c r="K713" s="9"/>
      <c r="L713" s="9" t="str">
        <f ca="1">IF(OR(Table2[[#This Row],[M23_28_2]]&gt;0,Table2[[#This Row],[K23_28_2]]&lt;0),"+-","")</f>
        <v/>
      </c>
    </row>
    <row r="714" spans="1:12" x14ac:dyDescent="0.25">
      <c r="A714" s="6" t="str">
        <f>SUBSTITUTE(SUBSTITUTE(Table2[[#This Row],[NAMA BARANG]],"-","")," ","")</f>
        <v>CutterTranspgoldenGC888</v>
      </c>
      <c r="B714" s="8">
        <f ca="1">IF(Table2[[#This Row],[TT]]&lt;1,"",COUNT(B$2:B713)+1)</f>
        <v>712</v>
      </c>
      <c r="C714" s="6" t="s">
        <v>955</v>
      </c>
      <c r="D714" s="8">
        <v>6</v>
      </c>
      <c r="E714" s="8" t="s">
        <v>93</v>
      </c>
      <c r="F714" s="8">
        <f ca="1">SUM(Table2[[#This Row],[AWAL]],Table2[[#This Row],[M17_21_2]],Table2[[#This Row],[K17_21_2]],Table2[[#This Row],[M23_28_2]],Table2[[#This Row],[K23_28_2]])</f>
        <v>5</v>
      </c>
      <c r="G714" s="6">
        <f ca="1">SUMIF(INDIRECT(Table2[[#Headers],[M17_21_2]]&amp;"[concat]"),Table2[concat],INDIRECT(Table2[[#Headers],[M17_21_2]]&amp;"[c]"))</f>
        <v>0</v>
      </c>
      <c r="H714" s="6">
        <f ca="1">SUMIF(INDIRECT(Table2[[#Headers],[K17_21_2]]&amp;"[concat]"),Table2[concat],INDIRECT(Table2[[#Headers],[K17_21_2]]&amp;"[c]"))*-1</f>
        <v>-1</v>
      </c>
      <c r="I714" s="6" t="str">
        <f ca="1">IF(OR(Table2[[#This Row],[M17_21_2]]&gt;0,Table2[[#This Row],[K17_21_2]]&lt;0),"+-","")</f>
        <v>+-</v>
      </c>
      <c r="J714" s="9">
        <f ca="1">SUMIF(INDIRECT(Table2[[#Headers],[M23_28_2]]&amp;"[concat]"),Table2[concat],INDIRECT(Table2[[#Headers],[M23_28_2]]&amp;"[c]"))</f>
        <v>0</v>
      </c>
      <c r="K714" s="9"/>
      <c r="L714" s="9" t="str">
        <f ca="1">IF(OR(Table2[[#This Row],[M23_28_2]]&gt;0,Table2[[#This Row],[K23_28_2]]&lt;0),"+-","")</f>
        <v/>
      </c>
    </row>
    <row r="715" spans="1:12" x14ac:dyDescent="0.25">
      <c r="A715" s="6" t="str">
        <f>SUBSTITUTE(SUBSTITUTE(Table2[[#This Row],[NAMA BARANG]],"-","")," ","")</f>
        <v>DeskOrganiser838</v>
      </c>
      <c r="B715" s="8">
        <f ca="1">IF(Table2[[#This Row],[TT]]&lt;1,"",COUNT(B$2:B714)+1)</f>
        <v>713</v>
      </c>
      <c r="C715" s="6" t="s">
        <v>956</v>
      </c>
      <c r="D715" s="8">
        <v>9</v>
      </c>
      <c r="E715" s="8" t="s">
        <v>15</v>
      </c>
      <c r="F715" s="8">
        <f ca="1">SUM(Table2[[#This Row],[AWAL]],Table2[[#This Row],[M17_21_2]],Table2[[#This Row],[K17_21_2]],Table2[[#This Row],[M23_28_2]],Table2[[#This Row],[K23_28_2]])</f>
        <v>9</v>
      </c>
      <c r="G715" s="6">
        <f ca="1">SUMIF(INDIRECT(Table2[[#Headers],[M17_21_2]]&amp;"[concat]"),Table2[concat],INDIRECT(Table2[[#Headers],[M17_21_2]]&amp;"[c]"))</f>
        <v>0</v>
      </c>
      <c r="H715" s="6">
        <f ca="1">SUMIF(INDIRECT(Table2[[#Headers],[K17_21_2]]&amp;"[concat]"),Table2[concat],INDIRECT(Table2[[#Headers],[K17_21_2]]&amp;"[c]"))*-1</f>
        <v>0</v>
      </c>
      <c r="I715" s="6" t="str">
        <f ca="1">IF(OR(Table2[[#This Row],[M17_21_2]]&gt;0,Table2[[#This Row],[K17_21_2]]&lt;0),"+-","")</f>
        <v/>
      </c>
      <c r="J715" s="9">
        <f ca="1">SUMIF(INDIRECT(Table2[[#Headers],[M23_28_2]]&amp;"[concat]"),Table2[concat],INDIRECT(Table2[[#Headers],[M23_28_2]]&amp;"[c]"))</f>
        <v>0</v>
      </c>
      <c r="K715" s="9"/>
      <c r="L715" s="9" t="str">
        <f ca="1">IF(OR(Table2[[#This Row],[M23_28_2]]&gt;0,Table2[[#This Row],[K23_28_2]]&lt;0),"+-","")</f>
        <v/>
      </c>
    </row>
    <row r="716" spans="1:12" x14ac:dyDescent="0.25">
      <c r="A716" s="6" t="str">
        <f>SUBSTITUTE(SUBSTITUTE(Table2[[#This Row],[NAMA BARANG]],"-","")," ","")</f>
        <v>DeskSetbulat802Ht</v>
      </c>
      <c r="B716" s="8">
        <f ca="1">IF(Table2[[#This Row],[TT]]&lt;1,"",COUNT(B$2:B715)+1)</f>
        <v>714</v>
      </c>
      <c r="C716" s="6" t="s">
        <v>957</v>
      </c>
      <c r="D716" s="8">
        <v>69</v>
      </c>
      <c r="E716" s="8">
        <v>96</v>
      </c>
      <c r="F716" s="8">
        <f ca="1">SUM(Table2[[#This Row],[AWAL]],Table2[[#This Row],[M17_21_2]],Table2[[#This Row],[K17_21_2]],Table2[[#This Row],[M23_28_2]],Table2[[#This Row],[K23_28_2]])</f>
        <v>69</v>
      </c>
      <c r="G716" s="6">
        <f ca="1">SUMIF(INDIRECT(Table2[[#Headers],[M17_21_2]]&amp;"[concat]"),Table2[concat],INDIRECT(Table2[[#Headers],[M17_21_2]]&amp;"[c]"))</f>
        <v>0</v>
      </c>
      <c r="H716" s="6">
        <f ca="1">SUMIF(INDIRECT(Table2[[#Headers],[K17_21_2]]&amp;"[concat]"),Table2[concat],INDIRECT(Table2[[#Headers],[K17_21_2]]&amp;"[c]"))*-1</f>
        <v>0</v>
      </c>
      <c r="I716" s="6" t="str">
        <f ca="1">IF(OR(Table2[[#This Row],[M17_21_2]]&gt;0,Table2[[#This Row],[K17_21_2]]&lt;0),"+-","")</f>
        <v/>
      </c>
      <c r="J716" s="9">
        <f ca="1">SUMIF(INDIRECT(Table2[[#Headers],[M23_28_2]]&amp;"[concat]"),Table2[concat],INDIRECT(Table2[[#Headers],[M23_28_2]]&amp;"[c]"))</f>
        <v>0</v>
      </c>
      <c r="K716" s="9"/>
      <c r="L716" s="9" t="str">
        <f ca="1">IF(OR(Table2[[#This Row],[M23_28_2]]&gt;0,Table2[[#This Row],[K23_28_2]]&lt;0),"+-","")</f>
        <v/>
      </c>
    </row>
    <row r="717" spans="1:12" x14ac:dyDescent="0.25">
      <c r="A717" s="6" t="str">
        <f>SUBSTITUTE(SUBSTITUTE(Table2[[#This Row],[NAMA BARANG]],"-","")," ","")</f>
        <v>DeskSetDeluxe5098bening</v>
      </c>
      <c r="B717" s="8">
        <f ca="1">IF(Table2[[#This Row],[TT]]&lt;1,"",COUNT(B$2:B716)+1)</f>
        <v>715</v>
      </c>
      <c r="C717" s="6" t="s">
        <v>958</v>
      </c>
      <c r="D717" s="8">
        <v>2</v>
      </c>
      <c r="E717" s="8" t="s">
        <v>32</v>
      </c>
      <c r="F717" s="8">
        <f ca="1">SUM(Table2[[#This Row],[AWAL]],Table2[[#This Row],[M17_21_2]],Table2[[#This Row],[K17_21_2]],Table2[[#This Row],[M23_28_2]],Table2[[#This Row],[K23_28_2]])</f>
        <v>2</v>
      </c>
      <c r="G717" s="6">
        <f ca="1">SUMIF(INDIRECT(Table2[[#Headers],[M17_21_2]]&amp;"[concat]"),Table2[concat],INDIRECT(Table2[[#Headers],[M17_21_2]]&amp;"[c]"))</f>
        <v>0</v>
      </c>
      <c r="H717" s="6">
        <f ca="1">SUMIF(INDIRECT(Table2[[#Headers],[K17_21_2]]&amp;"[concat]"),Table2[concat],INDIRECT(Table2[[#Headers],[K17_21_2]]&amp;"[c]"))*-1</f>
        <v>0</v>
      </c>
      <c r="I717" s="6" t="str">
        <f ca="1">IF(OR(Table2[[#This Row],[M17_21_2]]&gt;0,Table2[[#This Row],[K17_21_2]]&lt;0),"+-","")</f>
        <v/>
      </c>
      <c r="J717" s="9">
        <f ca="1">SUMIF(INDIRECT(Table2[[#Headers],[M23_28_2]]&amp;"[concat]"),Table2[concat],INDIRECT(Table2[[#Headers],[M23_28_2]]&amp;"[c]"))</f>
        <v>0</v>
      </c>
      <c r="K717" s="9"/>
      <c r="L717" s="9" t="str">
        <f ca="1">IF(OR(Table2[[#This Row],[M23_28_2]]&gt;0,Table2[[#This Row],[K23_28_2]]&lt;0),"+-","")</f>
        <v/>
      </c>
    </row>
    <row r="718" spans="1:12" x14ac:dyDescent="0.25">
      <c r="A718" s="6" t="str">
        <f>SUBSTITUTE(SUBSTITUTE(Table2[[#This Row],[NAMA BARANG]],"-","")," ","")</f>
        <v>DeskSetkotak804Ht</v>
      </c>
      <c r="B718" s="8">
        <f ca="1">IF(Table2[[#This Row],[TT]]&lt;1,"",COUNT(B$2:B717)+1)</f>
        <v>716</v>
      </c>
      <c r="C718" s="6" t="s">
        <v>960</v>
      </c>
      <c r="D718" s="8">
        <v>87</v>
      </c>
      <c r="E718" s="8">
        <v>96</v>
      </c>
      <c r="F718" s="8">
        <f ca="1">SUM(Table2[[#This Row],[AWAL]],Table2[[#This Row],[M17_21_2]],Table2[[#This Row],[K17_21_2]],Table2[[#This Row],[M23_28_2]],Table2[[#This Row],[K23_28_2]])</f>
        <v>87</v>
      </c>
      <c r="G718" s="6">
        <f ca="1">SUMIF(INDIRECT(Table2[[#Headers],[M17_21_2]]&amp;"[concat]"),Table2[concat],INDIRECT(Table2[[#Headers],[M17_21_2]]&amp;"[c]"))</f>
        <v>0</v>
      </c>
      <c r="H718" s="6">
        <f ca="1">SUMIF(INDIRECT(Table2[[#Headers],[K17_21_2]]&amp;"[concat]"),Table2[concat],INDIRECT(Table2[[#Headers],[K17_21_2]]&amp;"[c]"))*-1</f>
        <v>0</v>
      </c>
      <c r="I718" s="6" t="str">
        <f ca="1">IF(OR(Table2[[#This Row],[M17_21_2]]&gt;0,Table2[[#This Row],[K17_21_2]]&lt;0),"+-","")</f>
        <v/>
      </c>
      <c r="J718" s="9">
        <f ca="1">SUMIF(INDIRECT(Table2[[#Headers],[M23_28_2]]&amp;"[concat]"),Table2[concat],INDIRECT(Table2[[#Headers],[M23_28_2]]&amp;"[c]"))</f>
        <v>0</v>
      </c>
      <c r="K718" s="9"/>
      <c r="L718" s="9" t="str">
        <f ca="1">IF(OR(Table2[[#This Row],[M23_28_2]]&gt;0,Table2[[#This Row],[K23_28_2]]&lt;0),"+-","")</f>
        <v/>
      </c>
    </row>
    <row r="719" spans="1:12" x14ac:dyDescent="0.25">
      <c r="A719" s="6" t="str">
        <f>SUBSTITUTE(SUBSTITUTE(Table2[[#This Row],[NAMA BARANG]],"-","")," ","")</f>
        <v>DiaryDosTasGliterFS32003</v>
      </c>
      <c r="B719" s="8">
        <f ca="1">IF(Table2[[#This Row],[TT]]&lt;1,"",COUNT(B$2:B718)+1)</f>
        <v>717</v>
      </c>
      <c r="C719" s="6" t="s">
        <v>961</v>
      </c>
      <c r="D719" s="8">
        <v>3</v>
      </c>
      <c r="E719" s="8" t="s">
        <v>53</v>
      </c>
      <c r="F719" s="8">
        <f ca="1">SUM(Table2[[#This Row],[AWAL]],Table2[[#This Row],[M17_21_2]],Table2[[#This Row],[K17_21_2]],Table2[[#This Row],[M23_28_2]],Table2[[#This Row],[K23_28_2]])</f>
        <v>3</v>
      </c>
      <c r="G719" s="6">
        <f ca="1">SUMIF(INDIRECT(Table2[[#Headers],[M17_21_2]]&amp;"[concat]"),Table2[concat],INDIRECT(Table2[[#Headers],[M17_21_2]]&amp;"[c]"))</f>
        <v>0</v>
      </c>
      <c r="H719" s="6">
        <f ca="1">SUMIF(INDIRECT(Table2[[#Headers],[K17_21_2]]&amp;"[concat]"),Table2[concat],INDIRECT(Table2[[#Headers],[K17_21_2]]&amp;"[c]"))*-1</f>
        <v>0</v>
      </c>
      <c r="I719" s="6" t="str">
        <f ca="1">IF(OR(Table2[[#This Row],[M17_21_2]]&gt;0,Table2[[#This Row],[K17_21_2]]&lt;0),"+-","")</f>
        <v/>
      </c>
      <c r="J719" s="9">
        <f ca="1">SUMIF(INDIRECT(Table2[[#Headers],[M23_28_2]]&amp;"[concat]"),Table2[concat],INDIRECT(Table2[[#Headers],[M23_28_2]]&amp;"[c]"))</f>
        <v>0</v>
      </c>
      <c r="K719" s="9"/>
      <c r="L719" s="9" t="str">
        <f ca="1">IF(OR(Table2[[#This Row],[M23_28_2]]&gt;0,Table2[[#This Row],[K23_28_2]]&lt;0),"+-","")</f>
        <v/>
      </c>
    </row>
    <row r="720" spans="1:12" x14ac:dyDescent="0.25">
      <c r="A720" s="6" t="str">
        <f>SUBSTITUTE(SUBSTITUTE(Table2[[#This Row],[NAMA BARANG]],"-","")," ","")</f>
        <v>DiarygPkcLkHolo</v>
      </c>
      <c r="B720" s="8">
        <f ca="1">IF(Table2[[#This Row],[TT]]&lt;1,"",COUNT(B$2:B719)+1)</f>
        <v>718</v>
      </c>
      <c r="C720" s="6" t="s">
        <v>962</v>
      </c>
      <c r="D720" s="8">
        <v>11</v>
      </c>
      <c r="E720" s="8" t="s">
        <v>47</v>
      </c>
      <c r="F720" s="8">
        <f ca="1">SUM(Table2[[#This Row],[AWAL]],Table2[[#This Row],[M17_21_2]],Table2[[#This Row],[K17_21_2]],Table2[[#This Row],[M23_28_2]],Table2[[#This Row],[K23_28_2]])</f>
        <v>11</v>
      </c>
      <c r="G720" s="6">
        <f ca="1">SUMIF(INDIRECT(Table2[[#Headers],[M17_21_2]]&amp;"[concat]"),Table2[concat],INDIRECT(Table2[[#Headers],[M17_21_2]]&amp;"[c]"))</f>
        <v>0</v>
      </c>
      <c r="H720" s="6">
        <f ca="1">SUMIF(INDIRECT(Table2[[#Headers],[K17_21_2]]&amp;"[concat]"),Table2[concat],INDIRECT(Table2[[#Headers],[K17_21_2]]&amp;"[c]"))*-1</f>
        <v>0</v>
      </c>
      <c r="I720" s="6" t="str">
        <f ca="1">IF(OR(Table2[[#This Row],[M17_21_2]]&gt;0,Table2[[#This Row],[K17_21_2]]&lt;0),"+-","")</f>
        <v/>
      </c>
      <c r="J720" s="9">
        <f ca="1">SUMIF(INDIRECT(Table2[[#Headers],[M23_28_2]]&amp;"[concat]"),Table2[concat],INDIRECT(Table2[[#Headers],[M23_28_2]]&amp;"[c]"))</f>
        <v>0</v>
      </c>
      <c r="K720" s="9"/>
      <c r="L720" s="9" t="str">
        <f ca="1">IF(OR(Table2[[#This Row],[M23_28_2]]&gt;0,Table2[[#This Row],[K23_28_2]]&lt;0),"+-","")</f>
        <v/>
      </c>
    </row>
    <row r="721" spans="1:12" x14ac:dyDescent="0.25">
      <c r="A721" s="6" t="str">
        <f>SUBSTITUTE(SUBSTITUTE(Table2[[#This Row],[NAMA BARANG]],"-","")," ","")</f>
        <v>DiaryHoloLiccaKcl</v>
      </c>
      <c r="B721" s="8">
        <f ca="1">IF(Table2[[#This Row],[TT]]&lt;1,"",COUNT(B$2:B720)+1)</f>
        <v>719</v>
      </c>
      <c r="C721" s="6" t="s">
        <v>963</v>
      </c>
      <c r="D721" s="8">
        <v>9</v>
      </c>
      <c r="E721" s="8" t="s">
        <v>36</v>
      </c>
      <c r="F721" s="8">
        <f ca="1">SUM(Table2[[#This Row],[AWAL]],Table2[[#This Row],[M17_21_2]],Table2[[#This Row],[K17_21_2]],Table2[[#This Row],[M23_28_2]],Table2[[#This Row],[K23_28_2]])</f>
        <v>9</v>
      </c>
      <c r="G721" s="6">
        <f ca="1">SUMIF(INDIRECT(Table2[[#Headers],[M17_21_2]]&amp;"[concat]"),Table2[concat],INDIRECT(Table2[[#Headers],[M17_21_2]]&amp;"[c]"))</f>
        <v>0</v>
      </c>
      <c r="H721" s="6">
        <f ca="1">SUMIF(INDIRECT(Table2[[#Headers],[K17_21_2]]&amp;"[concat]"),Table2[concat],INDIRECT(Table2[[#Headers],[K17_21_2]]&amp;"[c]"))*-1</f>
        <v>0</v>
      </c>
      <c r="I721" s="6" t="str">
        <f ca="1">IF(OR(Table2[[#This Row],[M17_21_2]]&gt;0,Table2[[#This Row],[K17_21_2]]&lt;0),"+-","")</f>
        <v/>
      </c>
      <c r="J721" s="9">
        <f ca="1">SUMIF(INDIRECT(Table2[[#Headers],[M23_28_2]]&amp;"[concat]"),Table2[concat],INDIRECT(Table2[[#Headers],[M23_28_2]]&amp;"[c]"))</f>
        <v>0</v>
      </c>
      <c r="K721" s="9"/>
      <c r="L721" s="9" t="str">
        <f ca="1">IF(OR(Table2[[#This Row],[M23_28_2]]&gt;0,Table2[[#This Row],[K23_28_2]]&lt;0),"+-","")</f>
        <v/>
      </c>
    </row>
    <row r="722" spans="1:12" x14ac:dyDescent="0.25">
      <c r="A722" s="6" t="str">
        <f>SUBSTITUTE(SUBSTITUTE(Table2[[#This Row],[NAMA BARANG]],"-","")," ","")</f>
        <v>DiaryHoloPkcTgPHSMillenium2000</v>
      </c>
      <c r="B722" s="8">
        <f ca="1">IF(Table2[[#This Row],[TT]]&lt;1,"",COUNT(B$2:B721)+1)</f>
        <v>720</v>
      </c>
      <c r="C722" s="6" t="s">
        <v>964</v>
      </c>
      <c r="D722" s="8">
        <v>1</v>
      </c>
      <c r="E722" s="8" t="s">
        <v>197</v>
      </c>
      <c r="F722" s="8">
        <f ca="1">SUM(Table2[[#This Row],[AWAL]],Table2[[#This Row],[M17_21_2]],Table2[[#This Row],[K17_21_2]],Table2[[#This Row],[M23_28_2]],Table2[[#This Row],[K23_28_2]])</f>
        <v>1</v>
      </c>
      <c r="G722" s="6">
        <f ca="1">SUMIF(INDIRECT(Table2[[#Headers],[M17_21_2]]&amp;"[concat]"),Table2[concat],INDIRECT(Table2[[#Headers],[M17_21_2]]&amp;"[c]"))</f>
        <v>0</v>
      </c>
      <c r="H722" s="6">
        <f ca="1">SUMIF(INDIRECT(Table2[[#Headers],[K17_21_2]]&amp;"[concat]"),Table2[concat],INDIRECT(Table2[[#Headers],[K17_21_2]]&amp;"[c]"))*-1</f>
        <v>0</v>
      </c>
      <c r="I722" s="6" t="str">
        <f ca="1">IF(OR(Table2[[#This Row],[M17_21_2]]&gt;0,Table2[[#This Row],[K17_21_2]]&lt;0),"+-","")</f>
        <v/>
      </c>
      <c r="J722" s="9">
        <f ca="1">SUMIF(INDIRECT(Table2[[#Headers],[M23_28_2]]&amp;"[concat]"),Table2[concat],INDIRECT(Table2[[#Headers],[M23_28_2]]&amp;"[c]"))</f>
        <v>0</v>
      </c>
      <c r="K722" s="9"/>
      <c r="L722" s="9" t="str">
        <f ca="1">IF(OR(Table2[[#This Row],[M23_28_2]]&gt;0,Table2[[#This Row],[K23_28_2]]&lt;0),"+-","")</f>
        <v/>
      </c>
    </row>
    <row r="723" spans="1:12" x14ac:dyDescent="0.25">
      <c r="A723" s="6" t="str">
        <f>SUBSTITUTE(SUBSTITUTE(Table2[[#This Row],[NAMA BARANG]],"-","")," ","")</f>
        <v>DiaryKancingNBS402</v>
      </c>
      <c r="B723" s="8">
        <f ca="1">IF(Table2[[#This Row],[TT]]&lt;1,"",COUNT(B$2:B722)+1)</f>
        <v>721</v>
      </c>
      <c r="C723" s="6" t="s">
        <v>965</v>
      </c>
      <c r="D723" s="8">
        <v>2</v>
      </c>
      <c r="E723" s="8" t="s">
        <v>98</v>
      </c>
      <c r="F723" s="8">
        <f ca="1">SUM(Table2[[#This Row],[AWAL]],Table2[[#This Row],[M17_21_2]],Table2[[#This Row],[K17_21_2]],Table2[[#This Row],[M23_28_2]],Table2[[#This Row],[K23_28_2]])</f>
        <v>2</v>
      </c>
      <c r="G723" s="6">
        <f ca="1">SUMIF(INDIRECT(Table2[[#Headers],[M17_21_2]]&amp;"[concat]"),Table2[concat],INDIRECT(Table2[[#Headers],[M17_21_2]]&amp;"[c]"))</f>
        <v>0</v>
      </c>
      <c r="H723" s="6">
        <f ca="1">SUMIF(INDIRECT(Table2[[#Headers],[K17_21_2]]&amp;"[concat]"),Table2[concat],INDIRECT(Table2[[#Headers],[K17_21_2]]&amp;"[c]"))*-1</f>
        <v>0</v>
      </c>
      <c r="I723" s="6" t="str">
        <f ca="1">IF(OR(Table2[[#This Row],[M17_21_2]]&gt;0,Table2[[#This Row],[K17_21_2]]&lt;0),"+-","")</f>
        <v/>
      </c>
      <c r="J723" s="9">
        <f ca="1">SUMIF(INDIRECT(Table2[[#Headers],[M23_28_2]]&amp;"[concat]"),Table2[concat],INDIRECT(Table2[[#Headers],[M23_28_2]]&amp;"[c]"))</f>
        <v>0</v>
      </c>
      <c r="K723" s="9"/>
      <c r="L723" s="9" t="str">
        <f ca="1">IF(OR(Table2[[#This Row],[M23_28_2]]&gt;0,Table2[[#This Row],[K23_28_2]]&lt;0),"+-","")</f>
        <v/>
      </c>
    </row>
    <row r="724" spans="1:12" x14ac:dyDescent="0.25">
      <c r="A724" s="6" t="str">
        <f>SUBSTITUTE(SUBSTITUTE(Table2[[#This Row],[NAMA BARANG]],"-","")," ","")</f>
        <v>DiaryKunci64kB0239</v>
      </c>
      <c r="B724" s="8">
        <f ca="1">IF(Table2[[#This Row],[TT]]&lt;1,"",COUNT(B$2:B723)+1)</f>
        <v>722</v>
      </c>
      <c r="C724" s="6" t="s">
        <v>966</v>
      </c>
      <c r="D724" s="8">
        <v>6</v>
      </c>
      <c r="E724" s="8" t="s">
        <v>63</v>
      </c>
      <c r="F724" s="8">
        <f ca="1">SUM(Table2[[#This Row],[AWAL]],Table2[[#This Row],[M17_21_2]],Table2[[#This Row],[K17_21_2]],Table2[[#This Row],[M23_28_2]],Table2[[#This Row],[K23_28_2]])</f>
        <v>6</v>
      </c>
      <c r="G724" s="6">
        <f ca="1">SUMIF(INDIRECT(Table2[[#Headers],[M17_21_2]]&amp;"[concat]"),Table2[concat],INDIRECT(Table2[[#Headers],[M17_21_2]]&amp;"[c]"))</f>
        <v>0</v>
      </c>
      <c r="H724" s="6">
        <f ca="1">SUMIF(INDIRECT(Table2[[#Headers],[K17_21_2]]&amp;"[concat]"),Table2[concat],INDIRECT(Table2[[#Headers],[K17_21_2]]&amp;"[c]"))*-1</f>
        <v>0</v>
      </c>
      <c r="I724" s="6" t="str">
        <f ca="1">IF(OR(Table2[[#This Row],[M17_21_2]]&gt;0,Table2[[#This Row],[K17_21_2]]&lt;0),"+-","")</f>
        <v/>
      </c>
      <c r="J724" s="9">
        <f ca="1">SUMIF(INDIRECT(Table2[[#Headers],[M23_28_2]]&amp;"[concat]"),Table2[concat],INDIRECT(Table2[[#Headers],[M23_28_2]]&amp;"[c]"))</f>
        <v>0</v>
      </c>
      <c r="K724" s="9"/>
      <c r="L724" s="9" t="str">
        <f ca="1">IF(OR(Table2[[#This Row],[M23_28_2]]&gt;0,Table2[[#This Row],[K23_28_2]]&lt;0),"+-","")</f>
        <v/>
      </c>
    </row>
    <row r="725" spans="1:12" x14ac:dyDescent="0.25">
      <c r="A725" s="6" t="str">
        <f>SUBSTITUTE(SUBSTITUTE(Table2[[#This Row],[NAMA BARANG]],"-","")," ","")</f>
        <v>DiaryKunciHoloJumboSnoopy</v>
      </c>
      <c r="B725" s="8">
        <f ca="1">IF(Table2[[#This Row],[TT]]&lt;1,"",COUNT(B$2:B724)+1)</f>
        <v>723</v>
      </c>
      <c r="C725" s="6" t="s">
        <v>967</v>
      </c>
      <c r="D725" s="8">
        <v>2</v>
      </c>
      <c r="E725" s="8" t="s">
        <v>42</v>
      </c>
      <c r="F725" s="8">
        <f ca="1">SUM(Table2[[#This Row],[AWAL]],Table2[[#This Row],[M17_21_2]],Table2[[#This Row],[K17_21_2]],Table2[[#This Row],[M23_28_2]],Table2[[#This Row],[K23_28_2]])</f>
        <v>2</v>
      </c>
      <c r="G725" s="6">
        <f ca="1">SUMIF(INDIRECT(Table2[[#Headers],[M17_21_2]]&amp;"[concat]"),Table2[concat],INDIRECT(Table2[[#Headers],[M17_21_2]]&amp;"[c]"))</f>
        <v>0</v>
      </c>
      <c r="H725" s="6">
        <f ca="1">SUMIF(INDIRECT(Table2[[#Headers],[K17_21_2]]&amp;"[concat]"),Table2[concat],INDIRECT(Table2[[#Headers],[K17_21_2]]&amp;"[c]"))*-1</f>
        <v>0</v>
      </c>
      <c r="I725" s="6" t="str">
        <f ca="1">IF(OR(Table2[[#This Row],[M17_21_2]]&gt;0,Table2[[#This Row],[K17_21_2]]&lt;0),"+-","")</f>
        <v/>
      </c>
      <c r="J725" s="9">
        <f ca="1">SUMIF(INDIRECT(Table2[[#Headers],[M23_28_2]]&amp;"[concat]"),Table2[concat],INDIRECT(Table2[[#Headers],[M23_28_2]]&amp;"[c]"))</f>
        <v>0</v>
      </c>
      <c r="K725" s="9"/>
      <c r="L725" s="9" t="str">
        <f ca="1">IF(OR(Table2[[#This Row],[M23_28_2]]&gt;0,Table2[[#This Row],[K23_28_2]]&lt;0),"+-","")</f>
        <v/>
      </c>
    </row>
    <row r="726" spans="1:12" x14ac:dyDescent="0.25">
      <c r="A726" s="6" t="str">
        <f>SUBSTITUTE(SUBSTITUTE(Table2[[#This Row],[NAMA BARANG]],"-","")," ","")</f>
        <v>DiaryKuncimutiara2500</v>
      </c>
      <c r="B726" s="8">
        <f ca="1">IF(Table2[[#This Row],[TT]]&lt;1,"",COUNT(B$2:B725)+1)</f>
        <v>724</v>
      </c>
      <c r="C726" s="6" t="s">
        <v>968</v>
      </c>
      <c r="D726" s="8">
        <v>42</v>
      </c>
      <c r="E726" s="8" t="s">
        <v>872</v>
      </c>
      <c r="F726" s="8">
        <f ca="1">SUM(Table2[[#This Row],[AWAL]],Table2[[#This Row],[M17_21_2]],Table2[[#This Row],[K17_21_2]],Table2[[#This Row],[M23_28_2]],Table2[[#This Row],[K23_28_2]])</f>
        <v>42</v>
      </c>
      <c r="G726" s="6">
        <f ca="1">SUMIF(INDIRECT(Table2[[#Headers],[M17_21_2]]&amp;"[concat]"),Table2[concat],INDIRECT(Table2[[#Headers],[M17_21_2]]&amp;"[c]"))</f>
        <v>0</v>
      </c>
      <c r="H726" s="6">
        <f ca="1">SUMIF(INDIRECT(Table2[[#Headers],[K17_21_2]]&amp;"[concat]"),Table2[concat],INDIRECT(Table2[[#Headers],[K17_21_2]]&amp;"[c]"))*-1</f>
        <v>0</v>
      </c>
      <c r="I726" s="6" t="str">
        <f ca="1">IF(OR(Table2[[#This Row],[M17_21_2]]&gt;0,Table2[[#This Row],[K17_21_2]]&lt;0),"+-","")</f>
        <v/>
      </c>
      <c r="J726" s="9">
        <f ca="1">SUMIF(INDIRECT(Table2[[#Headers],[M23_28_2]]&amp;"[concat]"),Table2[concat],INDIRECT(Table2[[#Headers],[M23_28_2]]&amp;"[c]"))</f>
        <v>0</v>
      </c>
      <c r="K726" s="9"/>
      <c r="L726" s="9" t="str">
        <f ca="1">IF(OR(Table2[[#This Row],[M23_28_2]]&gt;0,Table2[[#This Row],[K23_28_2]]&lt;0),"+-","")</f>
        <v/>
      </c>
    </row>
    <row r="727" spans="1:12" x14ac:dyDescent="0.25">
      <c r="A727" s="6" t="str">
        <f>SUBSTITUTE(SUBSTITUTE(Table2[[#This Row],[NAMA BARANG]],"-","")," ","")</f>
        <v>DiaryMiniKadoMMouse</v>
      </c>
      <c r="B727" s="8">
        <f ca="1">IF(Table2[[#This Row],[TT]]&lt;1,"",COUNT(B$2:B726)+1)</f>
        <v>725</v>
      </c>
      <c r="C727" s="6" t="s">
        <v>969</v>
      </c>
      <c r="D727" s="8">
        <v>3</v>
      </c>
      <c r="E727" s="8" t="s">
        <v>970</v>
      </c>
      <c r="F727" s="8">
        <f ca="1">SUM(Table2[[#This Row],[AWAL]],Table2[[#This Row],[M17_21_2]],Table2[[#This Row],[K17_21_2]],Table2[[#This Row],[M23_28_2]],Table2[[#This Row],[K23_28_2]])</f>
        <v>3</v>
      </c>
      <c r="G727" s="6">
        <f ca="1">SUMIF(INDIRECT(Table2[[#Headers],[M17_21_2]]&amp;"[concat]"),Table2[concat],INDIRECT(Table2[[#Headers],[M17_21_2]]&amp;"[c]"))</f>
        <v>0</v>
      </c>
      <c r="H727" s="6">
        <f ca="1">SUMIF(INDIRECT(Table2[[#Headers],[K17_21_2]]&amp;"[concat]"),Table2[concat],INDIRECT(Table2[[#Headers],[K17_21_2]]&amp;"[c]"))*-1</f>
        <v>0</v>
      </c>
      <c r="I727" s="6" t="str">
        <f ca="1">IF(OR(Table2[[#This Row],[M17_21_2]]&gt;0,Table2[[#This Row],[K17_21_2]]&lt;0),"+-","")</f>
        <v/>
      </c>
      <c r="J727" s="9">
        <f ca="1">SUMIF(INDIRECT(Table2[[#Headers],[M23_28_2]]&amp;"[concat]"),Table2[concat],INDIRECT(Table2[[#Headers],[M23_28_2]]&amp;"[c]"))</f>
        <v>0</v>
      </c>
      <c r="K727" s="9"/>
      <c r="L727" s="9" t="str">
        <f ca="1">IF(OR(Table2[[#This Row],[M23_28_2]]&gt;0,Table2[[#This Row],[K23_28_2]]&lt;0),"+-","")</f>
        <v/>
      </c>
    </row>
    <row r="728" spans="1:12" x14ac:dyDescent="0.25">
      <c r="A728" s="6" t="str">
        <f>SUBSTITUTE(SUBSTITUTE(Table2[[#This Row],[NAMA BARANG]],"-","")," ","")</f>
        <v>DiaryMiniKembang/Tigro</v>
      </c>
      <c r="B728" s="8">
        <f ca="1">IF(Table2[[#This Row],[TT]]&lt;1,"",COUNT(B$2:B727)+1)</f>
        <v>726</v>
      </c>
      <c r="C728" s="6" t="s">
        <v>971</v>
      </c>
      <c r="D728" s="8">
        <v>1</v>
      </c>
      <c r="E728" s="8" t="s">
        <v>282</v>
      </c>
      <c r="F728" s="8">
        <f ca="1">SUM(Table2[[#This Row],[AWAL]],Table2[[#This Row],[M17_21_2]],Table2[[#This Row],[K17_21_2]],Table2[[#This Row],[M23_28_2]],Table2[[#This Row],[K23_28_2]])</f>
        <v>1</v>
      </c>
      <c r="G728" s="6">
        <f ca="1">SUMIF(INDIRECT(Table2[[#Headers],[M17_21_2]]&amp;"[concat]"),Table2[concat],INDIRECT(Table2[[#Headers],[M17_21_2]]&amp;"[c]"))</f>
        <v>0</v>
      </c>
      <c r="H728" s="6">
        <f ca="1">SUMIF(INDIRECT(Table2[[#Headers],[K17_21_2]]&amp;"[concat]"),Table2[concat],INDIRECT(Table2[[#Headers],[K17_21_2]]&amp;"[c]"))*-1</f>
        <v>0</v>
      </c>
      <c r="I728" s="6" t="str">
        <f ca="1">IF(OR(Table2[[#This Row],[M17_21_2]]&gt;0,Table2[[#This Row],[K17_21_2]]&lt;0),"+-","")</f>
        <v/>
      </c>
      <c r="J728" s="9">
        <f ca="1">SUMIF(INDIRECT(Table2[[#Headers],[M23_28_2]]&amp;"[concat]"),Table2[concat],INDIRECT(Table2[[#Headers],[M23_28_2]]&amp;"[c]"))</f>
        <v>0</v>
      </c>
      <c r="K728" s="9"/>
      <c r="L728" s="9" t="str">
        <f ca="1">IF(OR(Table2[[#This Row],[M23_28_2]]&gt;0,Table2[[#This Row],[K23_28_2]]&lt;0),"+-","")</f>
        <v/>
      </c>
    </row>
    <row r="729" spans="1:12" x14ac:dyDescent="0.25">
      <c r="A729" s="6" t="str">
        <f>SUBSTITUTE(SUBSTITUTE(Table2[[#This Row],[NAMA BARANG]],"-","")," ","")</f>
        <v>Diaryorgikecil083</v>
      </c>
      <c r="B729" s="8">
        <f ca="1">IF(Table2[[#This Row],[TT]]&lt;1,"",COUNT(B$2:B728)+1)</f>
        <v>727</v>
      </c>
      <c r="C729" s="6" t="s">
        <v>972</v>
      </c>
      <c r="D729" s="8">
        <v>1</v>
      </c>
      <c r="E729" s="8" t="s">
        <v>171</v>
      </c>
      <c r="F729" s="8">
        <f ca="1">SUM(Table2[[#This Row],[AWAL]],Table2[[#This Row],[M17_21_2]],Table2[[#This Row],[K17_21_2]],Table2[[#This Row],[M23_28_2]],Table2[[#This Row],[K23_28_2]])</f>
        <v>1</v>
      </c>
      <c r="G729" s="6">
        <f ca="1">SUMIF(INDIRECT(Table2[[#Headers],[M17_21_2]]&amp;"[concat]"),Table2[concat],INDIRECT(Table2[[#Headers],[M17_21_2]]&amp;"[c]"))</f>
        <v>0</v>
      </c>
      <c r="H729" s="6">
        <f ca="1">SUMIF(INDIRECT(Table2[[#Headers],[K17_21_2]]&amp;"[concat]"),Table2[concat],INDIRECT(Table2[[#Headers],[K17_21_2]]&amp;"[c]"))*-1</f>
        <v>0</v>
      </c>
      <c r="I729" s="6" t="str">
        <f ca="1">IF(OR(Table2[[#This Row],[M17_21_2]]&gt;0,Table2[[#This Row],[K17_21_2]]&lt;0),"+-","")</f>
        <v/>
      </c>
      <c r="J729" s="9">
        <f ca="1">SUMIF(INDIRECT(Table2[[#Headers],[M23_28_2]]&amp;"[concat]"),Table2[concat],INDIRECT(Table2[[#Headers],[M23_28_2]]&amp;"[c]"))</f>
        <v>0</v>
      </c>
      <c r="K729" s="9"/>
      <c r="L729" s="9" t="str">
        <f ca="1">IF(OR(Table2[[#This Row],[M23_28_2]]&gt;0,Table2[[#This Row],[K23_28_2]]&lt;0),"+-","")</f>
        <v/>
      </c>
    </row>
    <row r="730" spans="1:12" x14ac:dyDescent="0.25">
      <c r="A730" s="6" t="str">
        <f>SUBSTITUTE(SUBSTITUTE(Table2[[#This Row],[NAMA BARANG]],"-","")," ","")</f>
        <v>DiaryparfumeAsiong</v>
      </c>
      <c r="B730" s="8">
        <f ca="1">IF(Table2[[#This Row],[TT]]&lt;1,"",COUNT(B$2:B729)+1)</f>
        <v>728</v>
      </c>
      <c r="C730" s="6" t="s">
        <v>973</v>
      </c>
      <c r="D730" s="8">
        <v>1</v>
      </c>
      <c r="E730" s="8" t="s">
        <v>98</v>
      </c>
      <c r="F730" s="8">
        <f ca="1">SUM(Table2[[#This Row],[AWAL]],Table2[[#This Row],[M17_21_2]],Table2[[#This Row],[K17_21_2]],Table2[[#This Row],[M23_28_2]],Table2[[#This Row],[K23_28_2]])</f>
        <v>1</v>
      </c>
      <c r="G730" s="6">
        <f ca="1">SUMIF(INDIRECT(Table2[[#Headers],[M17_21_2]]&amp;"[concat]"),Table2[concat],INDIRECT(Table2[[#Headers],[M17_21_2]]&amp;"[c]"))</f>
        <v>0</v>
      </c>
      <c r="H730" s="6">
        <f ca="1">SUMIF(INDIRECT(Table2[[#Headers],[K17_21_2]]&amp;"[concat]"),Table2[concat],INDIRECT(Table2[[#Headers],[K17_21_2]]&amp;"[c]"))*-1</f>
        <v>0</v>
      </c>
      <c r="I730" s="6" t="str">
        <f ca="1">IF(OR(Table2[[#This Row],[M17_21_2]]&gt;0,Table2[[#This Row],[K17_21_2]]&lt;0),"+-","")</f>
        <v/>
      </c>
      <c r="J730" s="9">
        <f ca="1">SUMIF(INDIRECT(Table2[[#Headers],[M23_28_2]]&amp;"[concat]"),Table2[concat],INDIRECT(Table2[[#Headers],[M23_28_2]]&amp;"[c]"))</f>
        <v>0</v>
      </c>
      <c r="K730" s="9"/>
      <c r="L730" s="9" t="str">
        <f ca="1">IF(OR(Table2[[#This Row],[M23_28_2]]&gt;0,Table2[[#This Row],[K23_28_2]]&lt;0),"+-","")</f>
        <v/>
      </c>
    </row>
    <row r="731" spans="1:12" x14ac:dyDescent="0.25">
      <c r="A731" s="6" t="str">
        <f>SUBSTITUTE(SUBSTITUTE(Table2[[#This Row],[NAMA BARANG]],"-","")," ","")</f>
        <v>DiaryPrincess/sheep/MM</v>
      </c>
      <c r="B731" s="8">
        <f ca="1">IF(Table2[[#This Row],[TT]]&lt;1,"",COUNT(B$2:B730)+1)</f>
        <v>729</v>
      </c>
      <c r="C731" s="6" t="s">
        <v>974</v>
      </c>
      <c r="D731" s="8">
        <v>2</v>
      </c>
      <c r="E731" s="8" t="s">
        <v>189</v>
      </c>
      <c r="F731" s="8">
        <f ca="1">SUM(Table2[[#This Row],[AWAL]],Table2[[#This Row],[M17_21_2]],Table2[[#This Row],[K17_21_2]],Table2[[#This Row],[M23_28_2]],Table2[[#This Row],[K23_28_2]])</f>
        <v>2</v>
      </c>
      <c r="G731" s="6">
        <f ca="1">SUMIF(INDIRECT(Table2[[#Headers],[M17_21_2]]&amp;"[concat]"),Table2[concat],INDIRECT(Table2[[#Headers],[M17_21_2]]&amp;"[c]"))</f>
        <v>0</v>
      </c>
      <c r="H731" s="6">
        <f ca="1">SUMIF(INDIRECT(Table2[[#Headers],[K17_21_2]]&amp;"[concat]"),Table2[concat],INDIRECT(Table2[[#Headers],[K17_21_2]]&amp;"[c]"))*-1</f>
        <v>0</v>
      </c>
      <c r="I731" s="6" t="str">
        <f ca="1">IF(OR(Table2[[#This Row],[M17_21_2]]&gt;0,Table2[[#This Row],[K17_21_2]]&lt;0),"+-","")</f>
        <v/>
      </c>
      <c r="J731" s="9">
        <f ca="1">SUMIF(INDIRECT(Table2[[#Headers],[M23_28_2]]&amp;"[concat]"),Table2[concat],INDIRECT(Table2[[#Headers],[M23_28_2]]&amp;"[c]"))</f>
        <v>0</v>
      </c>
      <c r="K731" s="9"/>
      <c r="L731" s="9" t="str">
        <f ca="1">IF(OR(Table2[[#This Row],[M23_28_2]]&gt;0,Table2[[#This Row],[K23_28_2]]&lt;0),"+-","")</f>
        <v/>
      </c>
    </row>
    <row r="732" spans="1:12" x14ac:dyDescent="0.25">
      <c r="A732" s="6" t="str">
        <f>SUBSTITUTE(SUBSTITUTE(Table2[[#This Row],[NAMA BARANG]],"-","")," ","")</f>
        <v>DiaryQ32KS002FR</v>
      </c>
      <c r="B732" s="8">
        <f ca="1">IF(Table2[[#This Row],[TT]]&lt;1,"",COUNT(B$2:B731)+1)</f>
        <v>730</v>
      </c>
      <c r="C732" s="6" t="s">
        <v>975</v>
      </c>
      <c r="D732" s="8">
        <v>2</v>
      </c>
      <c r="E732" s="8">
        <v>320</v>
      </c>
      <c r="F732" s="8">
        <f ca="1">SUM(Table2[[#This Row],[AWAL]],Table2[[#This Row],[M17_21_2]],Table2[[#This Row],[K17_21_2]],Table2[[#This Row],[M23_28_2]],Table2[[#This Row],[K23_28_2]])</f>
        <v>2</v>
      </c>
      <c r="G732" s="6">
        <f ca="1">SUMIF(INDIRECT(Table2[[#Headers],[M17_21_2]]&amp;"[concat]"),Table2[concat],INDIRECT(Table2[[#Headers],[M17_21_2]]&amp;"[c]"))</f>
        <v>0</v>
      </c>
      <c r="H732" s="6">
        <f ca="1">SUMIF(INDIRECT(Table2[[#Headers],[K17_21_2]]&amp;"[concat]"),Table2[concat],INDIRECT(Table2[[#Headers],[K17_21_2]]&amp;"[c]"))*-1</f>
        <v>0</v>
      </c>
      <c r="I732" s="6" t="str">
        <f ca="1">IF(OR(Table2[[#This Row],[M17_21_2]]&gt;0,Table2[[#This Row],[K17_21_2]]&lt;0),"+-","")</f>
        <v/>
      </c>
      <c r="J732" s="9">
        <f ca="1">SUMIF(INDIRECT(Table2[[#Headers],[M23_28_2]]&amp;"[concat]"),Table2[concat],INDIRECT(Table2[[#Headers],[M23_28_2]]&amp;"[c]"))</f>
        <v>0</v>
      </c>
      <c r="K732" s="9"/>
      <c r="L732" s="9" t="str">
        <f ca="1">IF(OR(Table2[[#This Row],[M23_28_2]]&gt;0,Table2[[#This Row],[K23_28_2]]&lt;0),"+-","")</f>
        <v/>
      </c>
    </row>
    <row r="733" spans="1:12" x14ac:dyDescent="0.25">
      <c r="A733" s="6" t="str">
        <f>SUBSTITUTE(SUBSTITUTE(Table2[[#This Row],[NAMA BARANG]],"-","")," ","")</f>
        <v>DiaryQ32KG318FR</v>
      </c>
      <c r="B733" s="8">
        <f ca="1">IF(Table2[[#This Row],[TT]]&lt;1,"",COUNT(B$2:B732)+1)</f>
        <v>731</v>
      </c>
      <c r="C733" s="6" t="s">
        <v>976</v>
      </c>
      <c r="D733" s="8">
        <v>5</v>
      </c>
      <c r="E733" s="8">
        <v>240</v>
      </c>
      <c r="F733" s="8">
        <f ca="1">SUM(Table2[[#This Row],[AWAL]],Table2[[#This Row],[M17_21_2]],Table2[[#This Row],[K17_21_2]],Table2[[#This Row],[M23_28_2]],Table2[[#This Row],[K23_28_2]])</f>
        <v>5</v>
      </c>
      <c r="G733" s="6">
        <f ca="1">SUMIF(INDIRECT(Table2[[#Headers],[M17_21_2]]&amp;"[concat]"),Table2[concat],INDIRECT(Table2[[#Headers],[M17_21_2]]&amp;"[c]"))</f>
        <v>0</v>
      </c>
      <c r="H733" s="6">
        <f ca="1">SUMIF(INDIRECT(Table2[[#Headers],[K17_21_2]]&amp;"[concat]"),Table2[concat],INDIRECT(Table2[[#Headers],[K17_21_2]]&amp;"[c]"))*-1</f>
        <v>0</v>
      </c>
      <c r="I733" s="6" t="str">
        <f ca="1">IF(OR(Table2[[#This Row],[M17_21_2]]&gt;0,Table2[[#This Row],[K17_21_2]]&lt;0),"+-","")</f>
        <v/>
      </c>
      <c r="J733" s="9">
        <f ca="1">SUMIF(INDIRECT(Table2[[#Headers],[M23_28_2]]&amp;"[concat]"),Table2[concat],INDIRECT(Table2[[#Headers],[M23_28_2]]&amp;"[c]"))</f>
        <v>0</v>
      </c>
      <c r="K733" s="9"/>
      <c r="L733" s="9" t="str">
        <f ca="1">IF(OR(Table2[[#This Row],[M23_28_2]]&gt;0,Table2[[#This Row],[K23_28_2]]&lt;0),"+-","")</f>
        <v/>
      </c>
    </row>
    <row r="734" spans="1:12" x14ac:dyDescent="0.25">
      <c r="A734" s="6" t="str">
        <f>SUBSTITUTE(SUBSTITUTE(Table2[[#This Row],[NAMA BARANG]],"-","")," ","")</f>
        <v>DiaryQ64KS001/Kitty</v>
      </c>
      <c r="B734" s="8">
        <f ca="1">IF(Table2[[#This Row],[TT]]&lt;1,"",COUNT(B$2:B733)+1)</f>
        <v>732</v>
      </c>
      <c r="C734" s="6" t="s">
        <v>977</v>
      </c>
      <c r="D734" s="8">
        <v>5</v>
      </c>
      <c r="E734" s="8">
        <v>520</v>
      </c>
      <c r="F734" s="8">
        <f ca="1">SUM(Table2[[#This Row],[AWAL]],Table2[[#This Row],[M17_21_2]],Table2[[#This Row],[K17_21_2]],Table2[[#This Row],[M23_28_2]],Table2[[#This Row],[K23_28_2]])</f>
        <v>5</v>
      </c>
      <c r="G734" s="6">
        <f ca="1">SUMIF(INDIRECT(Table2[[#Headers],[M17_21_2]]&amp;"[concat]"),Table2[concat],INDIRECT(Table2[[#Headers],[M17_21_2]]&amp;"[c]"))</f>
        <v>0</v>
      </c>
      <c r="H734" s="6">
        <f ca="1">SUMIF(INDIRECT(Table2[[#Headers],[K17_21_2]]&amp;"[concat]"),Table2[concat],INDIRECT(Table2[[#Headers],[K17_21_2]]&amp;"[c]"))*-1</f>
        <v>0</v>
      </c>
      <c r="I734" s="6" t="str">
        <f ca="1">IF(OR(Table2[[#This Row],[M17_21_2]]&gt;0,Table2[[#This Row],[K17_21_2]]&lt;0),"+-","")</f>
        <v/>
      </c>
      <c r="J734" s="9">
        <f ca="1">SUMIF(INDIRECT(Table2[[#Headers],[M23_28_2]]&amp;"[concat]"),Table2[concat],INDIRECT(Table2[[#Headers],[M23_28_2]]&amp;"[c]"))</f>
        <v>0</v>
      </c>
      <c r="K734" s="9"/>
      <c r="L734" s="9" t="str">
        <f ca="1">IF(OR(Table2[[#This Row],[M23_28_2]]&gt;0,Table2[[#This Row],[K23_28_2]]&lt;0),"+-","")</f>
        <v/>
      </c>
    </row>
    <row r="735" spans="1:12" x14ac:dyDescent="0.25">
      <c r="A735" s="6" t="str">
        <f>SUBSTITUTE(SUBSTITUTE(Table2[[#This Row],[NAMA BARANG]],"-","")," ","")</f>
        <v>DiaryQ64KS002PR</v>
      </c>
      <c r="B735" s="8">
        <f ca="1">IF(Table2[[#This Row],[TT]]&lt;1,"",COUNT(B$2:B734)+1)</f>
        <v>733</v>
      </c>
      <c r="C735" s="6" t="s">
        <v>978</v>
      </c>
      <c r="D735" s="8">
        <v>2</v>
      </c>
      <c r="E735" s="8">
        <v>520</v>
      </c>
      <c r="F735" s="8">
        <f ca="1">SUM(Table2[[#This Row],[AWAL]],Table2[[#This Row],[M17_21_2]],Table2[[#This Row],[K17_21_2]],Table2[[#This Row],[M23_28_2]],Table2[[#This Row],[K23_28_2]])</f>
        <v>2</v>
      </c>
      <c r="G735" s="6">
        <f ca="1">SUMIF(INDIRECT(Table2[[#Headers],[M17_21_2]]&amp;"[concat]"),Table2[concat],INDIRECT(Table2[[#Headers],[M17_21_2]]&amp;"[c]"))</f>
        <v>0</v>
      </c>
      <c r="H735" s="6">
        <f ca="1">SUMIF(INDIRECT(Table2[[#Headers],[K17_21_2]]&amp;"[concat]"),Table2[concat],INDIRECT(Table2[[#Headers],[K17_21_2]]&amp;"[c]"))*-1</f>
        <v>0</v>
      </c>
      <c r="I735" s="6" t="str">
        <f ca="1">IF(OR(Table2[[#This Row],[M17_21_2]]&gt;0,Table2[[#This Row],[K17_21_2]]&lt;0),"+-","")</f>
        <v/>
      </c>
      <c r="J735" s="9">
        <f ca="1">SUMIF(INDIRECT(Table2[[#Headers],[M23_28_2]]&amp;"[concat]"),Table2[concat],INDIRECT(Table2[[#Headers],[M23_28_2]]&amp;"[c]"))</f>
        <v>0</v>
      </c>
      <c r="K735" s="9"/>
      <c r="L735" s="9" t="str">
        <f ca="1">IF(OR(Table2[[#This Row],[M23_28_2]]&gt;0,Table2[[#This Row],[K23_28_2]]&lt;0),"+-","")</f>
        <v/>
      </c>
    </row>
    <row r="736" spans="1:12" x14ac:dyDescent="0.25">
      <c r="A736" s="6" t="str">
        <f>SUBSTITUTE(SUBSTITUTE(Table2[[#This Row],[NAMA BARANG]],"-","")," ","")</f>
        <v>DiarySampulMikaHelloKittyBsr</v>
      </c>
      <c r="B736" s="8">
        <f ca="1">IF(Table2[[#This Row],[TT]]&lt;1,"",COUNT(B$2:B735)+1)</f>
        <v>734</v>
      </c>
      <c r="C736" s="6" t="s">
        <v>979</v>
      </c>
      <c r="D736" s="8">
        <v>11</v>
      </c>
      <c r="E736" s="8" t="s">
        <v>47</v>
      </c>
      <c r="F736" s="8">
        <f ca="1">SUM(Table2[[#This Row],[AWAL]],Table2[[#This Row],[M17_21_2]],Table2[[#This Row],[K17_21_2]],Table2[[#This Row],[M23_28_2]],Table2[[#This Row],[K23_28_2]])</f>
        <v>11</v>
      </c>
      <c r="G736" s="6">
        <f ca="1">SUMIF(INDIRECT(Table2[[#Headers],[M17_21_2]]&amp;"[concat]"),Table2[concat],INDIRECT(Table2[[#Headers],[M17_21_2]]&amp;"[c]"))</f>
        <v>0</v>
      </c>
      <c r="H736" s="6">
        <f ca="1">SUMIF(INDIRECT(Table2[[#Headers],[K17_21_2]]&amp;"[concat]"),Table2[concat],INDIRECT(Table2[[#Headers],[K17_21_2]]&amp;"[c]"))*-1</f>
        <v>0</v>
      </c>
      <c r="I736" s="6" t="str">
        <f ca="1">IF(OR(Table2[[#This Row],[M17_21_2]]&gt;0,Table2[[#This Row],[K17_21_2]]&lt;0),"+-","")</f>
        <v/>
      </c>
      <c r="J736" s="9">
        <f ca="1">SUMIF(INDIRECT(Table2[[#Headers],[M23_28_2]]&amp;"[concat]"),Table2[concat],INDIRECT(Table2[[#Headers],[M23_28_2]]&amp;"[c]"))</f>
        <v>0</v>
      </c>
      <c r="K736" s="9"/>
      <c r="L736" s="9" t="str">
        <f ca="1">IF(OR(Table2[[#This Row],[M23_28_2]]&gt;0,Table2[[#This Row],[K23_28_2]]&lt;0),"+-","")</f>
        <v/>
      </c>
    </row>
    <row r="737" spans="1:12" x14ac:dyDescent="0.25">
      <c r="A737" s="6" t="str">
        <f>SUBSTITUTE(SUBSTITUTE(Table2[[#This Row],[NAMA BARANG]],"-","")," ","")</f>
        <v>DiarySepakBolaBHolo</v>
      </c>
      <c r="B737" s="8">
        <f ca="1">IF(Table2[[#This Row],[TT]]&lt;1,"",COUNT(B$2:B736)+1)</f>
        <v>735</v>
      </c>
      <c r="C737" s="6" t="s">
        <v>980</v>
      </c>
      <c r="D737" s="8">
        <v>1</v>
      </c>
      <c r="E737" s="8" t="s">
        <v>902</v>
      </c>
      <c r="F737" s="8">
        <f ca="1">SUM(Table2[[#This Row],[AWAL]],Table2[[#This Row],[M17_21_2]],Table2[[#This Row],[K17_21_2]],Table2[[#This Row],[M23_28_2]],Table2[[#This Row],[K23_28_2]])</f>
        <v>1</v>
      </c>
      <c r="G737" s="6">
        <f ca="1">SUMIF(INDIRECT(Table2[[#Headers],[M17_21_2]]&amp;"[concat]"),Table2[concat],INDIRECT(Table2[[#Headers],[M17_21_2]]&amp;"[c]"))</f>
        <v>0</v>
      </c>
      <c r="H737" s="6">
        <f ca="1">SUMIF(INDIRECT(Table2[[#Headers],[K17_21_2]]&amp;"[concat]"),Table2[concat],INDIRECT(Table2[[#Headers],[K17_21_2]]&amp;"[c]"))*-1</f>
        <v>0</v>
      </c>
      <c r="I737" s="6" t="str">
        <f ca="1">IF(OR(Table2[[#This Row],[M17_21_2]]&gt;0,Table2[[#This Row],[K17_21_2]]&lt;0),"+-","")</f>
        <v/>
      </c>
      <c r="J737" s="9">
        <f ca="1">SUMIF(INDIRECT(Table2[[#Headers],[M23_28_2]]&amp;"[concat]"),Table2[concat],INDIRECT(Table2[[#Headers],[M23_28_2]]&amp;"[c]"))</f>
        <v>0</v>
      </c>
      <c r="K737" s="9"/>
      <c r="L737" s="9" t="str">
        <f ca="1">IF(OR(Table2[[#This Row],[M23_28_2]]&gt;0,Table2[[#This Row],[K23_28_2]]&lt;0),"+-","")</f>
        <v/>
      </c>
    </row>
    <row r="738" spans="1:12" x14ac:dyDescent="0.25">
      <c r="A738" s="6" t="str">
        <f>SUBSTITUTE(SUBSTITUTE(Table2[[#This Row],[NAMA BARANG]],"-","")," ","")</f>
        <v>DiaryShinchanA/B</v>
      </c>
      <c r="B738" s="8">
        <f ca="1">IF(Table2[[#This Row],[TT]]&lt;1,"",COUNT(B$2:B737)+1)</f>
        <v>736</v>
      </c>
      <c r="C738" s="6" t="s">
        <v>981</v>
      </c>
      <c r="D738" s="8">
        <v>1</v>
      </c>
      <c r="E738" s="8" t="s">
        <v>982</v>
      </c>
      <c r="F738" s="8">
        <f ca="1">SUM(Table2[[#This Row],[AWAL]],Table2[[#This Row],[M17_21_2]],Table2[[#This Row],[K17_21_2]],Table2[[#This Row],[M23_28_2]],Table2[[#This Row],[K23_28_2]])</f>
        <v>1</v>
      </c>
      <c r="G738" s="6">
        <f ca="1">SUMIF(INDIRECT(Table2[[#Headers],[M17_21_2]]&amp;"[concat]"),Table2[concat],INDIRECT(Table2[[#Headers],[M17_21_2]]&amp;"[c]"))</f>
        <v>0</v>
      </c>
      <c r="H738" s="6">
        <f ca="1">SUMIF(INDIRECT(Table2[[#Headers],[K17_21_2]]&amp;"[concat]"),Table2[concat],INDIRECT(Table2[[#Headers],[K17_21_2]]&amp;"[c]"))*-1</f>
        <v>0</v>
      </c>
      <c r="I738" s="6" t="str">
        <f ca="1">IF(OR(Table2[[#This Row],[M17_21_2]]&gt;0,Table2[[#This Row],[K17_21_2]]&lt;0),"+-","")</f>
        <v/>
      </c>
      <c r="J738" s="9">
        <f ca="1">SUMIF(INDIRECT(Table2[[#Headers],[M23_28_2]]&amp;"[concat]"),Table2[concat],INDIRECT(Table2[[#Headers],[M23_28_2]]&amp;"[c]"))</f>
        <v>0</v>
      </c>
      <c r="K738" s="9"/>
      <c r="L738" s="9" t="str">
        <f ca="1">IF(OR(Table2[[#This Row],[M23_28_2]]&gt;0,Table2[[#This Row],[K23_28_2]]&lt;0),"+-","")</f>
        <v/>
      </c>
    </row>
    <row r="739" spans="1:12" x14ac:dyDescent="0.25">
      <c r="A739" s="6" t="str">
        <f>SUBSTITUTE(SUBSTITUTE(Table2[[#This Row],[NAMA BARANG]],"-","")," ","")</f>
        <v>DiaryspiralcoverPPA6</v>
      </c>
      <c r="B739" s="8">
        <f ca="1">IF(Table2[[#This Row],[TT]]&lt;1,"",COUNT(B$2:B738)+1)</f>
        <v>737</v>
      </c>
      <c r="C739" s="6" t="s">
        <v>983</v>
      </c>
      <c r="D739" s="8">
        <v>2</v>
      </c>
      <c r="F739" s="8">
        <f ca="1">SUM(Table2[[#This Row],[AWAL]],Table2[[#This Row],[M17_21_2]],Table2[[#This Row],[K17_21_2]],Table2[[#This Row],[M23_28_2]],Table2[[#This Row],[K23_28_2]])</f>
        <v>2</v>
      </c>
      <c r="G739" s="6">
        <f ca="1">SUMIF(INDIRECT(Table2[[#Headers],[M17_21_2]]&amp;"[concat]"),Table2[concat],INDIRECT(Table2[[#Headers],[M17_21_2]]&amp;"[c]"))</f>
        <v>0</v>
      </c>
      <c r="H739" s="6">
        <f ca="1">SUMIF(INDIRECT(Table2[[#Headers],[K17_21_2]]&amp;"[concat]"),Table2[concat],INDIRECT(Table2[[#Headers],[K17_21_2]]&amp;"[c]"))*-1</f>
        <v>0</v>
      </c>
      <c r="I739" s="6" t="str">
        <f ca="1">IF(OR(Table2[[#This Row],[M17_21_2]]&gt;0,Table2[[#This Row],[K17_21_2]]&lt;0),"+-","")</f>
        <v/>
      </c>
      <c r="J739" s="9">
        <f ca="1">SUMIF(INDIRECT(Table2[[#Headers],[M23_28_2]]&amp;"[concat]"),Table2[concat],INDIRECT(Table2[[#Headers],[M23_28_2]]&amp;"[c]"))</f>
        <v>0</v>
      </c>
      <c r="K739" s="9"/>
      <c r="L739" s="9" t="str">
        <f ca="1">IF(OR(Table2[[#This Row],[M23_28_2]]&gt;0,Table2[[#This Row],[K23_28_2]]&lt;0),"+-","")</f>
        <v/>
      </c>
    </row>
    <row r="740" spans="1:12" x14ac:dyDescent="0.25">
      <c r="A740" s="6" t="str">
        <f>SUBSTITUTE(SUBSTITUTE(Table2[[#This Row],[NAMA BARANG]],"-","")," ","")</f>
        <v>DiaryspiralPaROHAMA</v>
      </c>
      <c r="B740" s="8">
        <f ca="1">IF(Table2[[#This Row],[TT]]&lt;1,"",COUNT(B$2:B739)+1)</f>
        <v>738</v>
      </c>
      <c r="C740" s="6" t="s">
        <v>984</v>
      </c>
      <c r="D740" s="8">
        <v>9</v>
      </c>
      <c r="E740" s="8" t="s">
        <v>207</v>
      </c>
      <c r="F740" s="8">
        <f ca="1">SUM(Table2[[#This Row],[AWAL]],Table2[[#This Row],[M17_21_2]],Table2[[#This Row],[K17_21_2]],Table2[[#This Row],[M23_28_2]],Table2[[#This Row],[K23_28_2]])</f>
        <v>9</v>
      </c>
      <c r="G740" s="6">
        <f ca="1">SUMIF(INDIRECT(Table2[[#Headers],[M17_21_2]]&amp;"[concat]"),Table2[concat],INDIRECT(Table2[[#Headers],[M17_21_2]]&amp;"[c]"))</f>
        <v>0</v>
      </c>
      <c r="H740" s="6">
        <f ca="1">SUMIF(INDIRECT(Table2[[#Headers],[K17_21_2]]&amp;"[concat]"),Table2[concat],INDIRECT(Table2[[#Headers],[K17_21_2]]&amp;"[c]"))*-1</f>
        <v>0</v>
      </c>
      <c r="I740" s="6" t="str">
        <f ca="1">IF(OR(Table2[[#This Row],[M17_21_2]]&gt;0,Table2[[#This Row],[K17_21_2]]&lt;0),"+-","")</f>
        <v/>
      </c>
      <c r="J740" s="9">
        <f ca="1">SUMIF(INDIRECT(Table2[[#Headers],[M23_28_2]]&amp;"[concat]"),Table2[concat],INDIRECT(Table2[[#Headers],[M23_28_2]]&amp;"[c]"))</f>
        <v>0</v>
      </c>
      <c r="K740" s="9"/>
      <c r="L740" s="9" t="str">
        <f ca="1">IF(OR(Table2[[#This Row],[M23_28_2]]&gt;0,Table2[[#This Row],[K23_28_2]]&lt;0),"+-","")</f>
        <v/>
      </c>
    </row>
    <row r="741" spans="1:12" x14ac:dyDescent="0.25">
      <c r="A741" s="6" t="str">
        <f>SUBSTITUTE(SUBSTITUTE(Table2[[#This Row],[NAMA BARANG]],"-","")," ","")</f>
        <v>DiarySpoonFD2000Hk/MM/WTP/TLTB</v>
      </c>
      <c r="B741" s="8">
        <f ca="1">IF(Table2[[#This Row],[TT]]&lt;1,"",COUNT(B$2:B740)+1)</f>
        <v>739</v>
      </c>
      <c r="C741" s="6" t="s">
        <v>985</v>
      </c>
      <c r="D741" s="8">
        <v>10</v>
      </c>
      <c r="E741" s="8" t="s">
        <v>197</v>
      </c>
      <c r="F741" s="8">
        <f ca="1">SUM(Table2[[#This Row],[AWAL]],Table2[[#This Row],[M17_21_2]],Table2[[#This Row],[K17_21_2]],Table2[[#This Row],[M23_28_2]],Table2[[#This Row],[K23_28_2]])</f>
        <v>10</v>
      </c>
      <c r="G741" s="6">
        <f ca="1">SUMIF(INDIRECT(Table2[[#Headers],[M17_21_2]]&amp;"[concat]"),Table2[concat],INDIRECT(Table2[[#Headers],[M17_21_2]]&amp;"[c]"))</f>
        <v>0</v>
      </c>
      <c r="H741" s="6">
        <f ca="1">SUMIF(INDIRECT(Table2[[#Headers],[K17_21_2]]&amp;"[concat]"),Table2[concat],INDIRECT(Table2[[#Headers],[K17_21_2]]&amp;"[c]"))*-1</f>
        <v>0</v>
      </c>
      <c r="I741" s="6" t="str">
        <f ca="1">IF(OR(Table2[[#This Row],[M17_21_2]]&gt;0,Table2[[#This Row],[K17_21_2]]&lt;0),"+-","")</f>
        <v/>
      </c>
      <c r="J741" s="9">
        <f ca="1">SUMIF(INDIRECT(Table2[[#Headers],[M23_28_2]]&amp;"[concat]"),Table2[concat],INDIRECT(Table2[[#Headers],[M23_28_2]]&amp;"[c]"))</f>
        <v>0</v>
      </c>
      <c r="K741" s="9"/>
      <c r="L741" s="9" t="str">
        <f ca="1">IF(OR(Table2[[#This Row],[M23_28_2]]&gt;0,Table2[[#This Row],[K23_28_2]]&lt;0),"+-","")</f>
        <v/>
      </c>
    </row>
    <row r="742" spans="1:12" x14ac:dyDescent="0.25">
      <c r="A742" s="6" t="str">
        <f>SUBSTITUTE(SUBSTITUTE(Table2[[#This Row],[NAMA BARANG]],"-","")," ","")</f>
        <v>DiarySystem1000EL3m593withLock</v>
      </c>
      <c r="B742" s="8">
        <f ca="1">IF(Table2[[#This Row],[TT]]&lt;1,"",COUNT(B$2:B741)+1)</f>
        <v>740</v>
      </c>
      <c r="C742" s="6" t="s">
        <v>986</v>
      </c>
      <c r="D742" s="8">
        <v>1</v>
      </c>
      <c r="E742" s="8" t="s">
        <v>987</v>
      </c>
      <c r="F742" s="8">
        <f ca="1">SUM(Table2[[#This Row],[AWAL]],Table2[[#This Row],[M17_21_2]],Table2[[#This Row],[K17_21_2]],Table2[[#This Row],[M23_28_2]],Table2[[#This Row],[K23_28_2]])</f>
        <v>1</v>
      </c>
      <c r="G742" s="6">
        <f ca="1">SUMIF(INDIRECT(Table2[[#Headers],[M17_21_2]]&amp;"[concat]"),Table2[concat],INDIRECT(Table2[[#Headers],[M17_21_2]]&amp;"[c]"))</f>
        <v>0</v>
      </c>
      <c r="H742" s="6">
        <f ca="1">SUMIF(INDIRECT(Table2[[#Headers],[K17_21_2]]&amp;"[concat]"),Table2[concat],INDIRECT(Table2[[#Headers],[K17_21_2]]&amp;"[c]"))*-1</f>
        <v>0</v>
      </c>
      <c r="I742" s="6" t="str">
        <f ca="1">IF(OR(Table2[[#This Row],[M17_21_2]]&gt;0,Table2[[#This Row],[K17_21_2]]&lt;0),"+-","")</f>
        <v/>
      </c>
      <c r="J742" s="9">
        <f ca="1">SUMIF(INDIRECT(Table2[[#Headers],[M23_28_2]]&amp;"[concat]"),Table2[concat],INDIRECT(Table2[[#Headers],[M23_28_2]]&amp;"[c]"))</f>
        <v>0</v>
      </c>
      <c r="K742" s="9"/>
      <c r="L742" s="9" t="str">
        <f ca="1">IF(OR(Table2[[#This Row],[M23_28_2]]&gt;0,Table2[[#This Row],[K23_28_2]]&lt;0),"+-","")</f>
        <v/>
      </c>
    </row>
    <row r="743" spans="1:12" x14ac:dyDescent="0.25">
      <c r="A743" s="6" t="str">
        <f>SUBSTITUTE(SUBSTITUTE(Table2[[#This Row],[NAMA BARANG]],"-","")," ","")</f>
        <v>DiarySystemJSLD1078Bsr</v>
      </c>
      <c r="B743" s="8">
        <f ca="1">IF(Table2[[#This Row],[TT]]&lt;1,"",COUNT(B$2:B742)+1)</f>
        <v>741</v>
      </c>
      <c r="C743" s="6" t="s">
        <v>988</v>
      </c>
      <c r="D743" s="8">
        <v>12</v>
      </c>
      <c r="E743" s="8" t="s">
        <v>63</v>
      </c>
      <c r="F743" s="8">
        <f ca="1">SUM(Table2[[#This Row],[AWAL]],Table2[[#This Row],[M17_21_2]],Table2[[#This Row],[K17_21_2]],Table2[[#This Row],[M23_28_2]],Table2[[#This Row],[K23_28_2]])</f>
        <v>12</v>
      </c>
      <c r="G743" s="6">
        <f ca="1">SUMIF(INDIRECT(Table2[[#Headers],[M17_21_2]]&amp;"[concat]"),Table2[concat],INDIRECT(Table2[[#Headers],[M17_21_2]]&amp;"[c]"))</f>
        <v>0</v>
      </c>
      <c r="H743" s="6">
        <f ca="1">SUMIF(INDIRECT(Table2[[#Headers],[K17_21_2]]&amp;"[concat]"),Table2[concat],INDIRECT(Table2[[#Headers],[K17_21_2]]&amp;"[c]"))*-1</f>
        <v>0</v>
      </c>
      <c r="I743" s="6" t="str">
        <f ca="1">IF(OR(Table2[[#This Row],[M17_21_2]]&gt;0,Table2[[#This Row],[K17_21_2]]&lt;0),"+-","")</f>
        <v/>
      </c>
      <c r="J743" s="9">
        <f ca="1">SUMIF(INDIRECT(Table2[[#Headers],[M23_28_2]]&amp;"[concat]"),Table2[concat],INDIRECT(Table2[[#Headers],[M23_28_2]]&amp;"[c]"))</f>
        <v>0</v>
      </c>
      <c r="K743" s="9"/>
      <c r="L743" s="9" t="str">
        <f ca="1">IF(OR(Table2[[#This Row],[M23_28_2]]&gt;0,Table2[[#This Row],[K23_28_2]]&lt;0),"+-","")</f>
        <v/>
      </c>
    </row>
    <row r="744" spans="1:12" x14ac:dyDescent="0.25">
      <c r="A744" s="6" t="str">
        <f>SUBSTITUTE(SUBSTITUTE(Table2[[#This Row],[NAMA BARANG]],"-","")," ","")</f>
        <v>DiaryTgDigimon</v>
      </c>
      <c r="B744" s="8">
        <f ca="1">IF(Table2[[#This Row],[TT]]&lt;1,"",COUNT(B$2:B743)+1)</f>
        <v>742</v>
      </c>
      <c r="C744" s="6" t="s">
        <v>989</v>
      </c>
      <c r="D744" s="8">
        <v>3</v>
      </c>
      <c r="E744" s="8" t="s">
        <v>197</v>
      </c>
      <c r="F744" s="8">
        <f ca="1">SUM(Table2[[#This Row],[AWAL]],Table2[[#This Row],[M17_21_2]],Table2[[#This Row],[K17_21_2]],Table2[[#This Row],[M23_28_2]],Table2[[#This Row],[K23_28_2]])</f>
        <v>3</v>
      </c>
      <c r="G744" s="6">
        <f ca="1">SUMIF(INDIRECT(Table2[[#Headers],[M17_21_2]]&amp;"[concat]"),Table2[concat],INDIRECT(Table2[[#Headers],[M17_21_2]]&amp;"[c]"))</f>
        <v>0</v>
      </c>
      <c r="H744" s="6">
        <f ca="1">SUMIF(INDIRECT(Table2[[#Headers],[K17_21_2]]&amp;"[concat]"),Table2[concat],INDIRECT(Table2[[#Headers],[K17_21_2]]&amp;"[c]"))*-1</f>
        <v>0</v>
      </c>
      <c r="I744" s="6" t="str">
        <f ca="1">IF(OR(Table2[[#This Row],[M17_21_2]]&gt;0,Table2[[#This Row],[K17_21_2]]&lt;0),"+-","")</f>
        <v/>
      </c>
      <c r="J744" s="9">
        <f ca="1">SUMIF(INDIRECT(Table2[[#Headers],[M23_28_2]]&amp;"[concat]"),Table2[concat],INDIRECT(Table2[[#Headers],[M23_28_2]]&amp;"[c]"))</f>
        <v>0</v>
      </c>
      <c r="K744" s="9"/>
      <c r="L744" s="9" t="str">
        <f ca="1">IF(OR(Table2[[#This Row],[M23_28_2]]&gt;0,Table2[[#This Row],[K23_28_2]]&lt;0),"+-","")</f>
        <v/>
      </c>
    </row>
    <row r="745" spans="1:12" x14ac:dyDescent="0.25">
      <c r="A745" s="6" t="str">
        <f>SUBSTITUTE(SUBSTITUTE(Table2[[#This Row],[NAMA BARANG]],"-","")," ","")</f>
        <v>Dispenser+Solasi10604</v>
      </c>
      <c r="B745" s="8">
        <f ca="1">IF(Table2[[#This Row],[TT]]&lt;1,"",COUNT(B$2:B744)+1)</f>
        <v>743</v>
      </c>
      <c r="C745" s="6" t="s">
        <v>990</v>
      </c>
      <c r="D745" s="8">
        <v>7</v>
      </c>
      <c r="E745" s="8" t="s">
        <v>991</v>
      </c>
      <c r="F745" s="8">
        <f ca="1">SUM(Table2[[#This Row],[AWAL]],Table2[[#This Row],[M17_21_2]],Table2[[#This Row],[K17_21_2]],Table2[[#This Row],[M23_28_2]],Table2[[#This Row],[K23_28_2]])</f>
        <v>7</v>
      </c>
      <c r="G745" s="6">
        <f ca="1">SUMIF(INDIRECT(Table2[[#Headers],[M17_21_2]]&amp;"[concat]"),Table2[concat],INDIRECT(Table2[[#Headers],[M17_21_2]]&amp;"[c]"))</f>
        <v>0</v>
      </c>
      <c r="H745" s="6">
        <f ca="1">SUMIF(INDIRECT(Table2[[#Headers],[K17_21_2]]&amp;"[concat]"),Table2[concat],INDIRECT(Table2[[#Headers],[K17_21_2]]&amp;"[c]"))*-1</f>
        <v>0</v>
      </c>
      <c r="I745" s="6" t="str">
        <f ca="1">IF(OR(Table2[[#This Row],[M17_21_2]]&gt;0,Table2[[#This Row],[K17_21_2]]&lt;0),"+-","")</f>
        <v/>
      </c>
      <c r="J745" s="9">
        <f ca="1">SUMIF(INDIRECT(Table2[[#Headers],[M23_28_2]]&amp;"[concat]"),Table2[concat],INDIRECT(Table2[[#Headers],[M23_28_2]]&amp;"[c]"))</f>
        <v>0</v>
      </c>
      <c r="K745" s="9"/>
      <c r="L745" s="9" t="str">
        <f ca="1">IF(OR(Table2[[#This Row],[M23_28_2]]&gt;0,Table2[[#This Row],[K23_28_2]]&lt;0),"+-","")</f>
        <v/>
      </c>
    </row>
    <row r="746" spans="1:12" x14ac:dyDescent="0.25">
      <c r="A746" s="6" t="str">
        <f>SUBSTITUTE(SUBSTITUTE(Table2[[#This Row],[NAMA BARANG]],"-","")," ","")</f>
        <v>Dispenser0688/1000GJ</v>
      </c>
      <c r="B746" s="8">
        <f ca="1">IF(Table2[[#This Row],[TT]]&lt;1,"",COUNT(B$2:B745)+1)</f>
        <v>744</v>
      </c>
      <c r="C746" s="6" t="s">
        <v>992</v>
      </c>
      <c r="D746" s="8">
        <v>1</v>
      </c>
      <c r="E746" s="8">
        <v>400</v>
      </c>
      <c r="F746" s="8">
        <f ca="1">SUM(Table2[[#This Row],[AWAL]],Table2[[#This Row],[M17_21_2]],Table2[[#This Row],[K17_21_2]],Table2[[#This Row],[M23_28_2]],Table2[[#This Row],[K23_28_2]])</f>
        <v>1</v>
      </c>
      <c r="G746" s="6">
        <f ca="1">SUMIF(INDIRECT(Table2[[#Headers],[M17_21_2]]&amp;"[concat]"),Table2[concat],INDIRECT(Table2[[#Headers],[M17_21_2]]&amp;"[c]"))</f>
        <v>0</v>
      </c>
      <c r="H746" s="6">
        <f ca="1">SUMIF(INDIRECT(Table2[[#Headers],[K17_21_2]]&amp;"[concat]"),Table2[concat],INDIRECT(Table2[[#Headers],[K17_21_2]]&amp;"[c]"))*-1</f>
        <v>0</v>
      </c>
      <c r="I746" s="6" t="str">
        <f ca="1">IF(OR(Table2[[#This Row],[M17_21_2]]&gt;0,Table2[[#This Row],[K17_21_2]]&lt;0),"+-","")</f>
        <v/>
      </c>
      <c r="J746" s="9">
        <f ca="1">SUMIF(INDIRECT(Table2[[#Headers],[M23_28_2]]&amp;"[concat]"),Table2[concat],INDIRECT(Table2[[#Headers],[M23_28_2]]&amp;"[c]"))</f>
        <v>0</v>
      </c>
      <c r="K746" s="9"/>
      <c r="L746" s="9" t="str">
        <f ca="1">IF(OR(Table2[[#This Row],[M23_28_2]]&gt;0,Table2[[#This Row],[K23_28_2]]&lt;0),"+-","")</f>
        <v/>
      </c>
    </row>
    <row r="747" spans="1:12" x14ac:dyDescent="0.25">
      <c r="A747" s="6" t="str">
        <f>SUBSTITUTE(SUBSTITUTE(Table2[[#This Row],[NAMA BARANG]],"-","")," ","")</f>
        <v>DispenserBesiEnter</v>
      </c>
      <c r="B747" s="8">
        <f ca="1">IF(Table2[[#This Row],[TT]]&lt;1,"",COUNT(B$2:B746)+1)</f>
        <v>745</v>
      </c>
      <c r="C747" s="6" t="s">
        <v>993</v>
      </c>
      <c r="D747" s="8">
        <v>4</v>
      </c>
      <c r="E747" s="8" t="s">
        <v>51</v>
      </c>
      <c r="F747" s="8">
        <f ca="1">SUM(Table2[[#This Row],[AWAL]],Table2[[#This Row],[M17_21_2]],Table2[[#This Row],[K17_21_2]],Table2[[#This Row],[M23_28_2]],Table2[[#This Row],[K23_28_2]])</f>
        <v>4</v>
      </c>
      <c r="G747" s="6">
        <f ca="1">SUMIF(INDIRECT(Table2[[#Headers],[M17_21_2]]&amp;"[concat]"),Table2[concat],INDIRECT(Table2[[#Headers],[M17_21_2]]&amp;"[c]"))</f>
        <v>0</v>
      </c>
      <c r="H747" s="6">
        <f ca="1">SUMIF(INDIRECT(Table2[[#Headers],[K17_21_2]]&amp;"[concat]"),Table2[concat],INDIRECT(Table2[[#Headers],[K17_21_2]]&amp;"[c]"))*-1</f>
        <v>0</v>
      </c>
      <c r="I747" s="6" t="str">
        <f ca="1">IF(OR(Table2[[#This Row],[M17_21_2]]&gt;0,Table2[[#This Row],[K17_21_2]]&lt;0),"+-","")</f>
        <v/>
      </c>
      <c r="J747" s="9">
        <f ca="1">SUMIF(INDIRECT(Table2[[#Headers],[M23_28_2]]&amp;"[concat]"),Table2[concat],INDIRECT(Table2[[#Headers],[M23_28_2]]&amp;"[c]"))</f>
        <v>0</v>
      </c>
      <c r="K747" s="9"/>
      <c r="L747" s="9" t="str">
        <f ca="1">IF(OR(Table2[[#This Row],[M23_28_2]]&gt;0,Table2[[#This Row],[K23_28_2]]&lt;0),"+-","")</f>
        <v/>
      </c>
    </row>
    <row r="748" spans="1:12" x14ac:dyDescent="0.25">
      <c r="A748" s="6" t="str">
        <f>SUBSTITUTE(SUBSTITUTE(Table2[[#This Row],[NAMA BARANG]],"-","")," ","")</f>
        <v>DispenserCamat</v>
      </c>
      <c r="B748" s="8">
        <f ca="1">IF(Table2[[#This Row],[TT]]&lt;1,"",COUNT(B$2:B747)+1)</f>
        <v>746</v>
      </c>
      <c r="C748" s="6" t="s">
        <v>994</v>
      </c>
      <c r="D748" s="8">
        <v>5</v>
      </c>
      <c r="E748" s="8" t="s">
        <v>114</v>
      </c>
      <c r="F748" s="8">
        <f ca="1">SUM(Table2[[#This Row],[AWAL]],Table2[[#This Row],[M17_21_2]],Table2[[#This Row],[K17_21_2]],Table2[[#This Row],[M23_28_2]],Table2[[#This Row],[K23_28_2]])</f>
        <v>5</v>
      </c>
      <c r="G748" s="6">
        <f ca="1">SUMIF(INDIRECT(Table2[[#Headers],[M17_21_2]]&amp;"[concat]"),Table2[concat],INDIRECT(Table2[[#Headers],[M17_21_2]]&amp;"[c]"))</f>
        <v>0</v>
      </c>
      <c r="H748" s="6">
        <f ca="1">SUMIF(INDIRECT(Table2[[#Headers],[K17_21_2]]&amp;"[concat]"),Table2[concat],INDIRECT(Table2[[#Headers],[K17_21_2]]&amp;"[c]"))*-1</f>
        <v>0</v>
      </c>
      <c r="I748" s="6" t="str">
        <f ca="1">IF(OR(Table2[[#This Row],[M17_21_2]]&gt;0,Table2[[#This Row],[K17_21_2]]&lt;0),"+-","")</f>
        <v/>
      </c>
      <c r="J748" s="9">
        <f ca="1">SUMIF(INDIRECT(Table2[[#Headers],[M23_28_2]]&amp;"[concat]"),Table2[concat],INDIRECT(Table2[[#Headers],[M23_28_2]]&amp;"[c]"))</f>
        <v>0</v>
      </c>
      <c r="K748" s="9"/>
      <c r="L748" s="9" t="str">
        <f ca="1">IF(OR(Table2[[#This Row],[M23_28_2]]&gt;0,Table2[[#This Row],[K23_28_2]]&lt;0),"+-","")</f>
        <v/>
      </c>
    </row>
    <row r="749" spans="1:12" x14ac:dyDescent="0.25">
      <c r="A749" s="6" t="str">
        <f>SUBSTITUTE(SUBSTITUTE(Table2[[#This Row],[NAMA BARANG]],"-","")," ","")</f>
        <v>DispenserDTD888/889</v>
      </c>
      <c r="B749" s="8">
        <f ca="1">IF(Table2[[#This Row],[TT]]&lt;1,"",COUNT(B$2:B748)+1)</f>
        <v>747</v>
      </c>
      <c r="C749" s="6" t="s">
        <v>995</v>
      </c>
      <c r="D749" s="8">
        <v>1</v>
      </c>
      <c r="E749" s="8" t="s">
        <v>996</v>
      </c>
      <c r="F749" s="8">
        <f ca="1">SUM(Table2[[#This Row],[AWAL]],Table2[[#This Row],[M17_21_2]],Table2[[#This Row],[K17_21_2]],Table2[[#This Row],[M23_28_2]],Table2[[#This Row],[K23_28_2]])</f>
        <v>1</v>
      </c>
      <c r="G749" s="6">
        <f ca="1">SUMIF(INDIRECT(Table2[[#Headers],[M17_21_2]]&amp;"[concat]"),Table2[concat],INDIRECT(Table2[[#Headers],[M17_21_2]]&amp;"[c]"))</f>
        <v>0</v>
      </c>
      <c r="H749" s="6">
        <f ca="1">SUMIF(INDIRECT(Table2[[#Headers],[K17_21_2]]&amp;"[concat]"),Table2[concat],INDIRECT(Table2[[#Headers],[K17_21_2]]&amp;"[c]"))*-1</f>
        <v>0</v>
      </c>
      <c r="I749" s="6" t="str">
        <f ca="1">IF(OR(Table2[[#This Row],[M17_21_2]]&gt;0,Table2[[#This Row],[K17_21_2]]&lt;0),"+-","")</f>
        <v/>
      </c>
      <c r="J749" s="9">
        <f ca="1">SUMIF(INDIRECT(Table2[[#Headers],[M23_28_2]]&amp;"[concat]"),Table2[concat],INDIRECT(Table2[[#Headers],[M23_28_2]]&amp;"[c]"))</f>
        <v>0</v>
      </c>
      <c r="K749" s="9"/>
      <c r="L749" s="9" t="str">
        <f ca="1">IF(OR(Table2[[#This Row],[M23_28_2]]&gt;0,Table2[[#This Row],[K23_28_2]]&lt;0),"+-","")</f>
        <v/>
      </c>
    </row>
    <row r="750" spans="1:12" x14ac:dyDescent="0.25">
      <c r="A750" s="6" t="str">
        <f>SUBSTITUTE(SUBSTITUTE(Table2[[#This Row],[NAMA BARANG]],"-","")," ","")</f>
        <v>DispenserKenjoy25</v>
      </c>
      <c r="B750" s="8">
        <f ca="1">IF(Table2[[#This Row],[TT]]&lt;1,"",COUNT(B$2:B749)+1)</f>
        <v>748</v>
      </c>
      <c r="C750" s="6" t="s">
        <v>997</v>
      </c>
      <c r="D750" s="8">
        <v>6</v>
      </c>
      <c r="E750" s="8" t="s">
        <v>998</v>
      </c>
      <c r="F750" s="8">
        <f ca="1">SUM(Table2[[#This Row],[AWAL]],Table2[[#This Row],[M17_21_2]],Table2[[#This Row],[K17_21_2]],Table2[[#This Row],[M23_28_2]],Table2[[#This Row],[K23_28_2]])</f>
        <v>5</v>
      </c>
      <c r="G750" s="6">
        <f ca="1">SUMIF(INDIRECT(Table2[[#Headers],[M17_21_2]]&amp;"[concat]"),Table2[concat],INDIRECT(Table2[[#Headers],[M17_21_2]]&amp;"[c]"))</f>
        <v>0</v>
      </c>
      <c r="H750" s="6">
        <f ca="1">SUMIF(INDIRECT(Table2[[#Headers],[K17_21_2]]&amp;"[concat]"),Table2[concat],INDIRECT(Table2[[#Headers],[K17_21_2]]&amp;"[c]"))*-1</f>
        <v>-1</v>
      </c>
      <c r="I750" s="6" t="str">
        <f ca="1">IF(OR(Table2[[#This Row],[M17_21_2]]&gt;0,Table2[[#This Row],[K17_21_2]]&lt;0),"+-","")</f>
        <v>+-</v>
      </c>
      <c r="J750" s="9">
        <f ca="1">SUMIF(INDIRECT(Table2[[#Headers],[M23_28_2]]&amp;"[concat]"),Table2[concat],INDIRECT(Table2[[#Headers],[M23_28_2]]&amp;"[c]"))</f>
        <v>0</v>
      </c>
      <c r="K750" s="9"/>
      <c r="L750" s="9" t="str">
        <f ca="1">IF(OR(Table2[[#This Row],[M23_28_2]]&gt;0,Table2[[#This Row],[K23_28_2]]&lt;0),"+-","")</f>
        <v/>
      </c>
    </row>
    <row r="751" spans="1:12" x14ac:dyDescent="0.25">
      <c r="A751" s="6" t="str">
        <f>SUBSTITUTE(SUBSTITUTE(Table2[[#This Row],[NAMA BARANG]],"-","")," ","")</f>
        <v>DispenserKenjoyno.50</v>
      </c>
      <c r="B751" s="8">
        <f ca="1">IF(Table2[[#This Row],[TT]]&lt;1,"",COUNT(B$2:B750)+1)</f>
        <v>749</v>
      </c>
      <c r="C751" s="32" t="s">
        <v>3057</v>
      </c>
      <c r="D751" s="8">
        <v>0</v>
      </c>
      <c r="E751" s="8" t="s">
        <v>3077</v>
      </c>
      <c r="F751" s="8">
        <f ca="1">SUM(Table2[[#This Row],[AWAL]],Table2[[#This Row],[M17_21_2]],Table2[[#This Row],[K17_21_2]],Table2[[#This Row],[M23_28_2]],Table2[[#This Row],[K23_28_2]])</f>
        <v>10</v>
      </c>
      <c r="G751" s="6">
        <f ca="1">SUMIF(INDIRECT(Table2[[#Headers],[M17_21_2]]&amp;"[concat]"),Table2[concat],INDIRECT(Table2[[#Headers],[M17_21_2]]&amp;"[c]"))</f>
        <v>0</v>
      </c>
      <c r="H751" s="6">
        <f ca="1">SUMIF(INDIRECT(Table2[[#Headers],[K17_21_2]]&amp;"[concat]"),Table2[concat],INDIRECT(Table2[[#Headers],[K17_21_2]]&amp;"[c]"))*-1</f>
        <v>0</v>
      </c>
      <c r="I751" s="6" t="str">
        <f ca="1">IF(OR(Table2[[#This Row],[M17_21_2]]&gt;0,Table2[[#This Row],[K17_21_2]]&lt;0),"+-","")</f>
        <v/>
      </c>
      <c r="J751" s="9">
        <f ca="1">SUMIF(INDIRECT(Table2[[#Headers],[M23_28_2]]&amp;"[concat]"),Table2[concat],INDIRECT(Table2[[#Headers],[M23_28_2]]&amp;"[c]"))</f>
        <v>10</v>
      </c>
      <c r="K751" s="9"/>
      <c r="L751" s="9" t="str">
        <f ca="1">IF(OR(Table2[[#This Row],[M23_28_2]]&gt;0,Table2[[#This Row],[K23_28_2]]&lt;0),"+-","")</f>
        <v>+-</v>
      </c>
    </row>
    <row r="752" spans="1:12" x14ac:dyDescent="0.25">
      <c r="A752" s="6" t="str">
        <f>SUBSTITUTE(SUBSTITUTE(Table2[[#This Row],[NAMA BARANG]],"-","")," ","")</f>
        <v>DispenserKeongVT216</v>
      </c>
      <c r="B752" s="8">
        <f ca="1">IF(Table2[[#This Row],[TT]]&lt;1,"",COUNT(B$2:B751)+1)</f>
        <v>750</v>
      </c>
      <c r="C752" s="6" t="s">
        <v>999</v>
      </c>
      <c r="D752" s="8">
        <v>39</v>
      </c>
      <c r="E752" s="8" t="s">
        <v>51</v>
      </c>
      <c r="F752" s="8">
        <f ca="1">SUM(Table2[[#This Row],[AWAL]],Table2[[#This Row],[M17_21_2]],Table2[[#This Row],[K17_21_2]],Table2[[#This Row],[M23_28_2]],Table2[[#This Row],[K23_28_2]])</f>
        <v>39</v>
      </c>
      <c r="G752" s="6">
        <f ca="1">SUMIF(INDIRECT(Table2[[#Headers],[M17_21_2]]&amp;"[concat]"),Table2[concat],INDIRECT(Table2[[#Headers],[M17_21_2]]&amp;"[c]"))</f>
        <v>0</v>
      </c>
      <c r="H752" s="6">
        <f ca="1">SUMIF(INDIRECT(Table2[[#Headers],[K17_21_2]]&amp;"[concat]"),Table2[concat],INDIRECT(Table2[[#Headers],[K17_21_2]]&amp;"[c]"))*-1</f>
        <v>0</v>
      </c>
      <c r="I752" s="6" t="str">
        <f ca="1">IF(OR(Table2[[#This Row],[M17_21_2]]&gt;0,Table2[[#This Row],[K17_21_2]]&lt;0),"+-","")</f>
        <v/>
      </c>
      <c r="J752" s="9">
        <f ca="1">SUMIF(INDIRECT(Table2[[#Headers],[M23_28_2]]&amp;"[concat]"),Table2[concat],INDIRECT(Table2[[#Headers],[M23_28_2]]&amp;"[c]"))</f>
        <v>0</v>
      </c>
      <c r="K752" s="9"/>
      <c r="L752" s="9" t="str">
        <f ca="1">IF(OR(Table2[[#This Row],[M23_28_2]]&gt;0,Table2[[#This Row],[K23_28_2]]&lt;0),"+-","")</f>
        <v/>
      </c>
    </row>
    <row r="753" spans="1:12" x14ac:dyDescent="0.25">
      <c r="A753" s="6" t="str">
        <f>SUBSTITUTE(SUBSTITUTE(Table2[[#This Row],[NAMA BARANG]],"-","")," ","")</f>
        <v>DispenserMini+Refill20st</v>
      </c>
      <c r="B753" s="8">
        <f ca="1">IF(Table2[[#This Row],[TT]]&lt;1,"",COUNT(B$2:B752)+1)</f>
        <v>751</v>
      </c>
      <c r="C753" s="6" t="s">
        <v>1001</v>
      </c>
      <c r="D753" s="8">
        <v>5</v>
      </c>
      <c r="E753" s="8" t="s">
        <v>1002</v>
      </c>
      <c r="F753" s="8">
        <f ca="1">SUM(Table2[[#This Row],[AWAL]],Table2[[#This Row],[M17_21_2]],Table2[[#This Row],[K17_21_2]],Table2[[#This Row],[M23_28_2]],Table2[[#This Row],[K23_28_2]])</f>
        <v>5</v>
      </c>
      <c r="G753" s="6">
        <f ca="1">SUMIF(INDIRECT(Table2[[#Headers],[M17_21_2]]&amp;"[concat]"),Table2[concat],INDIRECT(Table2[[#Headers],[M17_21_2]]&amp;"[c]"))</f>
        <v>0</v>
      </c>
      <c r="H753" s="6">
        <f ca="1">SUMIF(INDIRECT(Table2[[#Headers],[K17_21_2]]&amp;"[concat]"),Table2[concat],INDIRECT(Table2[[#Headers],[K17_21_2]]&amp;"[c]"))*-1</f>
        <v>0</v>
      </c>
      <c r="I753" s="6" t="str">
        <f ca="1">IF(OR(Table2[[#This Row],[M17_21_2]]&gt;0,Table2[[#This Row],[K17_21_2]]&lt;0),"+-","")</f>
        <v/>
      </c>
      <c r="J753" s="9">
        <f ca="1">SUMIF(INDIRECT(Table2[[#Headers],[M23_28_2]]&amp;"[concat]"),Table2[concat],INDIRECT(Table2[[#Headers],[M23_28_2]]&amp;"[c]"))</f>
        <v>0</v>
      </c>
      <c r="K753" s="9"/>
      <c r="L753" s="9" t="str">
        <f ca="1">IF(OR(Table2[[#This Row],[M23_28_2]]&gt;0,Table2[[#This Row],[K23_28_2]]&lt;0),"+-","")</f>
        <v/>
      </c>
    </row>
    <row r="754" spans="1:12" x14ac:dyDescent="0.25">
      <c r="A754" s="6" t="str">
        <f>SUBSTITUTE(SUBSTITUTE(Table2[[#This Row],[NAMA BARANG]],"-","")," ","")</f>
        <v>Dispenserplakbandbesia806moshi"</v>
      </c>
      <c r="B754" s="8">
        <f ca="1">IF(Table2[[#This Row],[TT]]&lt;1,"",COUNT(B$2:B753)+1)</f>
        <v>752</v>
      </c>
      <c r="C754" s="6" t="s">
        <v>1003</v>
      </c>
      <c r="D754" s="8">
        <v>26</v>
      </c>
      <c r="E754" s="8">
        <v>100</v>
      </c>
      <c r="F754" s="8">
        <f ca="1">SUM(Table2[[#This Row],[AWAL]],Table2[[#This Row],[M17_21_2]],Table2[[#This Row],[K17_21_2]],Table2[[#This Row],[M23_28_2]],Table2[[#This Row],[K23_28_2]])</f>
        <v>26</v>
      </c>
      <c r="G754" s="6">
        <f ca="1">SUMIF(INDIRECT(Table2[[#Headers],[M17_21_2]]&amp;"[concat]"),Table2[concat],INDIRECT(Table2[[#Headers],[M17_21_2]]&amp;"[c]"))</f>
        <v>0</v>
      </c>
      <c r="H754" s="6">
        <f ca="1">SUMIF(INDIRECT(Table2[[#Headers],[K17_21_2]]&amp;"[concat]"),Table2[concat],INDIRECT(Table2[[#Headers],[K17_21_2]]&amp;"[c]"))*-1</f>
        <v>0</v>
      </c>
      <c r="I754" s="6" t="str">
        <f ca="1">IF(OR(Table2[[#This Row],[M17_21_2]]&gt;0,Table2[[#This Row],[K17_21_2]]&lt;0),"+-","")</f>
        <v/>
      </c>
      <c r="J754" s="9">
        <f ca="1">SUMIF(INDIRECT(Table2[[#Headers],[M23_28_2]]&amp;"[concat]"),Table2[concat],INDIRECT(Table2[[#Headers],[M23_28_2]]&amp;"[c]"))</f>
        <v>0</v>
      </c>
      <c r="K754" s="9"/>
      <c r="L754" s="9" t="str">
        <f ca="1">IF(OR(Table2[[#This Row],[M23_28_2]]&gt;0,Table2[[#This Row],[K23_28_2]]&lt;0),"+-","")</f>
        <v/>
      </c>
    </row>
    <row r="755" spans="1:12" x14ac:dyDescent="0.25">
      <c r="A755" s="6" t="str">
        <f>SUBSTITUTE(SUBSTITUTE(Table2[[#This Row],[NAMA BARANG]],"-","")," ","")</f>
        <v>DispenserplakbandplastikA805moshi"</v>
      </c>
      <c r="B755" s="8">
        <f ca="1">IF(Table2[[#This Row],[TT]]&lt;1,"",COUNT(B$2:B754)+1)</f>
        <v>753</v>
      </c>
      <c r="C755" s="6" t="s">
        <v>1004</v>
      </c>
      <c r="D755" s="8">
        <v>13</v>
      </c>
      <c r="E755" s="8" t="s">
        <v>114</v>
      </c>
      <c r="F755" s="8">
        <f ca="1">SUM(Table2[[#This Row],[AWAL]],Table2[[#This Row],[M17_21_2]],Table2[[#This Row],[K17_21_2]],Table2[[#This Row],[M23_28_2]],Table2[[#This Row],[K23_28_2]])</f>
        <v>13</v>
      </c>
      <c r="G755" s="6">
        <f ca="1">SUMIF(INDIRECT(Table2[[#Headers],[M17_21_2]]&amp;"[concat]"),Table2[concat],INDIRECT(Table2[[#Headers],[M17_21_2]]&amp;"[c]"))</f>
        <v>0</v>
      </c>
      <c r="H755" s="6">
        <f ca="1">SUMIF(INDIRECT(Table2[[#Headers],[K17_21_2]]&amp;"[concat]"),Table2[concat],INDIRECT(Table2[[#Headers],[K17_21_2]]&amp;"[c]"))*-1</f>
        <v>0</v>
      </c>
      <c r="I755" s="6" t="str">
        <f ca="1">IF(OR(Table2[[#This Row],[M17_21_2]]&gt;0,Table2[[#This Row],[K17_21_2]]&lt;0),"+-","")</f>
        <v/>
      </c>
      <c r="J755" s="9">
        <f ca="1">SUMIF(INDIRECT(Table2[[#Headers],[M23_28_2]]&amp;"[concat]"),Table2[concat],INDIRECT(Table2[[#Headers],[M23_28_2]]&amp;"[c]"))</f>
        <v>0</v>
      </c>
      <c r="K755" s="9"/>
      <c r="L755" s="9" t="str">
        <f ca="1">IF(OR(Table2[[#This Row],[M23_28_2]]&gt;0,Table2[[#This Row],[K23_28_2]]&lt;0),"+-","")</f>
        <v/>
      </c>
    </row>
    <row r="756" spans="1:12" x14ac:dyDescent="0.25">
      <c r="A756" s="6" t="str">
        <f>SUBSTITUTE(SUBSTITUTE(Table2[[#This Row],[NAMA BARANG]],"-","")," ","")</f>
        <v>DispenserpolarMN305(F)</v>
      </c>
      <c r="B756" s="8">
        <f ca="1">IF(Table2[[#This Row],[TT]]&lt;1,"",COUNT(B$2:B755)+1)</f>
        <v>754</v>
      </c>
      <c r="C756" s="6" t="s">
        <v>1005</v>
      </c>
      <c r="D756" s="8">
        <v>3</v>
      </c>
      <c r="E756" s="8" t="s">
        <v>85</v>
      </c>
      <c r="F756" s="8">
        <f ca="1">SUM(Table2[[#This Row],[AWAL]],Table2[[#This Row],[M17_21_2]],Table2[[#This Row],[K17_21_2]],Table2[[#This Row],[M23_28_2]],Table2[[#This Row],[K23_28_2]])</f>
        <v>2</v>
      </c>
      <c r="G756" s="6">
        <f ca="1">SUMIF(INDIRECT(Table2[[#Headers],[M17_21_2]]&amp;"[concat]"),Table2[concat],INDIRECT(Table2[[#Headers],[M17_21_2]]&amp;"[c]"))</f>
        <v>0</v>
      </c>
      <c r="H756" s="6">
        <f ca="1">SUMIF(INDIRECT(Table2[[#Headers],[K17_21_2]]&amp;"[concat]"),Table2[concat],INDIRECT(Table2[[#Headers],[K17_21_2]]&amp;"[c]"))*-1</f>
        <v>-1</v>
      </c>
      <c r="I756" s="6" t="str">
        <f ca="1">IF(OR(Table2[[#This Row],[M17_21_2]]&gt;0,Table2[[#This Row],[K17_21_2]]&lt;0),"+-","")</f>
        <v>+-</v>
      </c>
      <c r="J756" s="9">
        <f ca="1">SUMIF(INDIRECT(Table2[[#Headers],[M23_28_2]]&amp;"[concat]"),Table2[concat],INDIRECT(Table2[[#Headers],[M23_28_2]]&amp;"[c]"))</f>
        <v>0</v>
      </c>
      <c r="K756" s="9"/>
      <c r="L756" s="9" t="str">
        <f ca="1">IF(OR(Table2[[#This Row],[M23_28_2]]&gt;0,Table2[[#This Row],[K23_28_2]]&lt;0),"+-","")</f>
        <v/>
      </c>
    </row>
    <row r="757" spans="1:12" x14ac:dyDescent="0.25">
      <c r="A757" s="6" t="str">
        <f>SUBSTITUTE(SUBSTITUTE(Table2[[#This Row],[NAMA BARANG]],"-","")," ","")</f>
        <v>DispenserSRM2066(faktur)</v>
      </c>
      <c r="B757" s="8">
        <f ca="1">IF(Table2[[#This Row],[TT]]&lt;1,"",COUNT(B$2:B756)+1)</f>
        <v>755</v>
      </c>
      <c r="C757" s="6" t="s">
        <v>1006</v>
      </c>
      <c r="D757" s="8">
        <v>4</v>
      </c>
      <c r="E757" s="8" t="s">
        <v>49</v>
      </c>
      <c r="F757" s="8">
        <f ca="1">SUM(Table2[[#This Row],[AWAL]],Table2[[#This Row],[M17_21_2]],Table2[[#This Row],[K17_21_2]],Table2[[#This Row],[M23_28_2]],Table2[[#This Row],[K23_28_2]])</f>
        <v>4</v>
      </c>
      <c r="G757" s="6">
        <f ca="1">SUMIF(INDIRECT(Table2[[#Headers],[M17_21_2]]&amp;"[concat]"),Table2[concat],INDIRECT(Table2[[#Headers],[M17_21_2]]&amp;"[c]"))</f>
        <v>0</v>
      </c>
      <c r="H757" s="6">
        <f ca="1">SUMIF(INDIRECT(Table2[[#Headers],[K17_21_2]]&amp;"[concat]"),Table2[concat],INDIRECT(Table2[[#Headers],[K17_21_2]]&amp;"[c]"))*-1</f>
        <v>0</v>
      </c>
      <c r="I757" s="6" t="str">
        <f ca="1">IF(OR(Table2[[#This Row],[M17_21_2]]&gt;0,Table2[[#This Row],[K17_21_2]]&lt;0),"+-","")</f>
        <v/>
      </c>
      <c r="J757" s="9">
        <f ca="1">SUMIF(INDIRECT(Table2[[#Headers],[M23_28_2]]&amp;"[concat]"),Table2[concat],INDIRECT(Table2[[#Headers],[M23_28_2]]&amp;"[c]"))</f>
        <v>0</v>
      </c>
      <c r="K757" s="9"/>
      <c r="L757" s="9" t="str">
        <f ca="1">IF(OR(Table2[[#This Row],[M23_28_2]]&gt;0,Table2[[#This Row],[K23_28_2]]&lt;0),"+-","")</f>
        <v/>
      </c>
    </row>
    <row r="758" spans="1:12" x14ac:dyDescent="0.25">
      <c r="A758" s="6" t="str">
        <f>SUBSTITUTE(SUBSTITUTE(Table2[[#This Row],[NAMA BARANG]],"-","")," ","")</f>
        <v>DispenserSY9013(97013)Harrypotter</v>
      </c>
      <c r="B758" s="8">
        <f ca="1">IF(Table2[[#This Row],[TT]]&lt;1,"",COUNT(B$2:B757)+1)</f>
        <v>756</v>
      </c>
      <c r="C758" s="6" t="s">
        <v>1007</v>
      </c>
      <c r="D758" s="8">
        <v>14</v>
      </c>
      <c r="E758" s="8" t="s">
        <v>295</v>
      </c>
      <c r="F758" s="8">
        <f ca="1">SUM(Table2[[#This Row],[AWAL]],Table2[[#This Row],[M17_21_2]],Table2[[#This Row],[K17_21_2]],Table2[[#This Row],[M23_28_2]],Table2[[#This Row],[K23_28_2]])</f>
        <v>14</v>
      </c>
      <c r="G758" s="6">
        <f ca="1">SUMIF(INDIRECT(Table2[[#Headers],[M17_21_2]]&amp;"[concat]"),Table2[concat],INDIRECT(Table2[[#Headers],[M17_21_2]]&amp;"[c]"))</f>
        <v>0</v>
      </c>
      <c r="H758" s="6">
        <f ca="1">SUMIF(INDIRECT(Table2[[#Headers],[K17_21_2]]&amp;"[concat]"),Table2[concat],INDIRECT(Table2[[#Headers],[K17_21_2]]&amp;"[c]"))*-1</f>
        <v>0</v>
      </c>
      <c r="I758" s="6" t="str">
        <f ca="1">IF(OR(Table2[[#This Row],[M17_21_2]]&gt;0,Table2[[#This Row],[K17_21_2]]&lt;0),"+-","")</f>
        <v/>
      </c>
      <c r="J758" s="9">
        <f ca="1">SUMIF(INDIRECT(Table2[[#Headers],[M23_28_2]]&amp;"[concat]"),Table2[concat],INDIRECT(Table2[[#Headers],[M23_28_2]]&amp;"[c]"))</f>
        <v>0</v>
      </c>
      <c r="K758" s="9"/>
      <c r="L758" s="9" t="str">
        <f ca="1">IF(OR(Table2[[#This Row],[M23_28_2]]&gt;0,Table2[[#This Row],[K23_28_2]]&lt;0),"+-","")</f>
        <v/>
      </c>
    </row>
    <row r="759" spans="1:12" x14ac:dyDescent="0.25">
      <c r="A759" s="6" t="str">
        <f>SUBSTITUTE(SUBSTITUTE(Table2[[#This Row],[NAMA BARANG]],"-","")," ","")</f>
        <v>DispenserTapeTZ52048</v>
      </c>
      <c r="B759" s="8">
        <f ca="1">IF(Table2[[#This Row],[TT]]&lt;1,"",COUNT(B$2:B758)+1)</f>
        <v>757</v>
      </c>
      <c r="C759" s="6" t="s">
        <v>1008</v>
      </c>
      <c r="D759" s="8">
        <v>5</v>
      </c>
      <c r="E759" s="8">
        <v>72</v>
      </c>
      <c r="F759" s="8">
        <f ca="1">SUM(Table2[[#This Row],[AWAL]],Table2[[#This Row],[M17_21_2]],Table2[[#This Row],[K17_21_2]],Table2[[#This Row],[M23_28_2]],Table2[[#This Row],[K23_28_2]])</f>
        <v>5</v>
      </c>
      <c r="G759" s="6">
        <f ca="1">SUMIF(INDIRECT(Table2[[#Headers],[M17_21_2]]&amp;"[concat]"),Table2[concat],INDIRECT(Table2[[#Headers],[M17_21_2]]&amp;"[c]"))</f>
        <v>0</v>
      </c>
      <c r="H759" s="6">
        <f ca="1">SUMIF(INDIRECT(Table2[[#Headers],[K17_21_2]]&amp;"[concat]"),Table2[concat],INDIRECT(Table2[[#Headers],[K17_21_2]]&amp;"[c]"))*-1</f>
        <v>0</v>
      </c>
      <c r="I759" s="6" t="str">
        <f ca="1">IF(OR(Table2[[#This Row],[M17_21_2]]&gt;0,Table2[[#This Row],[K17_21_2]]&lt;0),"+-","")</f>
        <v/>
      </c>
      <c r="J759" s="9">
        <f ca="1">SUMIF(INDIRECT(Table2[[#Headers],[M23_28_2]]&amp;"[concat]"),Table2[concat],INDIRECT(Table2[[#Headers],[M23_28_2]]&amp;"[c]"))</f>
        <v>0</v>
      </c>
      <c r="K759" s="9"/>
      <c r="L759" s="9" t="str">
        <f ca="1">IF(OR(Table2[[#This Row],[M23_28_2]]&gt;0,Table2[[#This Row],[K23_28_2]]&lt;0),"+-","")</f>
        <v/>
      </c>
    </row>
    <row r="760" spans="1:12" x14ac:dyDescent="0.25">
      <c r="A760" s="6" t="str">
        <f>SUBSTITUTE(SUBSTITUTE(Table2[[#This Row],[NAMA BARANG]],"-","")," ","")</f>
        <v>DispenserTF100</v>
      </c>
      <c r="B760" s="8">
        <f ca="1">IF(Table2[[#This Row],[TT]]&lt;1,"",COUNT(B$2:B759)+1)</f>
        <v>758</v>
      </c>
      <c r="C760" s="6" t="s">
        <v>1009</v>
      </c>
      <c r="D760" s="8">
        <v>2</v>
      </c>
      <c r="E760" s="8">
        <v>24</v>
      </c>
      <c r="F760" s="8">
        <f ca="1">SUM(Table2[[#This Row],[AWAL]],Table2[[#This Row],[M17_21_2]],Table2[[#This Row],[K17_21_2]],Table2[[#This Row],[M23_28_2]],Table2[[#This Row],[K23_28_2]])</f>
        <v>2</v>
      </c>
      <c r="G760" s="6">
        <f ca="1">SUMIF(INDIRECT(Table2[[#Headers],[M17_21_2]]&amp;"[concat]"),Table2[concat],INDIRECT(Table2[[#Headers],[M17_21_2]]&amp;"[c]"))</f>
        <v>0</v>
      </c>
      <c r="H760" s="6">
        <f ca="1">SUMIF(INDIRECT(Table2[[#Headers],[K17_21_2]]&amp;"[concat]"),Table2[concat],INDIRECT(Table2[[#Headers],[K17_21_2]]&amp;"[c]"))*-1</f>
        <v>0</v>
      </c>
      <c r="I760" s="6" t="str">
        <f ca="1">IF(OR(Table2[[#This Row],[M17_21_2]]&gt;0,Table2[[#This Row],[K17_21_2]]&lt;0),"+-","")</f>
        <v/>
      </c>
      <c r="J760" s="9">
        <f ca="1">SUMIF(INDIRECT(Table2[[#Headers],[M23_28_2]]&amp;"[concat]"),Table2[concat],INDIRECT(Table2[[#Headers],[M23_28_2]]&amp;"[c]"))</f>
        <v>0</v>
      </c>
      <c r="K760" s="9"/>
      <c r="L760" s="9" t="str">
        <f ca="1">IF(OR(Table2[[#This Row],[M23_28_2]]&gt;0,Table2[[#This Row],[K23_28_2]]&lt;0),"+-","")</f>
        <v/>
      </c>
    </row>
    <row r="761" spans="1:12" x14ac:dyDescent="0.25">
      <c r="A761" s="6" t="str">
        <f>SUBSTITUTE(SUBSTITUTE(Table2[[#This Row],[NAMA BARANG]],"-","")," ","")</f>
        <v>DispenserTopla801</v>
      </c>
      <c r="B761" s="8">
        <f ca="1">IF(Table2[[#This Row],[TT]]&lt;1,"",COUNT(B$2:B760)+1)</f>
        <v>759</v>
      </c>
      <c r="C761" s="6" t="s">
        <v>2812</v>
      </c>
      <c r="D761" s="8">
        <v>20</v>
      </c>
      <c r="E761" s="8" t="s">
        <v>49</v>
      </c>
      <c r="F761" s="8">
        <f ca="1">SUM(Table2[[#This Row],[AWAL]],Table2[[#This Row],[M17_21_2]],Table2[[#This Row],[K17_21_2]],Table2[[#This Row],[M23_28_2]],Table2[[#This Row],[K23_28_2]])</f>
        <v>20</v>
      </c>
      <c r="G761" s="6">
        <f ca="1">SUMIF(INDIRECT(Table2[[#Headers],[M17_21_2]]&amp;"[concat]"),Table2[concat],INDIRECT(Table2[[#Headers],[M17_21_2]]&amp;"[c]"))</f>
        <v>0</v>
      </c>
      <c r="H761" s="6">
        <f ca="1">SUMIF(INDIRECT(Table2[[#Headers],[K17_21_2]]&amp;"[concat]"),Table2[concat],INDIRECT(Table2[[#Headers],[K17_21_2]]&amp;"[c]"))*-1</f>
        <v>0</v>
      </c>
      <c r="I761" s="6" t="str">
        <f ca="1">IF(OR(Table2[[#This Row],[M17_21_2]]&gt;0,Table2[[#This Row],[K17_21_2]]&lt;0),"+-","")</f>
        <v/>
      </c>
      <c r="J761" s="9">
        <f ca="1">SUMIF(INDIRECT(Table2[[#Headers],[M23_28_2]]&amp;"[concat]"),Table2[concat],INDIRECT(Table2[[#Headers],[M23_28_2]]&amp;"[c]"))</f>
        <v>0</v>
      </c>
      <c r="K761" s="9"/>
      <c r="L761" s="9" t="str">
        <f ca="1">IF(OR(Table2[[#This Row],[M23_28_2]]&gt;0,Table2[[#This Row],[K23_28_2]]&lt;0),"+-","")</f>
        <v/>
      </c>
    </row>
    <row r="762" spans="1:12" x14ac:dyDescent="0.25">
      <c r="A762" s="6" t="str">
        <f>SUBSTITUTE(SUBSTITUTE(Table2[[#This Row],[NAMA BARANG]],"-","")," ","")</f>
        <v>DispenserTopla805</v>
      </c>
      <c r="B762" s="8">
        <f ca="1">IF(Table2[[#This Row],[TT]]&lt;1,"",COUNT(B$2:B761)+1)</f>
        <v>760</v>
      </c>
      <c r="C762" s="6" t="s">
        <v>1010</v>
      </c>
      <c r="D762" s="8">
        <v>13</v>
      </c>
      <c r="E762" s="8" t="s">
        <v>310</v>
      </c>
      <c r="F762" s="8">
        <f ca="1">SUM(Table2[[#This Row],[AWAL]],Table2[[#This Row],[M17_21_2]],Table2[[#This Row],[K17_21_2]],Table2[[#This Row],[M23_28_2]],Table2[[#This Row],[K23_28_2]])</f>
        <v>13</v>
      </c>
      <c r="G762" s="6">
        <f ca="1">SUMIF(INDIRECT(Table2[[#Headers],[M17_21_2]]&amp;"[concat]"),Table2[concat],INDIRECT(Table2[[#Headers],[M17_21_2]]&amp;"[c]"))</f>
        <v>0</v>
      </c>
      <c r="H762" s="6">
        <f ca="1">SUMIF(INDIRECT(Table2[[#Headers],[K17_21_2]]&amp;"[concat]"),Table2[concat],INDIRECT(Table2[[#Headers],[K17_21_2]]&amp;"[c]"))*-1</f>
        <v>0</v>
      </c>
      <c r="I762" s="6" t="str">
        <f ca="1">IF(OR(Table2[[#This Row],[M17_21_2]]&gt;0,Table2[[#This Row],[K17_21_2]]&lt;0),"+-","")</f>
        <v/>
      </c>
      <c r="J762" s="9">
        <f ca="1">SUMIF(INDIRECT(Table2[[#Headers],[M23_28_2]]&amp;"[concat]"),Table2[concat],INDIRECT(Table2[[#Headers],[M23_28_2]]&amp;"[c]"))</f>
        <v>0</v>
      </c>
      <c r="K762" s="9"/>
      <c r="L762" s="9" t="str">
        <f ca="1">IF(OR(Table2[[#This Row],[M23_28_2]]&gt;0,Table2[[#This Row],[K23_28_2]]&lt;0),"+-","")</f>
        <v/>
      </c>
    </row>
    <row r="763" spans="1:12" x14ac:dyDescent="0.25">
      <c r="A763" s="6" t="str">
        <f>SUBSTITUTE(SUBSTITUTE(Table2[[#This Row],[NAMA BARANG]],"-","")," ","")</f>
        <v>DocumentbagFileF001</v>
      </c>
      <c r="B763" s="8">
        <f ca="1">IF(Table2[[#This Row],[TT]]&lt;1,"",COUNT(B$2:B762)+1)</f>
        <v>761</v>
      </c>
      <c r="C763" s="6" t="s">
        <v>1012</v>
      </c>
      <c r="D763" s="8">
        <v>3</v>
      </c>
      <c r="E763" s="8" t="s">
        <v>370</v>
      </c>
      <c r="F763" s="8">
        <f ca="1">SUM(Table2[[#This Row],[AWAL]],Table2[[#This Row],[M17_21_2]],Table2[[#This Row],[K17_21_2]],Table2[[#This Row],[M23_28_2]],Table2[[#This Row],[K23_28_2]])</f>
        <v>3</v>
      </c>
      <c r="G763" s="6">
        <f ca="1">SUMIF(INDIRECT(Table2[[#Headers],[M17_21_2]]&amp;"[concat]"),Table2[concat],INDIRECT(Table2[[#Headers],[M17_21_2]]&amp;"[c]"))</f>
        <v>0</v>
      </c>
      <c r="H763" s="6">
        <f ca="1">SUMIF(INDIRECT(Table2[[#Headers],[K17_21_2]]&amp;"[concat]"),Table2[concat],INDIRECT(Table2[[#Headers],[K17_21_2]]&amp;"[c]"))*-1</f>
        <v>0</v>
      </c>
      <c r="I763" s="6" t="str">
        <f ca="1">IF(OR(Table2[[#This Row],[M17_21_2]]&gt;0,Table2[[#This Row],[K17_21_2]]&lt;0),"+-","")</f>
        <v/>
      </c>
      <c r="J763" s="9">
        <f ca="1">SUMIF(INDIRECT(Table2[[#Headers],[M23_28_2]]&amp;"[concat]"),Table2[concat],INDIRECT(Table2[[#Headers],[M23_28_2]]&amp;"[c]"))</f>
        <v>0</v>
      </c>
      <c r="K763" s="9"/>
      <c r="L763" s="9" t="str">
        <f ca="1">IF(OR(Table2[[#This Row],[M23_28_2]]&gt;0,Table2[[#This Row],[K23_28_2]]&lt;0),"+-","")</f>
        <v/>
      </c>
    </row>
    <row r="764" spans="1:12" x14ac:dyDescent="0.25">
      <c r="A764" s="6" t="str">
        <f>SUBSTITUTE(SUBSTITUTE(Table2[[#This Row],[NAMA BARANG]],"-","")," ","")</f>
        <v>DokCHp20Florecion/YOEKER</v>
      </c>
      <c r="B764" s="8">
        <f ca="1">IF(Table2[[#This Row],[TT]]&lt;1,"",COUNT(B$2:B763)+1)</f>
        <v>762</v>
      </c>
      <c r="C764" s="6" t="s">
        <v>1013</v>
      </c>
      <c r="D764" s="8">
        <v>12</v>
      </c>
      <c r="E764" s="8" t="s">
        <v>57</v>
      </c>
      <c r="F764" s="8">
        <f ca="1">SUM(Table2[[#This Row],[AWAL]],Table2[[#This Row],[M17_21_2]],Table2[[#This Row],[K17_21_2]],Table2[[#This Row],[M23_28_2]],Table2[[#This Row],[K23_28_2]])</f>
        <v>12</v>
      </c>
      <c r="G764" s="6">
        <f ca="1">SUMIF(INDIRECT(Table2[[#Headers],[M17_21_2]]&amp;"[concat]"),Table2[concat],INDIRECT(Table2[[#Headers],[M17_21_2]]&amp;"[c]"))</f>
        <v>0</v>
      </c>
      <c r="H764" s="6">
        <f ca="1">SUMIF(INDIRECT(Table2[[#Headers],[K17_21_2]]&amp;"[concat]"),Table2[concat],INDIRECT(Table2[[#Headers],[K17_21_2]]&amp;"[c]"))*-1</f>
        <v>0</v>
      </c>
      <c r="I764" s="6" t="str">
        <f ca="1">IF(OR(Table2[[#This Row],[M17_21_2]]&gt;0,Table2[[#This Row],[K17_21_2]]&lt;0),"+-","")</f>
        <v/>
      </c>
      <c r="J764" s="9">
        <f ca="1">SUMIF(INDIRECT(Table2[[#Headers],[M23_28_2]]&amp;"[concat]"),Table2[concat],INDIRECT(Table2[[#Headers],[M23_28_2]]&amp;"[c]"))</f>
        <v>0</v>
      </c>
      <c r="K764" s="9"/>
      <c r="L764" s="9" t="str">
        <f ca="1">IF(OR(Table2[[#This Row],[M23_28_2]]&gt;0,Table2[[#This Row],[K23_28_2]]&lt;0),"+-","")</f>
        <v/>
      </c>
    </row>
    <row r="765" spans="1:12" x14ac:dyDescent="0.25">
      <c r="A765" s="6" t="str">
        <f>SUBSTITUTE(SUBSTITUTE(Table2[[#This Row],[NAMA BARANG]],"-","")," ","")</f>
        <v>DokCHp60Florecion/YOEKER</v>
      </c>
      <c r="B765" s="8">
        <f ca="1">IF(Table2[[#This Row],[TT]]&lt;1,"",COUNT(B$2:B764)+1)</f>
        <v>763</v>
      </c>
      <c r="C765" s="6" t="s">
        <v>1014</v>
      </c>
      <c r="D765" s="8">
        <v>10</v>
      </c>
      <c r="E765" s="8" t="s">
        <v>57</v>
      </c>
      <c r="F765" s="8">
        <f ca="1">SUM(Table2[[#This Row],[AWAL]],Table2[[#This Row],[M17_21_2]],Table2[[#This Row],[K17_21_2]],Table2[[#This Row],[M23_28_2]],Table2[[#This Row],[K23_28_2]])</f>
        <v>10</v>
      </c>
      <c r="G765" s="6">
        <f ca="1">SUMIF(INDIRECT(Table2[[#Headers],[M17_21_2]]&amp;"[concat]"),Table2[concat],INDIRECT(Table2[[#Headers],[M17_21_2]]&amp;"[c]"))</f>
        <v>0</v>
      </c>
      <c r="H765" s="6">
        <f ca="1">SUMIF(INDIRECT(Table2[[#Headers],[K17_21_2]]&amp;"[concat]"),Table2[concat],INDIRECT(Table2[[#Headers],[K17_21_2]]&amp;"[c]"))*-1</f>
        <v>0</v>
      </c>
      <c r="I765" s="6" t="str">
        <f ca="1">IF(OR(Table2[[#This Row],[M17_21_2]]&gt;0,Table2[[#This Row],[K17_21_2]]&lt;0),"+-","")</f>
        <v/>
      </c>
      <c r="J765" s="9">
        <f ca="1">SUMIF(INDIRECT(Table2[[#Headers],[M23_28_2]]&amp;"[concat]"),Table2[concat],INDIRECT(Table2[[#Headers],[M23_28_2]]&amp;"[c]"))</f>
        <v>0</v>
      </c>
      <c r="K765" s="9"/>
      <c r="L765" s="9" t="str">
        <f ca="1">IF(OR(Table2[[#This Row],[M23_28_2]]&gt;0,Table2[[#This Row],[K23_28_2]]&lt;0),"+-","")</f>
        <v/>
      </c>
    </row>
    <row r="766" spans="1:12" x14ac:dyDescent="0.25">
      <c r="A766" s="6" t="str">
        <f>SUBSTITUTE(SUBSTITUTE(Table2[[#This Row],[NAMA BARANG]],"-","")," ","")</f>
        <v>DokkeepermicrotopKT340H</v>
      </c>
      <c r="B766" s="8">
        <f ca="1">IF(Table2[[#This Row],[TT]]&lt;1,"",COUNT(B$2:B765)+1)</f>
        <v>764</v>
      </c>
      <c r="C766" s="6" t="s">
        <v>1015</v>
      </c>
      <c r="D766" s="8">
        <v>5</v>
      </c>
      <c r="E766" s="8" t="s">
        <v>306</v>
      </c>
      <c r="F766" s="8">
        <f ca="1">SUM(Table2[[#This Row],[AWAL]],Table2[[#This Row],[M17_21_2]],Table2[[#This Row],[K17_21_2]],Table2[[#This Row],[M23_28_2]],Table2[[#This Row],[K23_28_2]])</f>
        <v>5</v>
      </c>
      <c r="G766" s="6">
        <f ca="1">SUMIF(INDIRECT(Table2[[#Headers],[M17_21_2]]&amp;"[concat]"),Table2[concat],INDIRECT(Table2[[#Headers],[M17_21_2]]&amp;"[c]"))</f>
        <v>0</v>
      </c>
      <c r="H766" s="6">
        <f ca="1">SUMIF(INDIRECT(Table2[[#Headers],[K17_21_2]]&amp;"[concat]"),Table2[concat],INDIRECT(Table2[[#Headers],[K17_21_2]]&amp;"[c]"))*-1</f>
        <v>0</v>
      </c>
      <c r="I766" s="6" t="str">
        <f ca="1">IF(OR(Table2[[#This Row],[M17_21_2]]&gt;0,Table2[[#This Row],[K17_21_2]]&lt;0),"+-","")</f>
        <v/>
      </c>
      <c r="J766" s="9">
        <f ca="1">SUMIF(INDIRECT(Table2[[#Headers],[M23_28_2]]&amp;"[concat]"),Table2[concat],INDIRECT(Table2[[#Headers],[M23_28_2]]&amp;"[c]"))</f>
        <v>0</v>
      </c>
      <c r="K766" s="9"/>
      <c r="L766" s="9" t="str">
        <f ca="1">IF(OR(Table2[[#This Row],[M23_28_2]]&gt;0,Table2[[#This Row],[K23_28_2]]&lt;0),"+-","")</f>
        <v/>
      </c>
    </row>
    <row r="767" spans="1:12" x14ac:dyDescent="0.25">
      <c r="A767" s="6" t="str">
        <f>SUBSTITUTE(SUBSTITUTE(Table2[[#This Row],[NAMA BARANG]],"-","")," ","")</f>
        <v>DokkeeperOptimabiru</v>
      </c>
      <c r="B767" s="8">
        <f ca="1">IF(Table2[[#This Row],[TT]]&lt;1,"",COUNT(B$2:B766)+1)</f>
        <v>765</v>
      </c>
      <c r="C767" s="6" t="s">
        <v>2877</v>
      </c>
      <c r="D767" s="8">
        <v>1</v>
      </c>
      <c r="E767" s="8" t="s">
        <v>1017</v>
      </c>
      <c r="F767" s="8">
        <f ca="1">SUM(Table2[[#This Row],[AWAL]],Table2[[#This Row],[M17_21_2]],Table2[[#This Row],[K17_21_2]],Table2[[#This Row],[M23_28_2]],Table2[[#This Row],[K23_28_2]])</f>
        <v>1</v>
      </c>
      <c r="G767" s="6">
        <f ca="1">SUMIF(INDIRECT(Table2[[#Headers],[M17_21_2]]&amp;"[concat]"),Table2[concat],INDIRECT(Table2[[#Headers],[M17_21_2]]&amp;"[c]"))</f>
        <v>0</v>
      </c>
      <c r="H767" s="6">
        <f ca="1">SUMIF(INDIRECT(Table2[[#Headers],[K17_21_2]]&amp;"[concat]"),Table2[concat],INDIRECT(Table2[[#Headers],[K17_21_2]]&amp;"[c]"))*-1</f>
        <v>0</v>
      </c>
      <c r="I767" s="6" t="str">
        <f ca="1">IF(OR(Table2[[#This Row],[M17_21_2]]&gt;0,Table2[[#This Row],[K17_21_2]]&lt;0),"+-","")</f>
        <v/>
      </c>
      <c r="J767" s="9">
        <f ca="1">SUMIF(INDIRECT(Table2[[#Headers],[M23_28_2]]&amp;"[concat]"),Table2[concat],INDIRECT(Table2[[#Headers],[M23_28_2]]&amp;"[c]"))</f>
        <v>0</v>
      </c>
      <c r="K767" s="9"/>
      <c r="L767" s="9" t="str">
        <f ca="1">IF(OR(Table2[[#This Row],[M23_28_2]]&gt;0,Table2[[#This Row],[K23_28_2]]&lt;0),"+-","")</f>
        <v/>
      </c>
    </row>
    <row r="768" spans="1:12" x14ac:dyDescent="0.25">
      <c r="A768" s="6" t="str">
        <f>SUBSTITUTE(SUBSTITUTE(Table2[[#This Row],[NAMA BARANG]],"-","")," ","")</f>
        <v>DokRetDiplomat</v>
      </c>
      <c r="B768" s="8">
        <f ca="1">IF(Table2[[#This Row],[TT]]&lt;1,"",COUNT(B$2:B767)+1)</f>
        <v>766</v>
      </c>
      <c r="C768" s="6" t="s">
        <v>1016</v>
      </c>
      <c r="D768" s="8">
        <v>2</v>
      </c>
      <c r="E768" s="8" t="s">
        <v>1017</v>
      </c>
      <c r="F768" s="8">
        <f ca="1">SUM(Table2[[#This Row],[AWAL]],Table2[[#This Row],[M17_21_2]],Table2[[#This Row],[K17_21_2]],Table2[[#This Row],[M23_28_2]],Table2[[#This Row],[K23_28_2]])</f>
        <v>2</v>
      </c>
      <c r="G768" s="6">
        <f ca="1">SUMIF(INDIRECT(Table2[[#Headers],[M17_21_2]]&amp;"[concat]"),Table2[concat],INDIRECT(Table2[[#Headers],[M17_21_2]]&amp;"[c]"))</f>
        <v>0</v>
      </c>
      <c r="H768" s="6">
        <f ca="1">SUMIF(INDIRECT(Table2[[#Headers],[K17_21_2]]&amp;"[concat]"),Table2[concat],INDIRECT(Table2[[#Headers],[K17_21_2]]&amp;"[c]"))*-1</f>
        <v>0</v>
      </c>
      <c r="I768" s="6" t="str">
        <f ca="1">IF(OR(Table2[[#This Row],[M17_21_2]]&gt;0,Table2[[#This Row],[K17_21_2]]&lt;0),"+-","")</f>
        <v/>
      </c>
      <c r="J768" s="9">
        <f ca="1">SUMIF(INDIRECT(Table2[[#Headers],[M23_28_2]]&amp;"[concat]"),Table2[concat],INDIRECT(Table2[[#Headers],[M23_28_2]]&amp;"[c]"))</f>
        <v>0</v>
      </c>
      <c r="K768" s="9"/>
      <c r="L768" s="9" t="str">
        <f ca="1">IF(OR(Table2[[#This Row],[M23_28_2]]&gt;0,Table2[[#This Row],[K23_28_2]]&lt;0),"+-","")</f>
        <v/>
      </c>
    </row>
    <row r="769" spans="1:12" x14ac:dyDescent="0.25">
      <c r="A769" s="6" t="str">
        <f>SUBSTITUTE(SUBSTITUTE(Table2[[#This Row],[NAMA BARANG]],"-","")," ","")</f>
        <v>DokumenkeeperHD50</v>
      </c>
      <c r="B769" s="8">
        <f ca="1">IF(Table2[[#This Row],[TT]]&lt;1,"",COUNT(B$2:B768)+1)</f>
        <v>767</v>
      </c>
      <c r="C769" s="6" t="s">
        <v>1019</v>
      </c>
      <c r="D769" s="8">
        <v>1</v>
      </c>
      <c r="E769" s="8" t="s">
        <v>895</v>
      </c>
      <c r="F769" s="8">
        <f ca="1">SUM(Table2[[#This Row],[AWAL]],Table2[[#This Row],[M17_21_2]],Table2[[#This Row],[K17_21_2]],Table2[[#This Row],[M23_28_2]],Table2[[#This Row],[K23_28_2]])</f>
        <v>1</v>
      </c>
      <c r="G769" s="6">
        <f ca="1">SUMIF(INDIRECT(Table2[[#Headers],[M17_21_2]]&amp;"[concat]"),Table2[concat],INDIRECT(Table2[[#Headers],[M17_21_2]]&amp;"[c]"))</f>
        <v>0</v>
      </c>
      <c r="H769" s="6">
        <f ca="1">SUMIF(INDIRECT(Table2[[#Headers],[K17_21_2]]&amp;"[concat]"),Table2[concat],INDIRECT(Table2[[#Headers],[K17_21_2]]&amp;"[c]"))*-1</f>
        <v>0</v>
      </c>
      <c r="I769" s="6" t="str">
        <f ca="1">IF(OR(Table2[[#This Row],[M17_21_2]]&gt;0,Table2[[#This Row],[K17_21_2]]&lt;0),"+-","")</f>
        <v/>
      </c>
      <c r="J769" s="9">
        <f ca="1">SUMIF(INDIRECT(Table2[[#Headers],[M23_28_2]]&amp;"[concat]"),Table2[concat],INDIRECT(Table2[[#Headers],[M23_28_2]]&amp;"[c]"))</f>
        <v>0</v>
      </c>
      <c r="K769" s="9"/>
      <c r="L769" s="9" t="str">
        <f ca="1">IF(OR(Table2[[#This Row],[M23_28_2]]&gt;0,Table2[[#This Row],[K23_28_2]]&lt;0),"+-","")</f>
        <v/>
      </c>
    </row>
    <row r="770" spans="1:12" x14ac:dyDescent="0.25">
      <c r="A770" s="6" t="str">
        <f>SUBSTITUTE(SUBSTITUTE(Table2[[#This Row],[NAMA BARANG]],"-","")," ","")</f>
        <v>DokumenmicrotopKT320</v>
      </c>
      <c r="B770" s="8">
        <f ca="1">IF(Table2[[#This Row],[TT]]&lt;1,"",COUNT(B$2:B769)+1)</f>
        <v>768</v>
      </c>
      <c r="C770" s="6" t="s">
        <v>1020</v>
      </c>
      <c r="D770" s="8">
        <v>3</v>
      </c>
      <c r="E770" s="8" t="s">
        <v>189</v>
      </c>
      <c r="F770" s="8">
        <f ca="1">SUM(Table2[[#This Row],[AWAL]],Table2[[#This Row],[M17_21_2]],Table2[[#This Row],[K17_21_2]],Table2[[#This Row],[M23_28_2]],Table2[[#This Row],[K23_28_2]])</f>
        <v>3</v>
      </c>
      <c r="G770" s="6">
        <f ca="1">SUMIF(INDIRECT(Table2[[#Headers],[M17_21_2]]&amp;"[concat]"),Table2[concat],INDIRECT(Table2[[#Headers],[M17_21_2]]&amp;"[c]"))</f>
        <v>0</v>
      </c>
      <c r="H770" s="6">
        <f ca="1">SUMIF(INDIRECT(Table2[[#Headers],[K17_21_2]]&amp;"[concat]"),Table2[concat],INDIRECT(Table2[[#Headers],[K17_21_2]]&amp;"[c]"))*-1</f>
        <v>0</v>
      </c>
      <c r="I770" s="6" t="str">
        <f ca="1">IF(OR(Table2[[#This Row],[M17_21_2]]&gt;0,Table2[[#This Row],[K17_21_2]]&lt;0),"+-","")</f>
        <v/>
      </c>
      <c r="J770" s="9">
        <f ca="1">SUMIF(INDIRECT(Table2[[#Headers],[M23_28_2]]&amp;"[concat]"),Table2[concat],INDIRECT(Table2[[#Headers],[M23_28_2]]&amp;"[c]"))</f>
        <v>0</v>
      </c>
      <c r="K770" s="9"/>
      <c r="L770" s="9" t="str">
        <f ca="1">IF(OR(Table2[[#This Row],[M23_28_2]]&gt;0,Table2[[#This Row],[K23_28_2]]&lt;0),"+-","")</f>
        <v/>
      </c>
    </row>
    <row r="771" spans="1:12" x14ac:dyDescent="0.25">
      <c r="A771" s="6" t="str">
        <f>SUBSTITUTE(SUBSTITUTE(Table2[[#This Row],[NAMA BARANG]],"-","")," ","")</f>
        <v>DokumenUTN201</v>
      </c>
      <c r="B771" s="8">
        <f ca="1">IF(Table2[[#This Row],[TT]]&lt;1,"",COUNT(B$2:B770)+1)</f>
        <v>769</v>
      </c>
      <c r="C771" s="6" t="s">
        <v>1021</v>
      </c>
      <c r="D771" s="8">
        <v>14</v>
      </c>
      <c r="E771" s="8" t="s">
        <v>1017</v>
      </c>
      <c r="F771" s="8">
        <f ca="1">SUM(Table2[[#This Row],[AWAL]],Table2[[#This Row],[M17_21_2]],Table2[[#This Row],[K17_21_2]],Table2[[#This Row],[M23_28_2]],Table2[[#This Row],[K23_28_2]])</f>
        <v>14</v>
      </c>
      <c r="G771" s="6">
        <f ca="1">SUMIF(INDIRECT(Table2[[#Headers],[M17_21_2]]&amp;"[concat]"),Table2[concat],INDIRECT(Table2[[#Headers],[M17_21_2]]&amp;"[c]"))</f>
        <v>0</v>
      </c>
      <c r="H771" s="6">
        <f ca="1">SUMIF(INDIRECT(Table2[[#Headers],[K17_21_2]]&amp;"[concat]"),Table2[concat],INDIRECT(Table2[[#Headers],[K17_21_2]]&amp;"[c]"))*-1</f>
        <v>0</v>
      </c>
      <c r="I771" s="6" t="str">
        <f ca="1">IF(OR(Table2[[#This Row],[M17_21_2]]&gt;0,Table2[[#This Row],[K17_21_2]]&lt;0),"+-","")</f>
        <v/>
      </c>
      <c r="J771" s="9">
        <f ca="1">SUMIF(INDIRECT(Table2[[#Headers],[M23_28_2]]&amp;"[concat]"),Table2[concat],INDIRECT(Table2[[#Headers],[M23_28_2]]&amp;"[c]"))</f>
        <v>0</v>
      </c>
      <c r="K771" s="9"/>
      <c r="L771" s="9" t="str">
        <f ca="1">IF(OR(Table2[[#This Row],[M23_28_2]]&gt;0,Table2[[#This Row],[K23_28_2]]&lt;0),"+-","")</f>
        <v/>
      </c>
    </row>
    <row r="772" spans="1:12" x14ac:dyDescent="0.25">
      <c r="A772" s="6" t="str">
        <f>SUBSTITUTE(SUBSTITUTE(Table2[[#This Row],[NAMA BARANG]],"-","")," ","")</f>
        <v>DoubleFoamKojiko2"</v>
      </c>
      <c r="B772" s="8">
        <f ca="1">IF(Table2[[#This Row],[TT]]&lt;1,"",COUNT(B$2:B771)+1)</f>
        <v>770</v>
      </c>
      <c r="C772" s="6" t="s">
        <v>1022</v>
      </c>
      <c r="D772" s="8">
        <v>6</v>
      </c>
      <c r="E772" s="8">
        <v>150</v>
      </c>
      <c r="F772" s="8">
        <f ca="1">SUM(Table2[[#This Row],[AWAL]],Table2[[#This Row],[M17_21_2]],Table2[[#This Row],[K17_21_2]],Table2[[#This Row],[M23_28_2]],Table2[[#This Row],[K23_28_2]])</f>
        <v>6</v>
      </c>
      <c r="G772" s="6">
        <f ca="1">SUMIF(INDIRECT(Table2[[#Headers],[M17_21_2]]&amp;"[concat]"),Table2[concat],INDIRECT(Table2[[#Headers],[M17_21_2]]&amp;"[c]"))</f>
        <v>0</v>
      </c>
      <c r="H772" s="6">
        <f ca="1">SUMIF(INDIRECT(Table2[[#Headers],[K17_21_2]]&amp;"[concat]"),Table2[concat],INDIRECT(Table2[[#Headers],[K17_21_2]]&amp;"[c]"))*-1</f>
        <v>0</v>
      </c>
      <c r="I772" s="6" t="str">
        <f ca="1">IF(OR(Table2[[#This Row],[M17_21_2]]&gt;0,Table2[[#This Row],[K17_21_2]]&lt;0),"+-","")</f>
        <v/>
      </c>
      <c r="J772" s="9">
        <f ca="1">SUMIF(INDIRECT(Table2[[#Headers],[M23_28_2]]&amp;"[concat]"),Table2[concat],INDIRECT(Table2[[#Headers],[M23_28_2]]&amp;"[c]"))</f>
        <v>0</v>
      </c>
      <c r="K772" s="9"/>
      <c r="L772" s="9" t="str">
        <f ca="1">IF(OR(Table2[[#This Row],[M23_28_2]]&gt;0,Table2[[#This Row],[K23_28_2]]&lt;0),"+-","")</f>
        <v/>
      </c>
    </row>
    <row r="773" spans="1:12" x14ac:dyDescent="0.25">
      <c r="A773" s="6" t="str">
        <f>SUBSTITUTE(SUBSTITUTE(Table2[[#This Row],[NAMA BARANG]],"-","")," ","")</f>
        <v>DoubleFoampolarSp015(4)/F(2)</v>
      </c>
      <c r="B773" s="8">
        <f ca="1">IF(Table2[[#This Row],[TT]]&lt;1,"",COUNT(B$2:B772)+1)</f>
        <v>771</v>
      </c>
      <c r="C773" s="6" t="s">
        <v>2796</v>
      </c>
      <c r="D773" s="8">
        <v>6</v>
      </c>
      <c r="E773" s="8" t="s">
        <v>72</v>
      </c>
      <c r="F773" s="8">
        <f ca="1">SUM(Table2[[#This Row],[AWAL]],Table2[[#This Row],[M17_21_2]],Table2[[#This Row],[K17_21_2]],Table2[[#This Row],[M23_28_2]],Table2[[#This Row],[K23_28_2]])</f>
        <v>6</v>
      </c>
      <c r="G773" s="6">
        <f ca="1">SUMIF(INDIRECT(Table2[[#Headers],[M17_21_2]]&amp;"[concat]"),Table2[concat],INDIRECT(Table2[[#Headers],[M17_21_2]]&amp;"[c]"))</f>
        <v>0</v>
      </c>
      <c r="H773" s="6">
        <f ca="1">SUMIF(INDIRECT(Table2[[#Headers],[K17_21_2]]&amp;"[concat]"),Table2[concat],INDIRECT(Table2[[#Headers],[K17_21_2]]&amp;"[c]"))*-1</f>
        <v>0</v>
      </c>
      <c r="I773" s="6" t="str">
        <f ca="1">IF(OR(Table2[[#This Row],[M17_21_2]]&gt;0,Table2[[#This Row],[K17_21_2]]&lt;0),"+-","")</f>
        <v/>
      </c>
      <c r="J773" s="9">
        <f ca="1">SUMIF(INDIRECT(Table2[[#Headers],[M23_28_2]]&amp;"[concat]"),Table2[concat],INDIRECT(Table2[[#Headers],[M23_28_2]]&amp;"[c]"))</f>
        <v>0</v>
      </c>
      <c r="K773" s="9"/>
      <c r="L773" s="9" t="str">
        <f ca="1">IF(OR(Table2[[#This Row],[M23_28_2]]&gt;0,Table2[[#This Row],[K23_28_2]]&lt;0),"+-","")</f>
        <v/>
      </c>
    </row>
    <row r="774" spans="1:12" x14ac:dyDescent="0.25">
      <c r="A774" s="6" t="str">
        <f>SUBSTITUTE(SUBSTITUTE(Table2[[#This Row],[NAMA BARANG]],"-","")," ","")</f>
        <v>DoubleFoampolarSp016(2)/F(4)</v>
      </c>
      <c r="B774" s="8">
        <f ca="1">IF(Table2[[#This Row],[TT]]&lt;1,"",COUNT(B$2:B773)+1)</f>
        <v>772</v>
      </c>
      <c r="C774" s="6" t="s">
        <v>2797</v>
      </c>
      <c r="D774" s="8">
        <v>6</v>
      </c>
      <c r="E774" s="8" t="s">
        <v>72</v>
      </c>
      <c r="F774" s="8">
        <f ca="1">SUM(Table2[[#This Row],[AWAL]],Table2[[#This Row],[M17_21_2]],Table2[[#This Row],[K17_21_2]],Table2[[#This Row],[M23_28_2]],Table2[[#This Row],[K23_28_2]])</f>
        <v>6</v>
      </c>
      <c r="G774" s="6">
        <f ca="1">SUMIF(INDIRECT(Table2[[#Headers],[M17_21_2]]&amp;"[concat]"),Table2[concat],INDIRECT(Table2[[#Headers],[M17_21_2]]&amp;"[c]"))</f>
        <v>0</v>
      </c>
      <c r="H774" s="6">
        <f ca="1">SUMIF(INDIRECT(Table2[[#Headers],[K17_21_2]]&amp;"[concat]"),Table2[concat],INDIRECT(Table2[[#Headers],[K17_21_2]]&amp;"[c]"))*-1</f>
        <v>0</v>
      </c>
      <c r="I774" s="6" t="str">
        <f ca="1">IF(OR(Table2[[#This Row],[M17_21_2]]&gt;0,Table2[[#This Row],[K17_21_2]]&lt;0),"+-","")</f>
        <v/>
      </c>
      <c r="J774" s="9">
        <f ca="1">SUMIF(INDIRECT(Table2[[#Headers],[M23_28_2]]&amp;"[concat]"),Table2[concat],INDIRECT(Table2[[#Headers],[M23_28_2]]&amp;"[c]"))</f>
        <v>0</v>
      </c>
      <c r="K774" s="9"/>
      <c r="L774" s="9" t="str">
        <f ca="1">IF(OR(Table2[[#This Row],[M23_28_2]]&gt;0,Table2[[#This Row],[K23_28_2]]&lt;0),"+-","")</f>
        <v/>
      </c>
    </row>
    <row r="775" spans="1:12" x14ac:dyDescent="0.25">
      <c r="A775" s="6" t="str">
        <f>SUBSTITUTE(SUBSTITUTE(Table2[[#This Row],[NAMA BARANG]],"-","")," ","")</f>
        <v>DoubleTapeNippon1Hj</v>
      </c>
      <c r="B775" s="8">
        <f ca="1">IF(Table2[[#This Row],[TT]]&lt;1,"",COUNT(B$2:B774)+1)</f>
        <v>773</v>
      </c>
      <c r="C775" s="6" t="s">
        <v>1023</v>
      </c>
      <c r="D775" s="8">
        <v>90</v>
      </c>
      <c r="E775" s="8">
        <v>150</v>
      </c>
      <c r="F775" s="8">
        <f ca="1">SUM(Table2[[#This Row],[AWAL]],Table2[[#This Row],[M17_21_2]],Table2[[#This Row],[K17_21_2]],Table2[[#This Row],[M23_28_2]],Table2[[#This Row],[K23_28_2]])</f>
        <v>90</v>
      </c>
      <c r="G775" s="6">
        <f ca="1">SUMIF(INDIRECT(Table2[[#Headers],[M17_21_2]]&amp;"[concat]"),Table2[concat],INDIRECT(Table2[[#Headers],[M17_21_2]]&amp;"[c]"))</f>
        <v>0</v>
      </c>
      <c r="H775" s="6">
        <f ca="1">SUMIF(INDIRECT(Table2[[#Headers],[K17_21_2]]&amp;"[concat]"),Table2[concat],INDIRECT(Table2[[#Headers],[K17_21_2]]&amp;"[c]"))*-1</f>
        <v>0</v>
      </c>
      <c r="I775" s="6" t="str">
        <f ca="1">IF(OR(Table2[[#This Row],[M17_21_2]]&gt;0,Table2[[#This Row],[K17_21_2]]&lt;0),"+-","")</f>
        <v/>
      </c>
      <c r="J775" s="9">
        <f ca="1">SUMIF(INDIRECT(Table2[[#Headers],[M23_28_2]]&amp;"[concat]"),Table2[concat],INDIRECT(Table2[[#Headers],[M23_28_2]]&amp;"[c]"))</f>
        <v>0</v>
      </c>
      <c r="K775" s="9"/>
      <c r="L775" s="9" t="str">
        <f ca="1">IF(OR(Table2[[#This Row],[M23_28_2]]&gt;0,Table2[[#This Row],[K23_28_2]]&lt;0),"+-","")</f>
        <v/>
      </c>
    </row>
    <row r="776" spans="1:12" x14ac:dyDescent="0.25">
      <c r="A776" s="6" t="str">
        <f>SUBSTITUTE(SUBSTITUTE(Table2[[#This Row],[NAMA BARANG]],"-","")," ","")</f>
        <v>DrawingBoard2mukaDS20x30K</v>
      </c>
      <c r="B776" s="8">
        <f ca="1">IF(Table2[[#This Row],[TT]]&lt;1,"",COUNT(B$2:B775)+1)</f>
        <v>774</v>
      </c>
      <c r="C776" s="6" t="s">
        <v>1024</v>
      </c>
      <c r="D776" s="8">
        <v>2</v>
      </c>
      <c r="E776" s="8" t="s">
        <v>15</v>
      </c>
      <c r="F776" s="8">
        <f ca="1">SUM(Table2[[#This Row],[AWAL]],Table2[[#This Row],[M17_21_2]],Table2[[#This Row],[K17_21_2]],Table2[[#This Row],[M23_28_2]],Table2[[#This Row],[K23_28_2]])</f>
        <v>2</v>
      </c>
      <c r="G776" s="6">
        <f ca="1">SUMIF(INDIRECT(Table2[[#Headers],[M17_21_2]]&amp;"[concat]"),Table2[concat],INDIRECT(Table2[[#Headers],[M17_21_2]]&amp;"[c]"))</f>
        <v>0</v>
      </c>
      <c r="H776" s="6">
        <f ca="1">SUMIF(INDIRECT(Table2[[#Headers],[K17_21_2]]&amp;"[concat]"),Table2[concat],INDIRECT(Table2[[#Headers],[K17_21_2]]&amp;"[c]"))*-1</f>
        <v>0</v>
      </c>
      <c r="I776" s="6" t="str">
        <f ca="1">IF(OR(Table2[[#This Row],[M17_21_2]]&gt;0,Table2[[#This Row],[K17_21_2]]&lt;0),"+-","")</f>
        <v/>
      </c>
      <c r="J776" s="9">
        <f ca="1">SUMIF(INDIRECT(Table2[[#Headers],[M23_28_2]]&amp;"[concat]"),Table2[concat],INDIRECT(Table2[[#Headers],[M23_28_2]]&amp;"[c]"))</f>
        <v>0</v>
      </c>
      <c r="K776" s="9"/>
      <c r="L776" s="9" t="str">
        <f ca="1">IF(OR(Table2[[#This Row],[M23_28_2]]&gt;0,Table2[[#This Row],[K23_28_2]]&lt;0),"+-","")</f>
        <v/>
      </c>
    </row>
    <row r="777" spans="1:12" x14ac:dyDescent="0.25">
      <c r="A777" s="6" t="str">
        <f>SUBSTITUTE(SUBSTITUTE(Table2[[#This Row],[NAMA BARANG]],"-","")," ","")</f>
        <v>DrawingBoard2mukaDS25x35K</v>
      </c>
      <c r="B777" s="8">
        <f ca="1">IF(Table2[[#This Row],[TT]]&lt;1,"",COUNT(B$2:B776)+1)</f>
        <v>775</v>
      </c>
      <c r="C777" s="6" t="s">
        <v>1025</v>
      </c>
      <c r="D777" s="8">
        <v>2</v>
      </c>
      <c r="E777" s="8" t="s">
        <v>32</v>
      </c>
      <c r="F777" s="8">
        <f ca="1">SUM(Table2[[#This Row],[AWAL]],Table2[[#This Row],[M17_21_2]],Table2[[#This Row],[K17_21_2]],Table2[[#This Row],[M23_28_2]],Table2[[#This Row],[K23_28_2]])</f>
        <v>2</v>
      </c>
      <c r="G777" s="6">
        <f ca="1">SUMIF(INDIRECT(Table2[[#Headers],[M17_21_2]]&amp;"[concat]"),Table2[concat],INDIRECT(Table2[[#Headers],[M17_21_2]]&amp;"[c]"))</f>
        <v>0</v>
      </c>
      <c r="H777" s="6">
        <f ca="1">SUMIF(INDIRECT(Table2[[#Headers],[K17_21_2]]&amp;"[concat]"),Table2[concat],INDIRECT(Table2[[#Headers],[K17_21_2]]&amp;"[c]"))*-1</f>
        <v>0</v>
      </c>
      <c r="I777" s="6" t="str">
        <f ca="1">IF(OR(Table2[[#This Row],[M17_21_2]]&gt;0,Table2[[#This Row],[K17_21_2]]&lt;0),"+-","")</f>
        <v/>
      </c>
      <c r="J777" s="9">
        <f ca="1">SUMIF(INDIRECT(Table2[[#Headers],[M23_28_2]]&amp;"[concat]"),Table2[concat],INDIRECT(Table2[[#Headers],[M23_28_2]]&amp;"[c]"))</f>
        <v>0</v>
      </c>
      <c r="K777" s="9"/>
      <c r="L777" s="9" t="str">
        <f ca="1">IF(OR(Table2[[#This Row],[M23_28_2]]&gt;0,Table2[[#This Row],[K23_28_2]]&lt;0),"+-","")</f>
        <v/>
      </c>
    </row>
    <row r="778" spans="1:12" x14ac:dyDescent="0.25">
      <c r="A778" s="6" t="str">
        <f>SUBSTITUTE(SUBSTITUTE(Table2[[#This Row],[NAMA BARANG]],"-","")," ","")</f>
        <v>DrawingboardBT21no.216</v>
      </c>
      <c r="B778" s="8">
        <f ca="1">IF(Table2[[#This Row],[TT]]&lt;1,"",COUNT(B$2:B777)+1)</f>
        <v>776</v>
      </c>
      <c r="C778" s="6" t="s">
        <v>2847</v>
      </c>
      <c r="D778" s="8">
        <v>4</v>
      </c>
      <c r="E778" s="8" t="s">
        <v>43</v>
      </c>
      <c r="F778" s="8">
        <f ca="1">SUM(Table2[[#This Row],[AWAL]],Table2[[#This Row],[M17_21_2]],Table2[[#This Row],[K17_21_2]],Table2[[#This Row],[M23_28_2]],Table2[[#This Row],[K23_28_2]])</f>
        <v>4</v>
      </c>
      <c r="G778" s="6">
        <f ca="1">SUMIF(INDIRECT(Table2[[#Headers],[M17_21_2]]&amp;"[concat]"),Table2[concat],INDIRECT(Table2[[#Headers],[M17_21_2]]&amp;"[c]"))</f>
        <v>0</v>
      </c>
      <c r="H778" s="6">
        <f ca="1">SUMIF(INDIRECT(Table2[[#Headers],[K17_21_2]]&amp;"[concat]"),Table2[concat],INDIRECT(Table2[[#Headers],[K17_21_2]]&amp;"[c]"))*-1</f>
        <v>0</v>
      </c>
      <c r="I778" s="6" t="str">
        <f ca="1">IF(OR(Table2[[#This Row],[M17_21_2]]&gt;0,Table2[[#This Row],[K17_21_2]]&lt;0),"+-","")</f>
        <v/>
      </c>
      <c r="J778" s="9">
        <f ca="1">SUMIF(INDIRECT(Table2[[#Headers],[M23_28_2]]&amp;"[concat]"),Table2[concat],INDIRECT(Table2[[#Headers],[M23_28_2]]&amp;"[c]"))</f>
        <v>0</v>
      </c>
      <c r="K778" s="9"/>
      <c r="L778" s="9" t="str">
        <f ca="1">IF(OR(Table2[[#This Row],[M23_28_2]]&gt;0,Table2[[#This Row],[K23_28_2]]&lt;0),"+-","")</f>
        <v/>
      </c>
    </row>
    <row r="779" spans="1:12" x14ac:dyDescent="0.25">
      <c r="A779" s="6" t="str">
        <f>SUBSTITUTE(SUBSTITUTE(Table2[[#This Row],[NAMA BARANG]],"-","")," ","")</f>
        <v>DrawingBoardFancyKecilFD057</v>
      </c>
      <c r="B779" s="8">
        <f ca="1">IF(Table2[[#This Row],[TT]]&lt;1,"",COUNT(B$2:B778)+1)</f>
        <v>777</v>
      </c>
      <c r="C779" s="6" t="s">
        <v>1027</v>
      </c>
      <c r="D779" s="8">
        <v>26</v>
      </c>
      <c r="E779" s="8" t="s">
        <v>43</v>
      </c>
      <c r="F779" s="8">
        <f ca="1">SUM(Table2[[#This Row],[AWAL]],Table2[[#This Row],[M17_21_2]],Table2[[#This Row],[K17_21_2]],Table2[[#This Row],[M23_28_2]],Table2[[#This Row],[K23_28_2]])</f>
        <v>26</v>
      </c>
      <c r="G779" s="6">
        <f ca="1">SUMIF(INDIRECT(Table2[[#Headers],[M17_21_2]]&amp;"[concat]"),Table2[concat],INDIRECT(Table2[[#Headers],[M17_21_2]]&amp;"[c]"))</f>
        <v>0</v>
      </c>
      <c r="H779" s="6">
        <f ca="1">SUMIF(INDIRECT(Table2[[#Headers],[K17_21_2]]&amp;"[concat]"),Table2[concat],INDIRECT(Table2[[#Headers],[K17_21_2]]&amp;"[c]"))*-1</f>
        <v>0</v>
      </c>
      <c r="I779" s="6" t="str">
        <f ca="1">IF(OR(Table2[[#This Row],[M17_21_2]]&gt;0,Table2[[#This Row],[K17_21_2]]&lt;0),"+-","")</f>
        <v/>
      </c>
      <c r="J779" s="9">
        <f ca="1">SUMIF(INDIRECT(Table2[[#Headers],[M23_28_2]]&amp;"[concat]"),Table2[concat],INDIRECT(Table2[[#Headers],[M23_28_2]]&amp;"[c]"))</f>
        <v>0</v>
      </c>
      <c r="K779" s="9"/>
      <c r="L779" s="9" t="str">
        <f ca="1">IF(OR(Table2[[#This Row],[M23_28_2]]&gt;0,Table2[[#This Row],[K23_28_2]]&lt;0),"+-","")</f>
        <v/>
      </c>
    </row>
    <row r="780" spans="1:12" x14ac:dyDescent="0.25">
      <c r="A780" s="6" t="str">
        <f>SUBSTITUTE(SUBSTITUTE(Table2[[#This Row],[NAMA BARANG]],"-","")," ","")</f>
        <v>DrawingBoardKertas(29x21)</v>
      </c>
      <c r="B780" s="8">
        <f ca="1">IF(Table2[[#This Row],[TT]]&lt;1,"",COUNT(B$2:B779)+1)</f>
        <v>778</v>
      </c>
      <c r="C780" s="6" t="s">
        <v>1028</v>
      </c>
      <c r="D780" s="8">
        <v>4</v>
      </c>
      <c r="E780" s="8" t="s">
        <v>907</v>
      </c>
      <c r="F780" s="8">
        <f ca="1">SUM(Table2[[#This Row],[AWAL]],Table2[[#This Row],[M17_21_2]],Table2[[#This Row],[K17_21_2]],Table2[[#This Row],[M23_28_2]],Table2[[#This Row],[K23_28_2]])</f>
        <v>4</v>
      </c>
      <c r="G780" s="6">
        <f ca="1">SUMIF(INDIRECT(Table2[[#Headers],[M17_21_2]]&amp;"[concat]"),Table2[concat],INDIRECT(Table2[[#Headers],[M17_21_2]]&amp;"[c]"))</f>
        <v>0</v>
      </c>
      <c r="H780" s="6">
        <f ca="1">SUMIF(INDIRECT(Table2[[#Headers],[K17_21_2]]&amp;"[concat]"),Table2[concat],INDIRECT(Table2[[#Headers],[K17_21_2]]&amp;"[c]"))*-1</f>
        <v>0</v>
      </c>
      <c r="I780" s="6" t="str">
        <f ca="1">IF(OR(Table2[[#This Row],[M17_21_2]]&gt;0,Table2[[#This Row],[K17_21_2]]&lt;0),"+-","")</f>
        <v/>
      </c>
      <c r="J780" s="9">
        <f ca="1">SUMIF(INDIRECT(Table2[[#Headers],[M23_28_2]]&amp;"[concat]"),Table2[concat],INDIRECT(Table2[[#Headers],[M23_28_2]]&amp;"[c]"))</f>
        <v>0</v>
      </c>
      <c r="K780" s="9"/>
      <c r="L780" s="9" t="str">
        <f ca="1">IF(OR(Table2[[#This Row],[M23_28_2]]&gt;0,Table2[[#This Row],[K23_28_2]]&lt;0),"+-","")</f>
        <v/>
      </c>
    </row>
    <row r="781" spans="1:12" x14ac:dyDescent="0.25">
      <c r="A781" s="6" t="str">
        <f>SUBSTITUTE(SUBSTITUTE(Table2[[#This Row],[NAMA BARANG]],"-","")," ","")</f>
        <v>DrawingBoardKertas29x21</v>
      </c>
      <c r="B781" s="8">
        <f ca="1">IF(Table2[[#This Row],[TT]]&lt;1,"",COUNT(B$2:B780)+1)</f>
        <v>779</v>
      </c>
      <c r="C781" s="6" t="s">
        <v>1029</v>
      </c>
      <c r="D781" s="8">
        <v>5</v>
      </c>
      <c r="E781" s="8" t="s">
        <v>57</v>
      </c>
      <c r="F781" s="8">
        <f ca="1">SUM(Table2[[#This Row],[AWAL]],Table2[[#This Row],[M17_21_2]],Table2[[#This Row],[K17_21_2]],Table2[[#This Row],[M23_28_2]],Table2[[#This Row],[K23_28_2]])</f>
        <v>5</v>
      </c>
      <c r="G781" s="6">
        <f ca="1">SUMIF(INDIRECT(Table2[[#Headers],[M17_21_2]]&amp;"[concat]"),Table2[concat],INDIRECT(Table2[[#Headers],[M17_21_2]]&amp;"[c]"))</f>
        <v>0</v>
      </c>
      <c r="H781" s="6">
        <f ca="1">SUMIF(INDIRECT(Table2[[#Headers],[K17_21_2]]&amp;"[concat]"),Table2[concat],INDIRECT(Table2[[#Headers],[K17_21_2]]&amp;"[c]"))*-1</f>
        <v>0</v>
      </c>
      <c r="I781" s="6" t="str">
        <f ca="1">IF(OR(Table2[[#This Row],[M17_21_2]]&gt;0,Table2[[#This Row],[K17_21_2]]&lt;0),"+-","")</f>
        <v/>
      </c>
      <c r="J781" s="9">
        <f ca="1">SUMIF(INDIRECT(Table2[[#Headers],[M23_28_2]]&amp;"[concat]"),Table2[concat],INDIRECT(Table2[[#Headers],[M23_28_2]]&amp;"[c]"))</f>
        <v>0</v>
      </c>
      <c r="K781" s="9"/>
      <c r="L781" s="9" t="str">
        <f ca="1">IF(OR(Table2[[#This Row],[M23_28_2]]&gt;0,Table2[[#This Row],[K23_28_2]]&lt;0),"+-","")</f>
        <v/>
      </c>
    </row>
    <row r="782" spans="1:12" x14ac:dyDescent="0.25">
      <c r="A782" s="6" t="str">
        <f>SUBSTITUTE(SUBSTITUTE(Table2[[#This Row],[NAMA BARANG]],"-","")," ","")</f>
        <v>DrawingBoardSH0902D/20x30</v>
      </c>
      <c r="B782" s="8">
        <f ca="1">IF(Table2[[#This Row],[TT]]&lt;1,"",COUNT(B$2:B781)+1)</f>
        <v>780</v>
      </c>
      <c r="C782" s="6" t="s">
        <v>1030</v>
      </c>
      <c r="D782" s="8">
        <v>16</v>
      </c>
      <c r="E782" s="8" t="s">
        <v>15</v>
      </c>
      <c r="F782" s="8">
        <f ca="1">SUM(Table2[[#This Row],[AWAL]],Table2[[#This Row],[M17_21_2]],Table2[[#This Row],[K17_21_2]],Table2[[#This Row],[M23_28_2]],Table2[[#This Row],[K23_28_2]])</f>
        <v>16</v>
      </c>
      <c r="G782" s="6">
        <f ca="1">SUMIF(INDIRECT(Table2[[#Headers],[M17_21_2]]&amp;"[concat]"),Table2[concat],INDIRECT(Table2[[#Headers],[M17_21_2]]&amp;"[c]"))</f>
        <v>0</v>
      </c>
      <c r="H782" s="6">
        <f ca="1">SUMIF(INDIRECT(Table2[[#Headers],[K17_21_2]]&amp;"[concat]"),Table2[concat],INDIRECT(Table2[[#Headers],[K17_21_2]]&amp;"[c]"))*-1</f>
        <v>0</v>
      </c>
      <c r="I782" s="6" t="str">
        <f ca="1">IF(OR(Table2[[#This Row],[M17_21_2]]&gt;0,Table2[[#This Row],[K17_21_2]]&lt;0),"+-","")</f>
        <v/>
      </c>
      <c r="J782" s="9">
        <f ca="1">SUMIF(INDIRECT(Table2[[#Headers],[M23_28_2]]&amp;"[concat]"),Table2[concat],INDIRECT(Table2[[#Headers],[M23_28_2]]&amp;"[c]"))</f>
        <v>0</v>
      </c>
      <c r="K782" s="9"/>
      <c r="L782" s="9" t="str">
        <f ca="1">IF(OR(Table2[[#This Row],[M23_28_2]]&gt;0,Table2[[#This Row],[K23_28_2]]&lt;0),"+-","")</f>
        <v/>
      </c>
    </row>
    <row r="783" spans="1:12" x14ac:dyDescent="0.25">
      <c r="A783" s="6" t="str">
        <f>SUBSTITUTE(SUBSTITUTE(Table2[[#This Row],[NAMA BARANG]],"-","")," ","")</f>
        <v>Elevatedtray602</v>
      </c>
      <c r="B783" s="8">
        <f ca="1">IF(Table2[[#This Row],[TT]]&lt;1,"",COUNT(B$2:B782)+1)</f>
        <v>781</v>
      </c>
      <c r="C783" s="6" t="s">
        <v>1031</v>
      </c>
      <c r="D783" s="8">
        <v>2</v>
      </c>
      <c r="E783" s="8" t="s">
        <v>1032</v>
      </c>
      <c r="F783" s="8">
        <f ca="1">SUM(Table2[[#This Row],[AWAL]],Table2[[#This Row],[M17_21_2]],Table2[[#This Row],[K17_21_2]],Table2[[#This Row],[M23_28_2]],Table2[[#This Row],[K23_28_2]])</f>
        <v>2</v>
      </c>
      <c r="G783" s="6">
        <f ca="1">SUMIF(INDIRECT(Table2[[#Headers],[M17_21_2]]&amp;"[concat]"),Table2[concat],INDIRECT(Table2[[#Headers],[M17_21_2]]&amp;"[c]"))</f>
        <v>0</v>
      </c>
      <c r="H783" s="6">
        <f ca="1">SUMIF(INDIRECT(Table2[[#Headers],[K17_21_2]]&amp;"[concat]"),Table2[concat],INDIRECT(Table2[[#Headers],[K17_21_2]]&amp;"[c]"))*-1</f>
        <v>0</v>
      </c>
      <c r="I783" s="6" t="str">
        <f ca="1">IF(OR(Table2[[#This Row],[M17_21_2]]&gt;0,Table2[[#This Row],[K17_21_2]]&lt;0),"+-","")</f>
        <v/>
      </c>
      <c r="J783" s="9">
        <f ca="1">SUMIF(INDIRECT(Table2[[#Headers],[M23_28_2]]&amp;"[concat]"),Table2[concat],INDIRECT(Table2[[#Headers],[M23_28_2]]&amp;"[c]"))</f>
        <v>0</v>
      </c>
      <c r="K783" s="9"/>
      <c r="L783" s="9" t="str">
        <f ca="1">IF(OR(Table2[[#This Row],[M23_28_2]]&gt;0,Table2[[#This Row],[K23_28_2]]&lt;0),"+-","")</f>
        <v/>
      </c>
    </row>
    <row r="784" spans="1:12" x14ac:dyDescent="0.25">
      <c r="A784" s="6" t="str">
        <f>SUBSTITUTE(SUBSTITUTE(Table2[[#This Row],[NAMA BARANG]],"-","")," ","")</f>
        <v>Elevatedtraymicrotop603</v>
      </c>
      <c r="B784" s="8">
        <f ca="1">IF(Table2[[#This Row],[TT]]&lt;1,"",COUNT(B$2:B783)+1)</f>
        <v>782</v>
      </c>
      <c r="C784" s="6" t="s">
        <v>1033</v>
      </c>
      <c r="D784" s="8">
        <v>4</v>
      </c>
      <c r="E784" s="8" t="s">
        <v>1034</v>
      </c>
      <c r="F784" s="8">
        <f ca="1">SUM(Table2[[#This Row],[AWAL]],Table2[[#This Row],[M17_21_2]],Table2[[#This Row],[K17_21_2]],Table2[[#This Row],[M23_28_2]],Table2[[#This Row],[K23_28_2]])</f>
        <v>4</v>
      </c>
      <c r="G784" s="6">
        <f ca="1">SUMIF(INDIRECT(Table2[[#Headers],[M17_21_2]]&amp;"[concat]"),Table2[concat],INDIRECT(Table2[[#Headers],[M17_21_2]]&amp;"[c]"))</f>
        <v>0</v>
      </c>
      <c r="H784" s="6">
        <f ca="1">SUMIF(INDIRECT(Table2[[#Headers],[K17_21_2]]&amp;"[concat]"),Table2[concat],INDIRECT(Table2[[#Headers],[K17_21_2]]&amp;"[c]"))*-1</f>
        <v>0</v>
      </c>
      <c r="I784" s="6" t="str">
        <f ca="1">IF(OR(Table2[[#This Row],[M17_21_2]]&gt;0,Table2[[#This Row],[K17_21_2]]&lt;0),"+-","")</f>
        <v/>
      </c>
      <c r="J784" s="9">
        <f ca="1">SUMIF(INDIRECT(Table2[[#Headers],[M23_28_2]]&amp;"[concat]"),Table2[concat],INDIRECT(Table2[[#Headers],[M23_28_2]]&amp;"[c]"))</f>
        <v>0</v>
      </c>
      <c r="K784" s="9"/>
      <c r="L784" s="9" t="str">
        <f ca="1">IF(OR(Table2[[#This Row],[M23_28_2]]&gt;0,Table2[[#This Row],[K23_28_2]]&lt;0),"+-","")</f>
        <v/>
      </c>
    </row>
    <row r="785" spans="1:12" x14ac:dyDescent="0.25">
      <c r="A785" s="6" t="str">
        <f>SUBSTITUTE(SUBSTITUTE(Table2[[#This Row],[NAMA BARANG]],"-","")," ","")</f>
        <v>Expandingfile5304</v>
      </c>
      <c r="B785" s="8">
        <f ca="1">IF(Table2[[#This Row],[TT]]&lt;1,"",COUNT(B$2:B784)+1)</f>
        <v>783</v>
      </c>
      <c r="C785" s="6" t="s">
        <v>1035</v>
      </c>
      <c r="D785" s="8">
        <v>13</v>
      </c>
      <c r="E785" s="8" t="s">
        <v>32</v>
      </c>
      <c r="F785" s="8">
        <f ca="1">SUM(Table2[[#This Row],[AWAL]],Table2[[#This Row],[M17_21_2]],Table2[[#This Row],[K17_21_2]],Table2[[#This Row],[M23_28_2]],Table2[[#This Row],[K23_28_2]])</f>
        <v>13</v>
      </c>
      <c r="G785" s="6">
        <f ca="1">SUMIF(INDIRECT(Table2[[#Headers],[M17_21_2]]&amp;"[concat]"),Table2[concat],INDIRECT(Table2[[#Headers],[M17_21_2]]&amp;"[c]"))</f>
        <v>0</v>
      </c>
      <c r="H785" s="6">
        <f ca="1">SUMIF(INDIRECT(Table2[[#Headers],[K17_21_2]]&amp;"[concat]"),Table2[concat],INDIRECT(Table2[[#Headers],[K17_21_2]]&amp;"[c]"))*-1</f>
        <v>0</v>
      </c>
      <c r="I785" s="6" t="str">
        <f ca="1">IF(OR(Table2[[#This Row],[M17_21_2]]&gt;0,Table2[[#This Row],[K17_21_2]]&lt;0),"+-","")</f>
        <v/>
      </c>
      <c r="J785" s="9">
        <f ca="1">SUMIF(INDIRECT(Table2[[#Headers],[M23_28_2]]&amp;"[concat]"),Table2[concat],INDIRECT(Table2[[#Headers],[M23_28_2]]&amp;"[c]"))</f>
        <v>0</v>
      </c>
      <c r="K785" s="9"/>
      <c r="L785" s="9" t="str">
        <f ca="1">IF(OR(Table2[[#This Row],[M23_28_2]]&gt;0,Table2[[#This Row],[K23_28_2]]&lt;0),"+-","")</f>
        <v/>
      </c>
    </row>
    <row r="786" spans="1:12" x14ac:dyDescent="0.25">
      <c r="A786" s="6" t="str">
        <f>SUBSTITUTE(SUBSTITUTE(Table2[[#This Row],[NAMA BARANG]],"-","")," ","")</f>
        <v>Expandingfile8402</v>
      </c>
      <c r="B786" s="8">
        <f ca="1">IF(Table2[[#This Row],[TT]]&lt;1,"",COUNT(B$2:B785)+1)</f>
        <v>784</v>
      </c>
      <c r="C786" s="6" t="s">
        <v>1036</v>
      </c>
      <c r="D786" s="8">
        <v>2</v>
      </c>
      <c r="E786" s="8" t="s">
        <v>277</v>
      </c>
      <c r="F786" s="8">
        <f ca="1">SUM(Table2[[#This Row],[AWAL]],Table2[[#This Row],[M17_21_2]],Table2[[#This Row],[K17_21_2]],Table2[[#This Row],[M23_28_2]],Table2[[#This Row],[K23_28_2]])</f>
        <v>2</v>
      </c>
      <c r="G786" s="6">
        <f ca="1">SUMIF(INDIRECT(Table2[[#Headers],[M17_21_2]]&amp;"[concat]"),Table2[concat],INDIRECT(Table2[[#Headers],[M17_21_2]]&amp;"[c]"))</f>
        <v>0</v>
      </c>
      <c r="H786" s="6">
        <f ca="1">SUMIF(INDIRECT(Table2[[#Headers],[K17_21_2]]&amp;"[concat]"),Table2[concat],INDIRECT(Table2[[#Headers],[K17_21_2]]&amp;"[c]"))*-1</f>
        <v>0</v>
      </c>
      <c r="I786" s="6" t="str">
        <f ca="1">IF(OR(Table2[[#This Row],[M17_21_2]]&gt;0,Table2[[#This Row],[K17_21_2]]&lt;0),"+-","")</f>
        <v/>
      </c>
      <c r="J786" s="9">
        <f ca="1">SUMIF(INDIRECT(Table2[[#Headers],[M23_28_2]]&amp;"[concat]"),Table2[concat],INDIRECT(Table2[[#Headers],[M23_28_2]]&amp;"[c]"))</f>
        <v>0</v>
      </c>
      <c r="K786" s="9"/>
      <c r="L786" s="9" t="str">
        <f ca="1">IF(OR(Table2[[#This Row],[M23_28_2]]&gt;0,Table2[[#This Row],[K23_28_2]]&lt;0),"+-","")</f>
        <v/>
      </c>
    </row>
    <row r="787" spans="1:12" x14ac:dyDescent="0.25">
      <c r="A787" s="6" t="str">
        <f>SUBSTITUTE(SUBSTITUTE(Table2[[#This Row],[NAMA BARANG]],"-","")," ","")</f>
        <v>ExpandingfileTZ2012</v>
      </c>
      <c r="B787" s="8">
        <f ca="1">IF(Table2[[#This Row],[TT]]&lt;1,"",COUNT(B$2:B786)+1)</f>
        <v>785</v>
      </c>
      <c r="C787" s="6" t="s">
        <v>1038</v>
      </c>
      <c r="D787" s="8">
        <v>12</v>
      </c>
      <c r="E787" s="8" t="s">
        <v>171</v>
      </c>
      <c r="F787" s="8">
        <f ca="1">SUM(Table2[[#This Row],[AWAL]],Table2[[#This Row],[M17_21_2]],Table2[[#This Row],[K17_21_2]],Table2[[#This Row],[M23_28_2]],Table2[[#This Row],[K23_28_2]])</f>
        <v>12</v>
      </c>
      <c r="G787" s="6">
        <f ca="1">SUMIF(INDIRECT(Table2[[#Headers],[M17_21_2]]&amp;"[concat]"),Table2[concat],INDIRECT(Table2[[#Headers],[M17_21_2]]&amp;"[c]"))</f>
        <v>0</v>
      </c>
      <c r="H787" s="6">
        <f ca="1">SUMIF(INDIRECT(Table2[[#Headers],[K17_21_2]]&amp;"[concat]"),Table2[concat],INDIRECT(Table2[[#Headers],[K17_21_2]]&amp;"[c]"))*-1</f>
        <v>0</v>
      </c>
      <c r="I787" s="6" t="str">
        <f ca="1">IF(OR(Table2[[#This Row],[M17_21_2]]&gt;0,Table2[[#This Row],[K17_21_2]]&lt;0),"+-","")</f>
        <v/>
      </c>
      <c r="J787" s="9">
        <f ca="1">SUMIF(INDIRECT(Table2[[#Headers],[M23_28_2]]&amp;"[concat]"),Table2[concat],INDIRECT(Table2[[#Headers],[M23_28_2]]&amp;"[c]"))</f>
        <v>0</v>
      </c>
      <c r="K787" s="9"/>
      <c r="L787" s="9" t="str">
        <f ca="1">IF(OR(Table2[[#This Row],[M23_28_2]]&gt;0,Table2[[#This Row],[K23_28_2]]&lt;0),"+-","")</f>
        <v/>
      </c>
    </row>
    <row r="788" spans="1:12" x14ac:dyDescent="0.25">
      <c r="A788" s="6" t="str">
        <f>SUBSTITUTE(SUBSTITUTE(Table2[[#This Row],[NAMA BARANG]],"-","")," ","")</f>
        <v>ExpandingfileTZ2016</v>
      </c>
      <c r="B788" s="8">
        <f ca="1">IF(Table2[[#This Row],[TT]]&lt;1,"",COUNT(B$2:B787)+1)</f>
        <v>786</v>
      </c>
      <c r="C788" s="6" t="s">
        <v>1039</v>
      </c>
      <c r="D788" s="8">
        <v>4</v>
      </c>
      <c r="E788" s="8" t="s">
        <v>171</v>
      </c>
      <c r="F788" s="8">
        <f ca="1">SUM(Table2[[#This Row],[AWAL]],Table2[[#This Row],[M17_21_2]],Table2[[#This Row],[K17_21_2]],Table2[[#This Row],[M23_28_2]],Table2[[#This Row],[K23_28_2]])</f>
        <v>4</v>
      </c>
      <c r="G788" s="6">
        <f ca="1">SUMIF(INDIRECT(Table2[[#Headers],[M17_21_2]]&amp;"[concat]"),Table2[concat],INDIRECT(Table2[[#Headers],[M17_21_2]]&amp;"[c]"))</f>
        <v>0</v>
      </c>
      <c r="H788" s="6">
        <f ca="1">SUMIF(INDIRECT(Table2[[#Headers],[K17_21_2]]&amp;"[concat]"),Table2[concat],INDIRECT(Table2[[#Headers],[K17_21_2]]&amp;"[c]"))*-1</f>
        <v>0</v>
      </c>
      <c r="I788" s="6" t="str">
        <f ca="1">IF(OR(Table2[[#This Row],[M17_21_2]]&gt;0,Table2[[#This Row],[K17_21_2]]&lt;0),"+-","")</f>
        <v/>
      </c>
      <c r="J788" s="9">
        <f ca="1">SUMIF(INDIRECT(Table2[[#Headers],[M23_28_2]]&amp;"[concat]"),Table2[concat],INDIRECT(Table2[[#Headers],[M23_28_2]]&amp;"[c]"))</f>
        <v>0</v>
      </c>
      <c r="K788" s="9"/>
      <c r="L788" s="9" t="str">
        <f ca="1">IF(OR(Table2[[#This Row],[M23_28_2]]&gt;0,Table2[[#This Row],[K23_28_2]]&lt;0),"+-","")</f>
        <v/>
      </c>
    </row>
    <row r="789" spans="1:12" x14ac:dyDescent="0.25">
      <c r="A789" s="6" t="str">
        <f>SUBSTITUTE(SUBSTITUTE(Table2[[#This Row],[NAMA BARANG]],"-","")," ","")</f>
        <v>FabricColourCA130(9ml)</v>
      </c>
      <c r="B789" s="8">
        <f ca="1">IF(Table2[[#This Row],[TT]]&lt;1,"",COUNT(B$2:B788)+1)</f>
        <v>787</v>
      </c>
      <c r="C789" s="6" t="s">
        <v>1040</v>
      </c>
      <c r="D789" s="8">
        <v>2</v>
      </c>
      <c r="E789" s="8" t="s">
        <v>1041</v>
      </c>
      <c r="F789" s="8">
        <f ca="1">SUM(Table2[[#This Row],[AWAL]],Table2[[#This Row],[M17_21_2]],Table2[[#This Row],[K17_21_2]],Table2[[#This Row],[M23_28_2]],Table2[[#This Row],[K23_28_2]])</f>
        <v>2</v>
      </c>
      <c r="G789" s="6">
        <f ca="1">SUMIF(INDIRECT(Table2[[#Headers],[M17_21_2]]&amp;"[concat]"),Table2[concat],INDIRECT(Table2[[#Headers],[M17_21_2]]&amp;"[c]"))</f>
        <v>0</v>
      </c>
      <c r="H789" s="6">
        <f ca="1">SUMIF(INDIRECT(Table2[[#Headers],[K17_21_2]]&amp;"[concat]"),Table2[concat],INDIRECT(Table2[[#Headers],[K17_21_2]]&amp;"[c]"))*-1</f>
        <v>0</v>
      </c>
      <c r="I789" s="6" t="str">
        <f ca="1">IF(OR(Table2[[#This Row],[M17_21_2]]&gt;0,Table2[[#This Row],[K17_21_2]]&lt;0),"+-","")</f>
        <v/>
      </c>
      <c r="J789" s="9">
        <f ca="1">SUMIF(INDIRECT(Table2[[#Headers],[M23_28_2]]&amp;"[concat]"),Table2[concat],INDIRECT(Table2[[#Headers],[M23_28_2]]&amp;"[c]"))</f>
        <v>0</v>
      </c>
      <c r="K789" s="9"/>
      <c r="L789" s="9" t="str">
        <f ca="1">IF(OR(Table2[[#This Row],[M23_28_2]]&gt;0,Table2[[#This Row],[K23_28_2]]&lt;0),"+-","")</f>
        <v/>
      </c>
    </row>
    <row r="790" spans="1:12" x14ac:dyDescent="0.25">
      <c r="A790" s="6" t="str">
        <f>SUBSTITUTE(SUBSTITUTE(Table2[[#This Row],[NAMA BARANG]],"-","")," ","")</f>
        <v>FaceShieldanak(M)</v>
      </c>
      <c r="B790" s="8">
        <f ca="1">IF(Table2[[#This Row],[TT]]&lt;1,"",COUNT(B$2:B789)+1)</f>
        <v>788</v>
      </c>
      <c r="C790" s="6" t="s">
        <v>1042</v>
      </c>
      <c r="D790" s="8">
        <v>1</v>
      </c>
      <c r="E790" s="8" t="s">
        <v>167</v>
      </c>
      <c r="F790" s="8">
        <f ca="1">SUM(Table2[[#This Row],[AWAL]],Table2[[#This Row],[M17_21_2]],Table2[[#This Row],[K17_21_2]],Table2[[#This Row],[M23_28_2]],Table2[[#This Row],[K23_28_2]])</f>
        <v>1</v>
      </c>
      <c r="G790" s="6">
        <f ca="1">SUMIF(INDIRECT(Table2[[#Headers],[M17_21_2]]&amp;"[concat]"),Table2[concat],INDIRECT(Table2[[#Headers],[M17_21_2]]&amp;"[c]"))</f>
        <v>0</v>
      </c>
      <c r="H790" s="6">
        <f ca="1">SUMIF(INDIRECT(Table2[[#Headers],[K17_21_2]]&amp;"[concat]"),Table2[concat],INDIRECT(Table2[[#Headers],[K17_21_2]]&amp;"[c]"))*-1</f>
        <v>0</v>
      </c>
      <c r="I790" s="6" t="str">
        <f ca="1">IF(OR(Table2[[#This Row],[M17_21_2]]&gt;0,Table2[[#This Row],[K17_21_2]]&lt;0),"+-","")</f>
        <v/>
      </c>
      <c r="J790" s="9">
        <f ca="1">SUMIF(INDIRECT(Table2[[#Headers],[M23_28_2]]&amp;"[concat]"),Table2[concat],INDIRECT(Table2[[#Headers],[M23_28_2]]&amp;"[c]"))</f>
        <v>0</v>
      </c>
      <c r="K790" s="9"/>
      <c r="L790" s="9" t="str">
        <f ca="1">IF(OR(Table2[[#This Row],[M23_28_2]]&gt;0,Table2[[#This Row],[K23_28_2]]&lt;0),"+-","")</f>
        <v/>
      </c>
    </row>
    <row r="791" spans="1:12" x14ac:dyDescent="0.25">
      <c r="A791" s="6" t="str">
        <f>SUBSTITUTE(SUBSTITUTE(Table2[[#This Row],[NAMA BARANG]],"-","")," ","")</f>
        <v>FaceShieldDewasa</v>
      </c>
      <c r="B791" s="8">
        <f ca="1">IF(Table2[[#This Row],[TT]]&lt;1,"",COUNT(B$2:B790)+1)</f>
        <v>789</v>
      </c>
      <c r="C791" s="6" t="s">
        <v>1043</v>
      </c>
      <c r="D791" s="8">
        <v>48</v>
      </c>
      <c r="E791" s="8" t="s">
        <v>167</v>
      </c>
      <c r="F791" s="8">
        <f ca="1">SUM(Table2[[#This Row],[AWAL]],Table2[[#This Row],[M17_21_2]],Table2[[#This Row],[K17_21_2]],Table2[[#This Row],[M23_28_2]],Table2[[#This Row],[K23_28_2]])</f>
        <v>48</v>
      </c>
      <c r="G791" s="6">
        <f ca="1">SUMIF(INDIRECT(Table2[[#Headers],[M17_21_2]]&amp;"[concat]"),Table2[concat],INDIRECT(Table2[[#Headers],[M17_21_2]]&amp;"[c]"))</f>
        <v>0</v>
      </c>
      <c r="H791" s="6">
        <f ca="1">SUMIF(INDIRECT(Table2[[#Headers],[K17_21_2]]&amp;"[concat]"),Table2[concat],INDIRECT(Table2[[#Headers],[K17_21_2]]&amp;"[c]"))*-1</f>
        <v>0</v>
      </c>
      <c r="I791" s="6" t="str">
        <f ca="1">IF(OR(Table2[[#This Row],[M17_21_2]]&gt;0,Table2[[#This Row],[K17_21_2]]&lt;0),"+-","")</f>
        <v/>
      </c>
      <c r="J791" s="9">
        <f ca="1">SUMIF(INDIRECT(Table2[[#Headers],[M23_28_2]]&amp;"[concat]"),Table2[concat],INDIRECT(Table2[[#Headers],[M23_28_2]]&amp;"[c]"))</f>
        <v>0</v>
      </c>
      <c r="K791" s="9"/>
      <c r="L791" s="9" t="str">
        <f ca="1">IF(OR(Table2[[#This Row],[M23_28_2]]&gt;0,Table2[[#This Row],[K23_28_2]]&lt;0),"+-","")</f>
        <v/>
      </c>
    </row>
    <row r="792" spans="1:12" x14ac:dyDescent="0.25">
      <c r="A792" s="6" t="str">
        <f>SUBSTITUTE(SUBSTITUTE(Table2[[#This Row],[NAMA BARANG]],"-","")," ","")</f>
        <v>FaceShieldkacamata12</v>
      </c>
      <c r="B792" s="8">
        <f ca="1">IF(Table2[[#This Row],[TT]]&lt;1,"",COUNT(B$2:B791)+1)</f>
        <v>790</v>
      </c>
      <c r="C792" s="6" t="s">
        <v>1044</v>
      </c>
      <c r="D792" s="8">
        <v>6</v>
      </c>
      <c r="E792" s="8" t="s">
        <v>1045</v>
      </c>
      <c r="F792" s="8">
        <f ca="1">SUM(Table2[[#This Row],[AWAL]],Table2[[#This Row],[M17_21_2]],Table2[[#This Row],[K17_21_2]],Table2[[#This Row],[M23_28_2]],Table2[[#This Row],[K23_28_2]])</f>
        <v>6</v>
      </c>
      <c r="G792" s="6">
        <f ca="1">SUMIF(INDIRECT(Table2[[#Headers],[M17_21_2]]&amp;"[concat]"),Table2[concat],INDIRECT(Table2[[#Headers],[M17_21_2]]&amp;"[c]"))</f>
        <v>0</v>
      </c>
      <c r="H792" s="6">
        <f ca="1">SUMIF(INDIRECT(Table2[[#Headers],[K17_21_2]]&amp;"[concat]"),Table2[concat],INDIRECT(Table2[[#Headers],[K17_21_2]]&amp;"[c]"))*-1</f>
        <v>0</v>
      </c>
      <c r="I792" s="6" t="str">
        <f ca="1">IF(OR(Table2[[#This Row],[M17_21_2]]&gt;0,Table2[[#This Row],[K17_21_2]]&lt;0),"+-","")</f>
        <v/>
      </c>
      <c r="J792" s="9">
        <f ca="1">SUMIF(INDIRECT(Table2[[#Headers],[M23_28_2]]&amp;"[concat]"),Table2[concat],INDIRECT(Table2[[#Headers],[M23_28_2]]&amp;"[c]"))</f>
        <v>0</v>
      </c>
      <c r="K792" s="9"/>
      <c r="L792" s="9" t="str">
        <f ca="1">IF(OR(Table2[[#This Row],[M23_28_2]]&gt;0,Table2[[#This Row],[K23_28_2]]&lt;0),"+-","")</f>
        <v/>
      </c>
    </row>
    <row r="793" spans="1:12" x14ac:dyDescent="0.25">
      <c r="A793" s="6" t="str">
        <f>SUBSTITUTE(SUBSTITUTE(Table2[[#This Row],[NAMA BARANG]],"-","")," ","")</f>
        <v>FancySet2062</v>
      </c>
      <c r="B793" s="8">
        <f ca="1">IF(Table2[[#This Row],[TT]]&lt;1,"",COUNT(B$2:B792)+1)</f>
        <v>791</v>
      </c>
      <c r="C793" s="6" t="s">
        <v>1046</v>
      </c>
      <c r="D793" s="8">
        <v>12</v>
      </c>
      <c r="E793" s="8" t="s">
        <v>98</v>
      </c>
      <c r="F793" s="8">
        <f ca="1">SUM(Table2[[#This Row],[AWAL]],Table2[[#This Row],[M17_21_2]],Table2[[#This Row],[K17_21_2]],Table2[[#This Row],[M23_28_2]],Table2[[#This Row],[K23_28_2]])</f>
        <v>12</v>
      </c>
      <c r="G793" s="6">
        <f ca="1">SUMIF(INDIRECT(Table2[[#Headers],[M17_21_2]]&amp;"[concat]"),Table2[concat],INDIRECT(Table2[[#Headers],[M17_21_2]]&amp;"[c]"))</f>
        <v>0</v>
      </c>
      <c r="H793" s="6">
        <f ca="1">SUMIF(INDIRECT(Table2[[#Headers],[K17_21_2]]&amp;"[concat]"),Table2[concat],INDIRECT(Table2[[#Headers],[K17_21_2]]&amp;"[c]"))*-1</f>
        <v>0</v>
      </c>
      <c r="I793" s="6" t="str">
        <f ca="1">IF(OR(Table2[[#This Row],[M17_21_2]]&gt;0,Table2[[#This Row],[K17_21_2]]&lt;0),"+-","")</f>
        <v/>
      </c>
      <c r="J793" s="9">
        <f ca="1">SUMIF(INDIRECT(Table2[[#Headers],[M23_28_2]]&amp;"[concat]"),Table2[concat],INDIRECT(Table2[[#Headers],[M23_28_2]]&amp;"[c]"))</f>
        <v>0</v>
      </c>
      <c r="K793" s="9"/>
      <c r="L793" s="9" t="str">
        <f ca="1">IF(OR(Table2[[#This Row],[M23_28_2]]&gt;0,Table2[[#This Row],[K23_28_2]]&lt;0),"+-","")</f>
        <v/>
      </c>
    </row>
    <row r="794" spans="1:12" x14ac:dyDescent="0.25">
      <c r="A794" s="6" t="str">
        <f>SUBSTITUTE(SUBSTITUTE(Table2[[#This Row],[NAMA BARANG]],"-","")," ","")</f>
        <v>FancySet2067</v>
      </c>
      <c r="B794" s="10">
        <f ca="1">IF(Table2[[#This Row],[TT]]&lt;1,"",COUNT(B$2:B793)+1)</f>
        <v>792</v>
      </c>
      <c r="C794" s="6" t="s">
        <v>1047</v>
      </c>
      <c r="D794" s="8">
        <v>1</v>
      </c>
      <c r="E794" s="8" t="s">
        <v>98</v>
      </c>
      <c r="F794" s="10">
        <f ca="1">SUM(Table2[[#This Row],[AWAL]],Table2[[#This Row],[M17_21_2]],Table2[[#This Row],[K17_21_2]],Table2[[#This Row],[M23_28_2]],Table2[[#This Row],[K23_28_2]])</f>
        <v>1</v>
      </c>
      <c r="G794" s="6">
        <f ca="1">SUMIF(INDIRECT(Table2[[#Headers],[M17_21_2]]&amp;"[concat]"),Table2[concat],INDIRECT(Table2[[#Headers],[M17_21_2]]&amp;"[c]"))</f>
        <v>0</v>
      </c>
      <c r="H794" s="6">
        <f ca="1">SUMIF(INDIRECT(Table2[[#Headers],[K17_21_2]]&amp;"[concat]"),Table2[concat],INDIRECT(Table2[[#Headers],[K17_21_2]]&amp;"[c]"))*-1</f>
        <v>0</v>
      </c>
      <c r="I794" s="6" t="str">
        <f ca="1">IF(OR(Table2[[#This Row],[M17_21_2]]&gt;0,Table2[[#This Row],[K17_21_2]]&lt;0),"+-","")</f>
        <v/>
      </c>
      <c r="J794" s="9">
        <f ca="1">SUMIF(INDIRECT(Table2[[#Headers],[M23_28_2]]&amp;"[concat]"),Table2[concat],INDIRECT(Table2[[#Headers],[M23_28_2]]&amp;"[c]"))</f>
        <v>0</v>
      </c>
      <c r="K794" s="9"/>
      <c r="L794" s="9" t="str">
        <f ca="1">IF(OR(Table2[[#This Row],[M23_28_2]]&gt;0,Table2[[#This Row],[K23_28_2]]&lt;0),"+-","")</f>
        <v/>
      </c>
    </row>
    <row r="795" spans="1:12" x14ac:dyDescent="0.25">
      <c r="A795" s="6" t="str">
        <f>SUBSTITUTE(SUBSTITUTE(Table2[[#This Row],[NAMA BARANG]],"-","")," ","")</f>
        <v>FancySetABJBSM30Hk1</v>
      </c>
      <c r="B795" s="8">
        <f ca="1">IF(Table2[[#This Row],[TT]]&lt;1,"",COUNT(B$2:B794)+1)</f>
        <v>793</v>
      </c>
      <c r="C795" s="6" t="s">
        <v>1048</v>
      </c>
      <c r="D795" s="8">
        <v>50</v>
      </c>
      <c r="E795" s="8" t="s">
        <v>189</v>
      </c>
      <c r="F795" s="8">
        <f ca="1">SUM(Table2[[#This Row],[AWAL]],Table2[[#This Row],[M17_21_2]],Table2[[#This Row],[K17_21_2]],Table2[[#This Row],[M23_28_2]],Table2[[#This Row],[K23_28_2]])</f>
        <v>50</v>
      </c>
      <c r="G795" s="6">
        <f ca="1">SUMIF(INDIRECT(Table2[[#Headers],[M17_21_2]]&amp;"[concat]"),Table2[concat],INDIRECT(Table2[[#Headers],[M17_21_2]]&amp;"[c]"))</f>
        <v>0</v>
      </c>
      <c r="H795" s="6">
        <f ca="1">SUMIF(INDIRECT(Table2[[#Headers],[K17_21_2]]&amp;"[concat]"),Table2[concat],INDIRECT(Table2[[#Headers],[K17_21_2]]&amp;"[c]"))*-1</f>
        <v>0</v>
      </c>
      <c r="I795" s="6" t="str">
        <f ca="1">IF(OR(Table2[[#This Row],[M17_21_2]]&gt;0,Table2[[#This Row],[K17_21_2]]&lt;0),"+-","")</f>
        <v/>
      </c>
      <c r="J795" s="9">
        <f ca="1">SUMIF(INDIRECT(Table2[[#Headers],[M23_28_2]]&amp;"[concat]"),Table2[concat],INDIRECT(Table2[[#Headers],[M23_28_2]]&amp;"[c]"))</f>
        <v>0</v>
      </c>
      <c r="K795" s="9"/>
      <c r="L795" s="9" t="str">
        <f ca="1">IF(OR(Table2[[#This Row],[M23_28_2]]&gt;0,Table2[[#This Row],[K23_28_2]]&lt;0),"+-","")</f>
        <v/>
      </c>
    </row>
    <row r="796" spans="1:12" x14ac:dyDescent="0.25">
      <c r="A796" s="6" t="str">
        <f>SUBSTITUTE(SUBSTITUTE(Table2[[#This Row],[NAMA BARANG]],"-","")," ","")</f>
        <v>FancySetRS2008+PCMAB</v>
      </c>
      <c r="B796" s="8">
        <f ca="1">IF(Table2[[#This Row],[TT]]&lt;1,"",COUNT(B$2:B795)+1)</f>
        <v>794</v>
      </c>
      <c r="C796" s="6" t="s">
        <v>1049</v>
      </c>
      <c r="D796" s="8">
        <v>12</v>
      </c>
      <c r="E796" s="8" t="s">
        <v>189</v>
      </c>
      <c r="F796" s="8">
        <f ca="1">SUM(Table2[[#This Row],[AWAL]],Table2[[#This Row],[M17_21_2]],Table2[[#This Row],[K17_21_2]],Table2[[#This Row],[M23_28_2]],Table2[[#This Row],[K23_28_2]])</f>
        <v>12</v>
      </c>
      <c r="G796" s="6">
        <f ca="1">SUMIF(INDIRECT(Table2[[#Headers],[M17_21_2]]&amp;"[concat]"),Table2[concat],INDIRECT(Table2[[#Headers],[M17_21_2]]&amp;"[c]"))</f>
        <v>0</v>
      </c>
      <c r="H796" s="6">
        <f ca="1">SUMIF(INDIRECT(Table2[[#Headers],[K17_21_2]]&amp;"[concat]"),Table2[concat],INDIRECT(Table2[[#Headers],[K17_21_2]]&amp;"[c]"))*-1</f>
        <v>0</v>
      </c>
      <c r="I796" s="6" t="str">
        <f ca="1">IF(OR(Table2[[#This Row],[M17_21_2]]&gt;0,Table2[[#This Row],[K17_21_2]]&lt;0),"+-","")</f>
        <v/>
      </c>
      <c r="J796" s="9">
        <f ca="1">SUMIF(INDIRECT(Table2[[#Headers],[M23_28_2]]&amp;"[concat]"),Table2[concat],INDIRECT(Table2[[#Headers],[M23_28_2]]&amp;"[c]"))</f>
        <v>0</v>
      </c>
      <c r="K796" s="9"/>
      <c r="L796" s="9" t="str">
        <f ca="1">IF(OR(Table2[[#This Row],[M23_28_2]]&gt;0,Table2[[#This Row],[K23_28_2]]&lt;0),"+-","")</f>
        <v/>
      </c>
    </row>
    <row r="797" spans="1:12" x14ac:dyDescent="0.25">
      <c r="A797" s="6" t="str">
        <f>SUBSTITUTE(SUBSTITUTE(Table2[[#This Row],[NAMA BARANG]],"-","")," ","")</f>
        <v>FancySetRS3000</v>
      </c>
      <c r="B797" s="8">
        <f ca="1">IF(Table2[[#This Row],[TT]]&lt;1,"",COUNT(B$2:B796)+1)</f>
        <v>795</v>
      </c>
      <c r="C797" s="6" t="s">
        <v>1050</v>
      </c>
      <c r="D797" s="8">
        <v>2</v>
      </c>
      <c r="E797" s="8">
        <v>240</v>
      </c>
      <c r="F797" s="8">
        <f ca="1">SUM(Table2[[#This Row],[AWAL]],Table2[[#This Row],[M17_21_2]],Table2[[#This Row],[K17_21_2]],Table2[[#This Row],[M23_28_2]],Table2[[#This Row],[K23_28_2]])</f>
        <v>2</v>
      </c>
      <c r="G797" s="6">
        <f ca="1">SUMIF(INDIRECT(Table2[[#Headers],[M17_21_2]]&amp;"[concat]"),Table2[concat],INDIRECT(Table2[[#Headers],[M17_21_2]]&amp;"[c]"))</f>
        <v>0</v>
      </c>
      <c r="H797" s="6">
        <f ca="1">SUMIF(INDIRECT(Table2[[#Headers],[K17_21_2]]&amp;"[concat]"),Table2[concat],INDIRECT(Table2[[#Headers],[K17_21_2]]&amp;"[c]"))*-1</f>
        <v>0</v>
      </c>
      <c r="I797" s="6" t="str">
        <f ca="1">IF(OR(Table2[[#This Row],[M17_21_2]]&gt;0,Table2[[#This Row],[K17_21_2]]&lt;0),"+-","")</f>
        <v/>
      </c>
      <c r="J797" s="9">
        <f ca="1">SUMIF(INDIRECT(Table2[[#Headers],[M23_28_2]]&amp;"[concat]"),Table2[concat],INDIRECT(Table2[[#Headers],[M23_28_2]]&amp;"[c]"))</f>
        <v>0</v>
      </c>
      <c r="K797" s="9"/>
      <c r="L797" s="9" t="str">
        <f ca="1">IF(OR(Table2[[#This Row],[M23_28_2]]&gt;0,Table2[[#This Row],[K23_28_2]]&lt;0),"+-","")</f>
        <v/>
      </c>
    </row>
    <row r="798" spans="1:12" x14ac:dyDescent="0.25">
      <c r="A798" s="6" t="str">
        <f>SUBSTITUTE(SUBSTITUTE(Table2[[#This Row],[NAMA BARANG]],"-","")," ","")</f>
        <v>FancySetSF5896AB(4)/5696Shaun(1)</v>
      </c>
      <c r="B798" s="8">
        <f ca="1">IF(Table2[[#This Row],[TT]]&lt;1,"",COUNT(B$2:B797)+1)</f>
        <v>796</v>
      </c>
      <c r="C798" s="6" t="s">
        <v>1051</v>
      </c>
      <c r="D798" s="8">
        <v>5</v>
      </c>
      <c r="E798" s="8" t="s">
        <v>189</v>
      </c>
      <c r="F798" s="8">
        <f ca="1">SUM(Table2[[#This Row],[AWAL]],Table2[[#This Row],[M17_21_2]],Table2[[#This Row],[K17_21_2]],Table2[[#This Row],[M23_28_2]],Table2[[#This Row],[K23_28_2]])</f>
        <v>5</v>
      </c>
      <c r="G798" s="6">
        <f ca="1">SUMIF(INDIRECT(Table2[[#Headers],[M17_21_2]]&amp;"[concat]"),Table2[concat],INDIRECT(Table2[[#Headers],[M17_21_2]]&amp;"[c]"))</f>
        <v>0</v>
      </c>
      <c r="H798" s="6">
        <f ca="1">SUMIF(INDIRECT(Table2[[#Headers],[K17_21_2]]&amp;"[concat]"),Table2[concat],INDIRECT(Table2[[#Headers],[K17_21_2]]&amp;"[c]"))*-1</f>
        <v>0</v>
      </c>
      <c r="I798" s="6" t="str">
        <f ca="1">IF(OR(Table2[[#This Row],[M17_21_2]]&gt;0,Table2[[#This Row],[K17_21_2]]&lt;0),"+-","")</f>
        <v/>
      </c>
      <c r="J798" s="9">
        <f ca="1">SUMIF(INDIRECT(Table2[[#Headers],[M23_28_2]]&amp;"[concat]"),Table2[concat],INDIRECT(Table2[[#Headers],[M23_28_2]]&amp;"[c]"))</f>
        <v>0</v>
      </c>
      <c r="K798" s="9"/>
      <c r="L798" s="9" t="str">
        <f ca="1">IF(OR(Table2[[#This Row],[M23_28_2]]&gt;0,Table2[[#This Row],[K23_28_2]]&lt;0),"+-","")</f>
        <v/>
      </c>
    </row>
    <row r="799" spans="1:12" x14ac:dyDescent="0.25">
      <c r="A799" s="6" t="str">
        <f>SUBSTITUTE(SUBSTITUTE(Table2[[#This Row],[NAMA BARANG]],"-","")," ","")</f>
        <v>FancySetXD8005</v>
      </c>
      <c r="B799" s="8">
        <f ca="1">IF(Table2[[#This Row],[TT]]&lt;1,"",COUNT(B$2:B798)+1)</f>
        <v>797</v>
      </c>
      <c r="C799" s="6" t="s">
        <v>1052</v>
      </c>
      <c r="D799" s="8">
        <v>15</v>
      </c>
      <c r="E799" s="8" t="s">
        <v>98</v>
      </c>
      <c r="F799" s="8">
        <f ca="1">SUM(Table2[[#This Row],[AWAL]],Table2[[#This Row],[M17_21_2]],Table2[[#This Row],[K17_21_2]],Table2[[#This Row],[M23_28_2]],Table2[[#This Row],[K23_28_2]])</f>
        <v>15</v>
      </c>
      <c r="G799" s="6">
        <f ca="1">SUMIF(INDIRECT(Table2[[#Headers],[M17_21_2]]&amp;"[concat]"),Table2[concat],INDIRECT(Table2[[#Headers],[M17_21_2]]&amp;"[c]"))</f>
        <v>0</v>
      </c>
      <c r="H799" s="6">
        <f ca="1">SUMIF(INDIRECT(Table2[[#Headers],[K17_21_2]]&amp;"[concat]"),Table2[concat],INDIRECT(Table2[[#Headers],[K17_21_2]]&amp;"[c]"))*-1</f>
        <v>0</v>
      </c>
      <c r="I799" s="6" t="str">
        <f ca="1">IF(OR(Table2[[#This Row],[M17_21_2]]&gt;0,Table2[[#This Row],[K17_21_2]]&lt;0),"+-","")</f>
        <v/>
      </c>
      <c r="J799" s="9">
        <f ca="1">SUMIF(INDIRECT(Table2[[#Headers],[M23_28_2]]&amp;"[concat]"),Table2[concat],INDIRECT(Table2[[#Headers],[M23_28_2]]&amp;"[c]"))</f>
        <v>0</v>
      </c>
      <c r="K799" s="9"/>
      <c r="L799" s="9" t="str">
        <f ca="1">IF(OR(Table2[[#This Row],[M23_28_2]]&gt;0,Table2[[#This Row],[K23_28_2]]&lt;0),"+-","")</f>
        <v/>
      </c>
    </row>
    <row r="800" spans="1:12" x14ac:dyDescent="0.25">
      <c r="A800" s="6" t="str">
        <f>SUBSTITUTE(SUBSTITUTE(Table2[[#This Row],[NAMA BARANG]],"-","")," ","")</f>
        <v>FancySetXD8010B(2)/W(3)/M(4)/Q(3)/K(2)/(2)</v>
      </c>
      <c r="B800" s="8">
        <f ca="1">IF(Table2[[#This Row],[TT]]&lt;1,"",COUNT(B$2:B799)+1)</f>
        <v>798</v>
      </c>
      <c r="C800" s="6" t="s">
        <v>1053</v>
      </c>
      <c r="D800" s="8">
        <v>14</v>
      </c>
      <c r="E800" s="8" t="s">
        <v>476</v>
      </c>
      <c r="F800" s="8">
        <f ca="1">SUM(Table2[[#This Row],[AWAL]],Table2[[#This Row],[M17_21_2]],Table2[[#This Row],[K17_21_2]],Table2[[#This Row],[M23_28_2]],Table2[[#This Row],[K23_28_2]])</f>
        <v>14</v>
      </c>
      <c r="G800" s="6">
        <f ca="1">SUMIF(INDIRECT(Table2[[#Headers],[M17_21_2]]&amp;"[concat]"),Table2[concat],INDIRECT(Table2[[#Headers],[M17_21_2]]&amp;"[c]"))</f>
        <v>0</v>
      </c>
      <c r="H800" s="6">
        <f ca="1">SUMIF(INDIRECT(Table2[[#Headers],[K17_21_2]]&amp;"[concat]"),Table2[concat],INDIRECT(Table2[[#Headers],[K17_21_2]]&amp;"[c]"))*-1</f>
        <v>0</v>
      </c>
      <c r="I800" s="6" t="str">
        <f ca="1">IF(OR(Table2[[#This Row],[M17_21_2]]&gt;0,Table2[[#This Row],[K17_21_2]]&lt;0),"+-","")</f>
        <v/>
      </c>
      <c r="J800" s="9">
        <f ca="1">SUMIF(INDIRECT(Table2[[#Headers],[M23_28_2]]&amp;"[concat]"),Table2[concat],INDIRECT(Table2[[#Headers],[M23_28_2]]&amp;"[c]"))</f>
        <v>0</v>
      </c>
      <c r="K800" s="9"/>
      <c r="L800" s="9" t="str">
        <f ca="1">IF(OR(Table2[[#This Row],[M23_28_2]]&gt;0,Table2[[#This Row],[K23_28_2]]&lt;0),"+-","")</f>
        <v/>
      </c>
    </row>
    <row r="801" spans="1:12" x14ac:dyDescent="0.25">
      <c r="A801" s="6" t="str">
        <f>SUBSTITUTE(SUBSTITUTE(Table2[[#This Row],[NAMA BARANG]],"-","")," ","")</f>
        <v>FotoFrameHJD2105plstBabybird</v>
      </c>
      <c r="B801" s="10">
        <f ca="1">IF(Table2[[#This Row],[TT]]&lt;1,"",COUNT(B$2:B800)+1)</f>
        <v>799</v>
      </c>
      <c r="C801" s="6" t="s">
        <v>1054</v>
      </c>
      <c r="D801" s="8">
        <v>3</v>
      </c>
      <c r="E801" s="8" t="s">
        <v>1045</v>
      </c>
      <c r="F801" s="10">
        <f ca="1">SUM(Table2[[#This Row],[AWAL]],Table2[[#This Row],[M17_21_2]],Table2[[#This Row],[K17_21_2]],Table2[[#This Row],[M23_28_2]],Table2[[#This Row],[K23_28_2]])</f>
        <v>3</v>
      </c>
      <c r="G801" s="6">
        <f ca="1">SUMIF(INDIRECT(Table2[[#Headers],[M17_21_2]]&amp;"[concat]"),Table2[concat],INDIRECT(Table2[[#Headers],[M17_21_2]]&amp;"[c]"))</f>
        <v>0</v>
      </c>
      <c r="H801" s="6">
        <f ca="1">SUMIF(INDIRECT(Table2[[#Headers],[K17_21_2]]&amp;"[concat]"),Table2[concat],INDIRECT(Table2[[#Headers],[K17_21_2]]&amp;"[c]"))*-1</f>
        <v>0</v>
      </c>
      <c r="I801" s="6" t="str">
        <f ca="1">IF(OR(Table2[[#This Row],[M17_21_2]]&gt;0,Table2[[#This Row],[K17_21_2]]&lt;0),"+-","")</f>
        <v/>
      </c>
      <c r="J801" s="9">
        <f ca="1">SUMIF(INDIRECT(Table2[[#Headers],[M23_28_2]]&amp;"[concat]"),Table2[concat],INDIRECT(Table2[[#Headers],[M23_28_2]]&amp;"[c]"))</f>
        <v>0</v>
      </c>
      <c r="K801" s="9"/>
      <c r="L801" s="9" t="str">
        <f ca="1">IF(OR(Table2[[#This Row],[M23_28_2]]&gt;0,Table2[[#This Row],[K23_28_2]]&lt;0),"+-","")</f>
        <v/>
      </c>
    </row>
    <row r="802" spans="1:12" x14ac:dyDescent="0.25">
      <c r="A802" s="6" t="str">
        <f>SUBSTITUTE(SUBSTITUTE(Table2[[#This Row],[NAMA BARANG]],"-","")," ","")</f>
        <v>FotoFrameMagnit+ClipSY1361</v>
      </c>
      <c r="B802" s="8">
        <f ca="1">IF(Table2[[#This Row],[TT]]&lt;1,"",COUNT(B$2:B801)+1)</f>
        <v>800</v>
      </c>
      <c r="C802" s="6" t="s">
        <v>1055</v>
      </c>
      <c r="D802" s="8">
        <v>2</v>
      </c>
      <c r="E802" s="8" t="s">
        <v>132</v>
      </c>
      <c r="F802" s="8">
        <f ca="1">SUM(Table2[[#This Row],[AWAL]],Table2[[#This Row],[M17_21_2]],Table2[[#This Row],[K17_21_2]],Table2[[#This Row],[M23_28_2]],Table2[[#This Row],[K23_28_2]])</f>
        <v>2</v>
      </c>
      <c r="G802" s="6">
        <f ca="1">SUMIF(INDIRECT(Table2[[#Headers],[M17_21_2]]&amp;"[concat]"),Table2[concat],INDIRECT(Table2[[#Headers],[M17_21_2]]&amp;"[c]"))</f>
        <v>0</v>
      </c>
      <c r="H802" s="6">
        <f ca="1">SUMIF(INDIRECT(Table2[[#Headers],[K17_21_2]]&amp;"[concat]"),Table2[concat],INDIRECT(Table2[[#Headers],[K17_21_2]]&amp;"[c]"))*-1</f>
        <v>0</v>
      </c>
      <c r="I802" s="6" t="str">
        <f ca="1">IF(OR(Table2[[#This Row],[M17_21_2]]&gt;0,Table2[[#This Row],[K17_21_2]]&lt;0),"+-","")</f>
        <v/>
      </c>
      <c r="J802" s="9">
        <f ca="1">SUMIF(INDIRECT(Table2[[#Headers],[M23_28_2]]&amp;"[concat]"),Table2[concat],INDIRECT(Table2[[#Headers],[M23_28_2]]&amp;"[c]"))</f>
        <v>0</v>
      </c>
      <c r="K802" s="9"/>
      <c r="L802" s="9" t="str">
        <f ca="1">IF(OR(Table2[[#This Row],[M23_28_2]]&gt;0,Table2[[#This Row],[K23_28_2]]&lt;0),"+-","")</f>
        <v/>
      </c>
    </row>
    <row r="803" spans="1:12" x14ac:dyDescent="0.25">
      <c r="A803" s="6" t="str">
        <f>SUBSTITUTE(SUBSTITUTE(Table2[[#This Row],[NAMA BARANG]],"-","")," ","")</f>
        <v>GantunganKunciLampu(1x12)</v>
      </c>
      <c r="B803" s="8">
        <f ca="1">IF(Table2[[#This Row],[TT]]&lt;1,"",COUNT(B$2:B802)+1)</f>
        <v>801</v>
      </c>
      <c r="C803" s="6" t="s">
        <v>1056</v>
      </c>
      <c r="D803" s="8">
        <v>1</v>
      </c>
      <c r="E803" s="8" t="s">
        <v>1057</v>
      </c>
      <c r="F803" s="8">
        <f ca="1">SUM(Table2[[#This Row],[AWAL]],Table2[[#This Row],[M17_21_2]],Table2[[#This Row],[K17_21_2]],Table2[[#This Row],[M23_28_2]],Table2[[#This Row],[K23_28_2]])</f>
        <v>1</v>
      </c>
      <c r="G803" s="6">
        <f ca="1">SUMIF(INDIRECT(Table2[[#Headers],[M17_21_2]]&amp;"[concat]"),Table2[concat],INDIRECT(Table2[[#Headers],[M17_21_2]]&amp;"[c]"))</f>
        <v>0</v>
      </c>
      <c r="H803" s="6">
        <f ca="1">SUMIF(INDIRECT(Table2[[#Headers],[K17_21_2]]&amp;"[concat]"),Table2[concat],INDIRECT(Table2[[#Headers],[K17_21_2]]&amp;"[c]"))*-1</f>
        <v>0</v>
      </c>
      <c r="I803" s="6" t="str">
        <f ca="1">IF(OR(Table2[[#This Row],[M17_21_2]]&gt;0,Table2[[#This Row],[K17_21_2]]&lt;0),"+-","")</f>
        <v/>
      </c>
      <c r="J803" s="9">
        <f ca="1">SUMIF(INDIRECT(Table2[[#Headers],[M23_28_2]]&amp;"[concat]"),Table2[concat],INDIRECT(Table2[[#Headers],[M23_28_2]]&amp;"[c]"))</f>
        <v>0</v>
      </c>
      <c r="K803" s="9"/>
      <c r="L803" s="9" t="str">
        <f ca="1">IF(OR(Table2[[#This Row],[M23_28_2]]&gt;0,Table2[[#This Row],[K23_28_2]]&lt;0),"+-","")</f>
        <v/>
      </c>
    </row>
    <row r="804" spans="1:12" x14ac:dyDescent="0.25">
      <c r="A804" s="6" t="str">
        <f>SUBSTITUTE(SUBSTITUTE(Table2[[#This Row],[NAMA BARANG]],"-","")," ","")</f>
        <v>Garisan14cmGergaji8102(64)CoolCat</v>
      </c>
      <c r="B804" s="8">
        <f ca="1">IF(Table2[[#This Row],[TT]]&lt;1,"",COUNT(B$2:B803)+1)</f>
        <v>802</v>
      </c>
      <c r="C804" s="6" t="s">
        <v>1058</v>
      </c>
      <c r="D804" s="8">
        <v>1</v>
      </c>
      <c r="E804" s="8" t="s">
        <v>596</v>
      </c>
      <c r="F804" s="8">
        <f ca="1">SUM(Table2[[#This Row],[AWAL]],Table2[[#This Row],[M17_21_2]],Table2[[#This Row],[K17_21_2]],Table2[[#This Row],[M23_28_2]],Table2[[#This Row],[K23_28_2]])</f>
        <v>1</v>
      </c>
      <c r="G804" s="6">
        <f ca="1">SUMIF(INDIRECT(Table2[[#Headers],[M17_21_2]]&amp;"[concat]"),Table2[concat],INDIRECT(Table2[[#Headers],[M17_21_2]]&amp;"[c]"))</f>
        <v>0</v>
      </c>
      <c r="H804" s="6">
        <f ca="1">SUMIF(INDIRECT(Table2[[#Headers],[K17_21_2]]&amp;"[concat]"),Table2[concat],INDIRECT(Table2[[#Headers],[K17_21_2]]&amp;"[c]"))*-1</f>
        <v>0</v>
      </c>
      <c r="I804" s="6" t="str">
        <f ca="1">IF(OR(Table2[[#This Row],[M17_21_2]]&gt;0,Table2[[#This Row],[K17_21_2]]&lt;0),"+-","")</f>
        <v/>
      </c>
      <c r="J804" s="9">
        <f ca="1">SUMIF(INDIRECT(Table2[[#Headers],[M23_28_2]]&amp;"[concat]"),Table2[concat],INDIRECT(Table2[[#Headers],[M23_28_2]]&amp;"[c]"))</f>
        <v>0</v>
      </c>
      <c r="K804" s="9"/>
      <c r="L804" s="9" t="str">
        <f ca="1">IF(OR(Table2[[#This Row],[M23_28_2]]&gt;0,Table2[[#This Row],[K23_28_2]]&lt;0),"+-","")</f>
        <v/>
      </c>
    </row>
    <row r="805" spans="1:12" x14ac:dyDescent="0.25">
      <c r="A805" s="6" t="str">
        <f>SUBSTITUTE(SUBSTITUTE(Table2[[#This Row],[NAMA BARANG]],"-","")," ","")</f>
        <v>Garisan14cmGergaji8102(64)CoolCat</v>
      </c>
      <c r="B805" s="8">
        <f ca="1">IF(Table2[[#This Row],[TT]]&lt;1,"",COUNT(B$2:B804)+1)</f>
        <v>803</v>
      </c>
      <c r="C805" s="6" t="s">
        <v>1058</v>
      </c>
      <c r="D805" s="8">
        <v>6</v>
      </c>
      <c r="E805" s="8" t="s">
        <v>596</v>
      </c>
      <c r="F805" s="8">
        <f ca="1">SUM(Table2[[#This Row],[AWAL]],Table2[[#This Row],[M17_21_2]],Table2[[#This Row],[K17_21_2]],Table2[[#This Row],[M23_28_2]],Table2[[#This Row],[K23_28_2]])</f>
        <v>6</v>
      </c>
      <c r="G805" s="6">
        <f ca="1">SUMIF(INDIRECT(Table2[[#Headers],[M17_21_2]]&amp;"[concat]"),Table2[concat],INDIRECT(Table2[[#Headers],[M17_21_2]]&amp;"[c]"))</f>
        <v>0</v>
      </c>
      <c r="H805" s="6">
        <f ca="1">SUMIF(INDIRECT(Table2[[#Headers],[K17_21_2]]&amp;"[concat]"),Table2[concat],INDIRECT(Table2[[#Headers],[K17_21_2]]&amp;"[c]"))*-1</f>
        <v>0</v>
      </c>
      <c r="I805" s="6" t="str">
        <f ca="1">IF(OR(Table2[[#This Row],[M17_21_2]]&gt;0,Table2[[#This Row],[K17_21_2]]&lt;0),"+-","")</f>
        <v/>
      </c>
      <c r="J805" s="9">
        <f ca="1">SUMIF(INDIRECT(Table2[[#Headers],[M23_28_2]]&amp;"[concat]"),Table2[concat],INDIRECT(Table2[[#Headers],[M23_28_2]]&amp;"[c]"))</f>
        <v>0</v>
      </c>
      <c r="K805" s="9"/>
      <c r="L805" s="9" t="str">
        <f ca="1">IF(OR(Table2[[#This Row],[M23_28_2]]&gt;0,Table2[[#This Row],[K23_28_2]]&lt;0),"+-","")</f>
        <v/>
      </c>
    </row>
    <row r="806" spans="1:12" x14ac:dyDescent="0.25">
      <c r="A806" s="6" t="str">
        <f>SUBSTITUTE(SUBSTITUTE(Table2[[#This Row],[NAMA BARANG]],"-","")," ","")</f>
        <v>Garisan14cmGergaji9358Bear(1Disp=12)</v>
      </c>
      <c r="B806" s="8">
        <f ca="1">IF(Table2[[#This Row],[TT]]&lt;1,"",COUNT(B$2:B805)+1)</f>
        <v>804</v>
      </c>
      <c r="C806" s="6" t="s">
        <v>1060</v>
      </c>
      <c r="D806" s="8">
        <v>5</v>
      </c>
      <c r="E806" s="8" t="s">
        <v>596</v>
      </c>
      <c r="F806" s="8">
        <f ca="1">SUM(Table2[[#This Row],[AWAL]],Table2[[#This Row],[M17_21_2]],Table2[[#This Row],[K17_21_2]],Table2[[#This Row],[M23_28_2]],Table2[[#This Row],[K23_28_2]])</f>
        <v>5</v>
      </c>
      <c r="G806" s="6">
        <f ca="1">SUMIF(INDIRECT(Table2[[#Headers],[M17_21_2]]&amp;"[concat]"),Table2[concat],INDIRECT(Table2[[#Headers],[M17_21_2]]&amp;"[c]"))</f>
        <v>0</v>
      </c>
      <c r="H806" s="6">
        <f ca="1">SUMIF(INDIRECT(Table2[[#Headers],[K17_21_2]]&amp;"[concat]"),Table2[concat],INDIRECT(Table2[[#Headers],[K17_21_2]]&amp;"[c]"))*-1</f>
        <v>0</v>
      </c>
      <c r="I806" s="6" t="str">
        <f ca="1">IF(OR(Table2[[#This Row],[M17_21_2]]&gt;0,Table2[[#This Row],[K17_21_2]]&lt;0),"+-","")</f>
        <v/>
      </c>
      <c r="J806" s="9">
        <f ca="1">SUMIF(INDIRECT(Table2[[#Headers],[M23_28_2]]&amp;"[concat]"),Table2[concat],INDIRECT(Table2[[#Headers],[M23_28_2]]&amp;"[c]"))</f>
        <v>0</v>
      </c>
      <c r="K806" s="9"/>
      <c r="L806" s="9" t="str">
        <f ca="1">IF(OR(Table2[[#This Row],[M23_28_2]]&gt;0,Table2[[#This Row],[K23_28_2]]&lt;0),"+-","")</f>
        <v/>
      </c>
    </row>
    <row r="807" spans="1:12" x14ac:dyDescent="0.25">
      <c r="A807" s="6" t="str">
        <f>SUBSTITUTE(SUBSTITUTE(Table2[[#This Row],[NAMA BARANG]],"-","")," ","")</f>
        <v>Garisan15308903girl</v>
      </c>
      <c r="B807" s="8">
        <f ca="1">IF(Table2[[#This Row],[TT]]&lt;1,"",COUNT(B$2:B806)+1)</f>
        <v>805</v>
      </c>
      <c r="C807" s="6" t="s">
        <v>1061</v>
      </c>
      <c r="D807" s="8">
        <v>2</v>
      </c>
      <c r="E807" s="8" t="s">
        <v>103</v>
      </c>
      <c r="F807" s="8">
        <f ca="1">SUM(Table2[[#This Row],[AWAL]],Table2[[#This Row],[M17_21_2]],Table2[[#This Row],[K17_21_2]],Table2[[#This Row],[M23_28_2]],Table2[[#This Row],[K23_28_2]])</f>
        <v>2</v>
      </c>
      <c r="G807" s="6">
        <f ca="1">SUMIF(INDIRECT(Table2[[#Headers],[M17_21_2]]&amp;"[concat]"),Table2[concat],INDIRECT(Table2[[#Headers],[M17_21_2]]&amp;"[c]"))</f>
        <v>0</v>
      </c>
      <c r="H807" s="6">
        <f ca="1">SUMIF(INDIRECT(Table2[[#Headers],[K17_21_2]]&amp;"[concat]"),Table2[concat],INDIRECT(Table2[[#Headers],[K17_21_2]]&amp;"[c]"))*-1</f>
        <v>0</v>
      </c>
      <c r="I807" s="6" t="str">
        <f ca="1">IF(OR(Table2[[#This Row],[M17_21_2]]&gt;0,Table2[[#This Row],[K17_21_2]]&lt;0),"+-","")</f>
        <v/>
      </c>
      <c r="J807" s="9">
        <f ca="1">SUMIF(INDIRECT(Table2[[#Headers],[M23_28_2]]&amp;"[concat]"),Table2[concat],INDIRECT(Table2[[#Headers],[M23_28_2]]&amp;"[c]"))</f>
        <v>0</v>
      </c>
      <c r="K807" s="9"/>
      <c r="L807" s="9" t="str">
        <f ca="1">IF(OR(Table2[[#This Row],[M23_28_2]]&gt;0,Table2[[#This Row],[K23_28_2]]&lt;0),"+-","")</f>
        <v/>
      </c>
    </row>
    <row r="808" spans="1:12" x14ac:dyDescent="0.25">
      <c r="A808" s="6" t="str">
        <f>SUBSTITUTE(SUBSTITUTE(Table2[[#This Row],[NAMA BARANG]],"-","")," ","")</f>
        <v>Garisan15cm311(84)</v>
      </c>
      <c r="B808" s="8">
        <f ca="1">IF(Table2[[#This Row],[TT]]&lt;1,"",COUNT(B$2:B807)+1)</f>
        <v>806</v>
      </c>
      <c r="C808" s="6" t="s">
        <v>1062</v>
      </c>
      <c r="D808" s="8">
        <v>7</v>
      </c>
      <c r="E808" s="8" t="s">
        <v>259</v>
      </c>
      <c r="F808" s="8">
        <f ca="1">SUM(Table2[[#This Row],[AWAL]],Table2[[#This Row],[M17_21_2]],Table2[[#This Row],[K17_21_2]],Table2[[#This Row],[M23_28_2]],Table2[[#This Row],[K23_28_2]])</f>
        <v>7</v>
      </c>
      <c r="G808" s="6">
        <f ca="1">SUMIF(INDIRECT(Table2[[#Headers],[M17_21_2]]&amp;"[concat]"),Table2[concat],INDIRECT(Table2[[#Headers],[M17_21_2]]&amp;"[c]"))</f>
        <v>0</v>
      </c>
      <c r="H808" s="6">
        <f ca="1">SUMIF(INDIRECT(Table2[[#Headers],[K17_21_2]]&amp;"[concat]"),Table2[concat],INDIRECT(Table2[[#Headers],[K17_21_2]]&amp;"[c]"))*-1</f>
        <v>0</v>
      </c>
      <c r="I808" s="6" t="str">
        <f ca="1">IF(OR(Table2[[#This Row],[M17_21_2]]&gt;0,Table2[[#This Row],[K17_21_2]]&lt;0),"+-","")</f>
        <v/>
      </c>
      <c r="J808" s="9">
        <f ca="1">SUMIF(INDIRECT(Table2[[#Headers],[M23_28_2]]&amp;"[concat]"),Table2[concat],INDIRECT(Table2[[#Headers],[M23_28_2]]&amp;"[c]"))</f>
        <v>0</v>
      </c>
      <c r="K808" s="9"/>
      <c r="L808" s="9" t="str">
        <f ca="1">IF(OR(Table2[[#This Row],[M23_28_2]]&gt;0,Table2[[#This Row],[K23_28_2]]&lt;0),"+-","")</f>
        <v/>
      </c>
    </row>
    <row r="809" spans="1:12" x14ac:dyDescent="0.25">
      <c r="A809" s="6" t="str">
        <f>SUBSTITUTE(SUBSTITUTE(Table2[[#This Row],[NAMA BARANG]],"-","")," ","")</f>
        <v>Garisan15cm536750CartoonNetwork(48)</v>
      </c>
      <c r="B809" s="8">
        <f ca="1">IF(Table2[[#This Row],[TT]]&lt;1,"",COUNT(B$2:B808)+1)</f>
        <v>807</v>
      </c>
      <c r="C809" s="6" t="s">
        <v>1063</v>
      </c>
      <c r="D809" s="8">
        <v>62</v>
      </c>
      <c r="E809" s="8" t="s">
        <v>193</v>
      </c>
      <c r="F809" s="8">
        <f ca="1">SUM(Table2[[#This Row],[AWAL]],Table2[[#This Row],[M17_21_2]],Table2[[#This Row],[K17_21_2]],Table2[[#This Row],[M23_28_2]],Table2[[#This Row],[K23_28_2]])</f>
        <v>62</v>
      </c>
      <c r="G809" s="6">
        <f ca="1">SUMIF(INDIRECT(Table2[[#Headers],[M17_21_2]]&amp;"[concat]"),Table2[concat],INDIRECT(Table2[[#Headers],[M17_21_2]]&amp;"[c]"))</f>
        <v>0</v>
      </c>
      <c r="H809" s="6">
        <f ca="1">SUMIF(INDIRECT(Table2[[#Headers],[K17_21_2]]&amp;"[concat]"),Table2[concat],INDIRECT(Table2[[#Headers],[K17_21_2]]&amp;"[c]"))*-1</f>
        <v>0</v>
      </c>
      <c r="I809" s="6" t="str">
        <f ca="1">IF(OR(Table2[[#This Row],[M17_21_2]]&gt;0,Table2[[#This Row],[K17_21_2]]&lt;0),"+-","")</f>
        <v/>
      </c>
      <c r="J809" s="9">
        <f ca="1">SUMIF(INDIRECT(Table2[[#Headers],[M23_28_2]]&amp;"[concat]"),Table2[concat],INDIRECT(Table2[[#Headers],[M23_28_2]]&amp;"[c]"))</f>
        <v>0</v>
      </c>
      <c r="K809" s="9"/>
      <c r="L809" s="9" t="str">
        <f ca="1">IF(OR(Table2[[#This Row],[M23_28_2]]&gt;0,Table2[[#This Row],[K23_28_2]]&lt;0),"+-","")</f>
        <v/>
      </c>
    </row>
    <row r="810" spans="1:12" x14ac:dyDescent="0.25">
      <c r="A810" s="6" t="str">
        <f>SUBSTITUTE(SUBSTITUTE(Table2[[#This Row],[NAMA BARANG]],"-","")," ","")</f>
        <v>Garisan15cmAB0067</v>
      </c>
      <c r="B810" s="8">
        <f ca="1">IF(Table2[[#This Row],[TT]]&lt;1,"",COUNT(B$2:B809)+1)</f>
        <v>808</v>
      </c>
      <c r="C810" s="6" t="s">
        <v>1064</v>
      </c>
      <c r="D810" s="8">
        <v>3</v>
      </c>
      <c r="E810" s="8" t="s">
        <v>103</v>
      </c>
      <c r="F810" s="8">
        <f ca="1">SUM(Table2[[#This Row],[AWAL]],Table2[[#This Row],[M17_21_2]],Table2[[#This Row],[K17_21_2]],Table2[[#This Row],[M23_28_2]],Table2[[#This Row],[K23_28_2]])</f>
        <v>3</v>
      </c>
      <c r="G810" s="6">
        <f ca="1">SUMIF(INDIRECT(Table2[[#Headers],[M17_21_2]]&amp;"[concat]"),Table2[concat],INDIRECT(Table2[[#Headers],[M17_21_2]]&amp;"[c]"))</f>
        <v>0</v>
      </c>
      <c r="H810" s="6">
        <f ca="1">SUMIF(INDIRECT(Table2[[#Headers],[K17_21_2]]&amp;"[concat]"),Table2[concat],INDIRECT(Table2[[#Headers],[K17_21_2]]&amp;"[c]"))*-1</f>
        <v>0</v>
      </c>
      <c r="I810" s="6" t="str">
        <f ca="1">IF(OR(Table2[[#This Row],[M17_21_2]]&gt;0,Table2[[#This Row],[K17_21_2]]&lt;0),"+-","")</f>
        <v/>
      </c>
      <c r="J810" s="9">
        <f ca="1">SUMIF(INDIRECT(Table2[[#Headers],[M23_28_2]]&amp;"[concat]"),Table2[concat],INDIRECT(Table2[[#Headers],[M23_28_2]]&amp;"[c]"))</f>
        <v>0</v>
      </c>
      <c r="K810" s="9"/>
      <c r="L810" s="9" t="str">
        <f ca="1">IF(OR(Table2[[#This Row],[M23_28_2]]&gt;0,Table2[[#This Row],[K23_28_2]]&lt;0),"+-","")</f>
        <v/>
      </c>
    </row>
    <row r="811" spans="1:12" x14ac:dyDescent="0.25">
      <c r="A811" s="6" t="str">
        <f>SUBSTITUTE(SUBSTITUTE(Table2[[#This Row],[NAMA BARANG]],"-","")," ","")</f>
        <v>Garisan15cmAB851(200pc)</v>
      </c>
      <c r="B811" s="8">
        <f ca="1">IF(Table2[[#This Row],[TT]]&lt;1,"",COUNT(B$2:B810)+1)</f>
        <v>809</v>
      </c>
      <c r="C811" s="6" t="s">
        <v>1065</v>
      </c>
      <c r="D811" s="8">
        <v>6</v>
      </c>
      <c r="E811" s="8" t="s">
        <v>267</v>
      </c>
      <c r="F811" s="8">
        <f ca="1">SUM(Table2[[#This Row],[AWAL]],Table2[[#This Row],[M17_21_2]],Table2[[#This Row],[K17_21_2]],Table2[[#This Row],[M23_28_2]],Table2[[#This Row],[K23_28_2]])</f>
        <v>6</v>
      </c>
      <c r="G811" s="6">
        <f ca="1">SUMIF(INDIRECT(Table2[[#Headers],[M17_21_2]]&amp;"[concat]"),Table2[concat],INDIRECT(Table2[[#Headers],[M17_21_2]]&amp;"[c]"))</f>
        <v>0</v>
      </c>
      <c r="H811" s="6">
        <f ca="1">SUMIF(INDIRECT(Table2[[#Headers],[K17_21_2]]&amp;"[concat]"),Table2[concat],INDIRECT(Table2[[#Headers],[K17_21_2]]&amp;"[c]"))*-1</f>
        <v>0</v>
      </c>
      <c r="I811" s="6" t="str">
        <f ca="1">IF(OR(Table2[[#This Row],[M17_21_2]]&gt;0,Table2[[#This Row],[K17_21_2]]&lt;0),"+-","")</f>
        <v/>
      </c>
      <c r="J811" s="9">
        <f ca="1">SUMIF(INDIRECT(Table2[[#Headers],[M23_28_2]]&amp;"[concat]"),Table2[concat],INDIRECT(Table2[[#Headers],[M23_28_2]]&amp;"[c]"))</f>
        <v>0</v>
      </c>
      <c r="K811" s="9"/>
      <c r="L811" s="9" t="str">
        <f ca="1">IF(OR(Table2[[#This Row],[M23_28_2]]&gt;0,Table2[[#This Row],[K23_28_2]]&lt;0),"+-","")</f>
        <v/>
      </c>
    </row>
    <row r="812" spans="1:12" x14ac:dyDescent="0.25">
      <c r="A812" s="6" t="str">
        <f>SUBSTITUTE(SUBSTITUTE(Table2[[#This Row],[NAMA BARANG]],"-","")," ","")</f>
        <v>Garisan15cmANT006Nike</v>
      </c>
      <c r="B812" s="11">
        <f ca="1">IF(Table2[[#This Row],[TT]]&lt;1,"",COUNT(B$2:B811)+1)</f>
        <v>810</v>
      </c>
      <c r="C812" s="7" t="s">
        <v>1066</v>
      </c>
      <c r="D812" s="21">
        <v>6</v>
      </c>
      <c r="E812" s="21" t="s">
        <v>596</v>
      </c>
      <c r="F812" s="11">
        <f ca="1">SUM(Table2[[#This Row],[AWAL]],Table2[[#This Row],[M17_21_2]],Table2[[#This Row],[K17_21_2]],Table2[[#This Row],[M23_28_2]],Table2[[#This Row],[K23_28_2]])</f>
        <v>6</v>
      </c>
      <c r="G812" s="6">
        <f ca="1">SUMIF(INDIRECT(Table2[[#Headers],[M17_21_2]]&amp;"[concat]"),Table2[concat],INDIRECT(Table2[[#Headers],[M17_21_2]]&amp;"[c]"))</f>
        <v>0</v>
      </c>
      <c r="H812" s="6">
        <f ca="1">SUMIF(INDIRECT(Table2[[#Headers],[K17_21_2]]&amp;"[concat]"),Table2[concat],INDIRECT(Table2[[#Headers],[K17_21_2]]&amp;"[c]"))*-1</f>
        <v>0</v>
      </c>
      <c r="I812" s="6" t="str">
        <f ca="1">IF(OR(Table2[[#This Row],[M17_21_2]]&gt;0,Table2[[#This Row],[K17_21_2]]&lt;0),"+-","")</f>
        <v/>
      </c>
      <c r="J812" s="9">
        <f ca="1">SUMIF(INDIRECT(Table2[[#Headers],[M23_28_2]]&amp;"[concat]"),Table2[concat],INDIRECT(Table2[[#Headers],[M23_28_2]]&amp;"[c]"))</f>
        <v>0</v>
      </c>
      <c r="K812" s="9"/>
      <c r="L812" s="9" t="str">
        <f ca="1">IF(OR(Table2[[#This Row],[M23_28_2]]&gt;0,Table2[[#This Row],[K23_28_2]]&lt;0),"+-","")</f>
        <v/>
      </c>
    </row>
    <row r="813" spans="1:12" x14ac:dyDescent="0.25">
      <c r="A813" s="6" t="str">
        <f>SUBSTITUTE(SUBSTITUTE(Table2[[#This Row],[NAMA BARANG]],"-","")," ","")</f>
        <v>Garisan15cmB30PaluBear</v>
      </c>
      <c r="B813" s="8">
        <f ca="1">IF(Table2[[#This Row],[TT]]&lt;1,"",COUNT(B$2:B812)+1)</f>
        <v>811</v>
      </c>
      <c r="C813" s="6" t="s">
        <v>1067</v>
      </c>
      <c r="D813" s="8">
        <v>1</v>
      </c>
      <c r="E813" s="8" t="s">
        <v>596</v>
      </c>
      <c r="F813" s="8">
        <f ca="1">SUM(Table2[[#This Row],[AWAL]],Table2[[#This Row],[M17_21_2]],Table2[[#This Row],[K17_21_2]],Table2[[#This Row],[M23_28_2]],Table2[[#This Row],[K23_28_2]])</f>
        <v>1</v>
      </c>
      <c r="G813" s="6">
        <f ca="1">SUMIF(INDIRECT(Table2[[#Headers],[M17_21_2]]&amp;"[concat]"),Table2[concat],INDIRECT(Table2[[#Headers],[M17_21_2]]&amp;"[c]"))</f>
        <v>0</v>
      </c>
      <c r="H813" s="6">
        <f ca="1">SUMIF(INDIRECT(Table2[[#Headers],[K17_21_2]]&amp;"[concat]"),Table2[concat],INDIRECT(Table2[[#Headers],[K17_21_2]]&amp;"[c]"))*-1</f>
        <v>0</v>
      </c>
      <c r="I813" s="6" t="str">
        <f ca="1">IF(OR(Table2[[#This Row],[M17_21_2]]&gt;0,Table2[[#This Row],[K17_21_2]]&lt;0),"+-","")</f>
        <v/>
      </c>
      <c r="J813" s="9">
        <f ca="1">SUMIF(INDIRECT(Table2[[#Headers],[M23_28_2]]&amp;"[concat]"),Table2[concat],INDIRECT(Table2[[#Headers],[M23_28_2]]&amp;"[c]"))</f>
        <v>0</v>
      </c>
      <c r="K813" s="9"/>
      <c r="L813" s="9" t="str">
        <f ca="1">IF(OR(Table2[[#This Row],[M23_28_2]]&gt;0,Table2[[#This Row],[K23_28_2]]&lt;0),"+-","")</f>
        <v/>
      </c>
    </row>
    <row r="814" spans="1:12" x14ac:dyDescent="0.25">
      <c r="A814" s="6" t="str">
        <f>SUBSTITUTE(SUBSTITUTE(Table2[[#This Row],[NAMA BARANG]],"-","")," ","")</f>
        <v>Garisan15cmlenturSmurf11002(1x36)</v>
      </c>
      <c r="B814" s="8">
        <f ca="1">IF(Table2[[#This Row],[TT]]&lt;1,"",COUNT(B$2:B813)+1)</f>
        <v>812</v>
      </c>
      <c r="C814" s="6" t="s">
        <v>1068</v>
      </c>
      <c r="D814" s="8">
        <v>6</v>
      </c>
      <c r="E814" s="8" t="s">
        <v>292</v>
      </c>
      <c r="F814" s="8">
        <f ca="1">SUM(Table2[[#This Row],[AWAL]],Table2[[#This Row],[M17_21_2]],Table2[[#This Row],[K17_21_2]],Table2[[#This Row],[M23_28_2]],Table2[[#This Row],[K23_28_2]])</f>
        <v>6</v>
      </c>
      <c r="G814" s="6">
        <f ca="1">SUMIF(INDIRECT(Table2[[#Headers],[M17_21_2]]&amp;"[concat]"),Table2[concat],INDIRECT(Table2[[#Headers],[M17_21_2]]&amp;"[c]"))</f>
        <v>0</v>
      </c>
      <c r="H814" s="6">
        <f ca="1">SUMIF(INDIRECT(Table2[[#Headers],[K17_21_2]]&amp;"[concat]"),Table2[concat],INDIRECT(Table2[[#Headers],[K17_21_2]]&amp;"[c]"))*-1</f>
        <v>0</v>
      </c>
      <c r="I814" s="6" t="str">
        <f ca="1">IF(OR(Table2[[#This Row],[M17_21_2]]&gt;0,Table2[[#This Row],[K17_21_2]]&lt;0),"+-","")</f>
        <v/>
      </c>
      <c r="J814" s="9">
        <f ca="1">SUMIF(INDIRECT(Table2[[#Headers],[M23_28_2]]&amp;"[concat]"),Table2[concat],INDIRECT(Table2[[#Headers],[M23_28_2]]&amp;"[c]"))</f>
        <v>0</v>
      </c>
      <c r="K814" s="9"/>
      <c r="L814" s="9" t="str">
        <f ca="1">IF(OR(Table2[[#This Row],[M23_28_2]]&gt;0,Table2[[#This Row],[K23_28_2]]&lt;0),"+-","")</f>
        <v/>
      </c>
    </row>
    <row r="815" spans="1:12" x14ac:dyDescent="0.25">
      <c r="A815" s="6" t="str">
        <f>SUBSTITUTE(SUBSTITUTE(Table2[[#This Row],[NAMA BARANG]],"-","")," ","")</f>
        <v>Garisan15cmlipat0229(40)</v>
      </c>
      <c r="B815" s="8">
        <f ca="1">IF(Table2[[#This Row],[TT]]&lt;1,"",COUNT(B$2:B814)+1)</f>
        <v>813</v>
      </c>
      <c r="C815" s="6" t="s">
        <v>1069</v>
      </c>
      <c r="D815" s="8">
        <v>2</v>
      </c>
      <c r="E815" s="8" t="s">
        <v>577</v>
      </c>
      <c r="F815" s="8">
        <f ca="1">SUM(Table2[[#This Row],[AWAL]],Table2[[#This Row],[M17_21_2]],Table2[[#This Row],[K17_21_2]],Table2[[#This Row],[M23_28_2]],Table2[[#This Row],[K23_28_2]])</f>
        <v>2</v>
      </c>
      <c r="G815" s="6">
        <f ca="1">SUMIF(INDIRECT(Table2[[#Headers],[M17_21_2]]&amp;"[concat]"),Table2[concat],INDIRECT(Table2[[#Headers],[M17_21_2]]&amp;"[c]"))</f>
        <v>0</v>
      </c>
      <c r="H815" s="6">
        <f ca="1">SUMIF(INDIRECT(Table2[[#Headers],[K17_21_2]]&amp;"[concat]"),Table2[concat],INDIRECT(Table2[[#Headers],[K17_21_2]]&amp;"[c]"))*-1</f>
        <v>0</v>
      </c>
      <c r="I815" s="6" t="str">
        <f ca="1">IF(OR(Table2[[#This Row],[M17_21_2]]&gt;0,Table2[[#This Row],[K17_21_2]]&lt;0),"+-","")</f>
        <v/>
      </c>
      <c r="J815" s="9">
        <f ca="1">SUMIF(INDIRECT(Table2[[#Headers],[M23_28_2]]&amp;"[concat]"),Table2[concat],INDIRECT(Table2[[#Headers],[M23_28_2]]&amp;"[c]"))</f>
        <v>0</v>
      </c>
      <c r="K815" s="9"/>
      <c r="L815" s="9" t="str">
        <f ca="1">IF(OR(Table2[[#This Row],[M23_28_2]]&gt;0,Table2[[#This Row],[K23_28_2]]&lt;0),"+-","")</f>
        <v/>
      </c>
    </row>
    <row r="816" spans="1:12" x14ac:dyDescent="0.25">
      <c r="A816" s="6" t="str">
        <f>SUBSTITUTE(SUBSTITUTE(Table2[[#This Row],[NAMA BARANG]],"-","")," ","")</f>
        <v>Garisan18cm322(84)Transformer</v>
      </c>
      <c r="B816" s="8">
        <f ca="1">IF(Table2[[#This Row],[TT]]&lt;1,"",COUNT(B$2:B815)+1)</f>
        <v>814</v>
      </c>
      <c r="C816" s="6" t="s">
        <v>1070</v>
      </c>
      <c r="D816" s="8">
        <v>3</v>
      </c>
      <c r="E816" s="8" t="s">
        <v>259</v>
      </c>
      <c r="F816" s="8">
        <f ca="1">SUM(Table2[[#This Row],[AWAL]],Table2[[#This Row],[M17_21_2]],Table2[[#This Row],[K17_21_2]],Table2[[#This Row],[M23_28_2]],Table2[[#This Row],[K23_28_2]])</f>
        <v>3</v>
      </c>
      <c r="G816" s="6">
        <f ca="1">SUMIF(INDIRECT(Table2[[#Headers],[M17_21_2]]&amp;"[concat]"),Table2[concat],INDIRECT(Table2[[#Headers],[M17_21_2]]&amp;"[c]"))</f>
        <v>0</v>
      </c>
      <c r="H816" s="6">
        <f ca="1">SUMIF(INDIRECT(Table2[[#Headers],[K17_21_2]]&amp;"[concat]"),Table2[concat],INDIRECT(Table2[[#Headers],[K17_21_2]]&amp;"[c]"))*-1</f>
        <v>0</v>
      </c>
      <c r="I816" s="6" t="str">
        <f ca="1">IF(OR(Table2[[#This Row],[M17_21_2]]&gt;0,Table2[[#This Row],[K17_21_2]]&lt;0),"+-","")</f>
        <v/>
      </c>
      <c r="J816" s="9">
        <f ca="1">SUMIF(INDIRECT(Table2[[#Headers],[M23_28_2]]&amp;"[concat]"),Table2[concat],INDIRECT(Table2[[#Headers],[M23_28_2]]&amp;"[c]"))</f>
        <v>0</v>
      </c>
      <c r="K816" s="9"/>
      <c r="L816" s="9" t="str">
        <f ca="1">IF(OR(Table2[[#This Row],[M23_28_2]]&gt;0,Table2[[#This Row],[K23_28_2]]&lt;0),"+-","")</f>
        <v/>
      </c>
    </row>
    <row r="817" spans="1:12" x14ac:dyDescent="0.25">
      <c r="A817" s="6" t="str">
        <f>SUBSTITUTE(SUBSTITUTE(Table2[[#This Row],[NAMA BARANG]],"-","")," ","")</f>
        <v>Garisan18cm5014</v>
      </c>
      <c r="B817" s="8">
        <f ca="1">IF(Table2[[#This Row],[TT]]&lt;1,"",COUNT(B$2:B816)+1)</f>
        <v>815</v>
      </c>
      <c r="C817" s="6" t="s">
        <v>1071</v>
      </c>
      <c r="D817" s="8">
        <v>1</v>
      </c>
      <c r="E817" s="8" t="s">
        <v>295</v>
      </c>
      <c r="F817" s="8">
        <f ca="1">SUM(Table2[[#This Row],[AWAL]],Table2[[#This Row],[M17_21_2]],Table2[[#This Row],[K17_21_2]],Table2[[#This Row],[M23_28_2]],Table2[[#This Row],[K23_28_2]])</f>
        <v>1</v>
      </c>
      <c r="G817" s="6">
        <f ca="1">SUMIF(INDIRECT(Table2[[#Headers],[M17_21_2]]&amp;"[concat]"),Table2[concat],INDIRECT(Table2[[#Headers],[M17_21_2]]&amp;"[c]"))</f>
        <v>0</v>
      </c>
      <c r="H817" s="6">
        <f ca="1">SUMIF(INDIRECT(Table2[[#Headers],[K17_21_2]]&amp;"[concat]"),Table2[concat],INDIRECT(Table2[[#Headers],[K17_21_2]]&amp;"[c]"))*-1</f>
        <v>0</v>
      </c>
      <c r="I817" s="6" t="str">
        <f ca="1">IF(OR(Table2[[#This Row],[M17_21_2]]&gt;0,Table2[[#This Row],[K17_21_2]]&lt;0),"+-","")</f>
        <v/>
      </c>
      <c r="J817" s="9">
        <f ca="1">SUMIF(INDIRECT(Table2[[#Headers],[M23_28_2]]&amp;"[concat]"),Table2[concat],INDIRECT(Table2[[#Headers],[M23_28_2]]&amp;"[c]"))</f>
        <v>0</v>
      </c>
      <c r="K817" s="9"/>
      <c r="L817" s="9" t="str">
        <f ca="1">IF(OR(Table2[[#This Row],[M23_28_2]]&gt;0,Table2[[#This Row],[K23_28_2]]&lt;0),"+-","")</f>
        <v/>
      </c>
    </row>
    <row r="818" spans="1:12" x14ac:dyDescent="0.25">
      <c r="A818" s="6" t="str">
        <f>SUBSTITUTE(SUBSTITUTE(Table2[[#This Row],[NAMA BARANG]],"-","")," ","")</f>
        <v>Garisan18cmDney(4D)</v>
      </c>
      <c r="B818" s="8">
        <f ca="1">IF(Table2[[#This Row],[TT]]&lt;1,"",COUNT(B$2:B817)+1)</f>
        <v>816</v>
      </c>
      <c r="C818" s="6" t="s">
        <v>1072</v>
      </c>
      <c r="D818" s="8">
        <v>3</v>
      </c>
      <c r="E818" s="8" t="s">
        <v>1073</v>
      </c>
      <c r="F818" s="8">
        <f ca="1">SUM(Table2[[#This Row],[AWAL]],Table2[[#This Row],[M17_21_2]],Table2[[#This Row],[K17_21_2]],Table2[[#This Row],[M23_28_2]],Table2[[#This Row],[K23_28_2]])</f>
        <v>3</v>
      </c>
      <c r="G818" s="6">
        <f ca="1">SUMIF(INDIRECT(Table2[[#Headers],[M17_21_2]]&amp;"[concat]"),Table2[concat],INDIRECT(Table2[[#Headers],[M17_21_2]]&amp;"[c]"))</f>
        <v>0</v>
      </c>
      <c r="H818" s="6">
        <f ca="1">SUMIF(INDIRECT(Table2[[#Headers],[K17_21_2]]&amp;"[concat]"),Table2[concat],INDIRECT(Table2[[#Headers],[K17_21_2]]&amp;"[c]"))*-1</f>
        <v>0</v>
      </c>
      <c r="I818" s="6" t="str">
        <f ca="1">IF(OR(Table2[[#This Row],[M17_21_2]]&gt;0,Table2[[#This Row],[K17_21_2]]&lt;0),"+-","")</f>
        <v/>
      </c>
      <c r="J818" s="9">
        <f ca="1">SUMIF(INDIRECT(Table2[[#Headers],[M23_28_2]]&amp;"[concat]"),Table2[concat],INDIRECT(Table2[[#Headers],[M23_28_2]]&amp;"[c]"))</f>
        <v>0</v>
      </c>
      <c r="K818" s="9"/>
      <c r="L818" s="9" t="str">
        <f ca="1">IF(OR(Table2[[#This Row],[M23_28_2]]&gt;0,Table2[[#This Row],[K23_28_2]]&lt;0),"+-","")</f>
        <v/>
      </c>
    </row>
    <row r="819" spans="1:12" x14ac:dyDescent="0.25">
      <c r="A819" s="6" t="str">
        <f>SUBSTITUTE(SUBSTITUTE(Table2[[#This Row],[NAMA BARANG]],"-","")," ","")</f>
        <v>Garisan18cmSY1308(24pc)Hk(1)/HP(8)</v>
      </c>
      <c r="B819" s="8">
        <f ca="1">IF(Table2[[#This Row],[TT]]&lt;1,"",COUNT(B$2:B818)+1)</f>
        <v>817</v>
      </c>
      <c r="C819" s="6" t="s">
        <v>1074</v>
      </c>
      <c r="D819" s="8">
        <v>9</v>
      </c>
      <c r="E819" s="8" t="s">
        <v>23</v>
      </c>
      <c r="F819" s="8">
        <f ca="1">SUM(Table2[[#This Row],[AWAL]],Table2[[#This Row],[M17_21_2]],Table2[[#This Row],[K17_21_2]],Table2[[#This Row],[M23_28_2]],Table2[[#This Row],[K23_28_2]])</f>
        <v>9</v>
      </c>
      <c r="G819" s="6">
        <f ca="1">SUMIF(INDIRECT(Table2[[#Headers],[M17_21_2]]&amp;"[concat]"),Table2[concat],INDIRECT(Table2[[#Headers],[M17_21_2]]&amp;"[c]"))</f>
        <v>0</v>
      </c>
      <c r="H819" s="6">
        <f ca="1">SUMIF(INDIRECT(Table2[[#Headers],[K17_21_2]]&amp;"[concat]"),Table2[concat],INDIRECT(Table2[[#Headers],[K17_21_2]]&amp;"[c]"))*-1</f>
        <v>0</v>
      </c>
      <c r="I819" s="6" t="str">
        <f ca="1">IF(OR(Table2[[#This Row],[M17_21_2]]&gt;0,Table2[[#This Row],[K17_21_2]]&lt;0),"+-","")</f>
        <v/>
      </c>
      <c r="J819" s="9">
        <f ca="1">SUMIF(INDIRECT(Table2[[#Headers],[M23_28_2]]&amp;"[concat]"),Table2[concat],INDIRECT(Table2[[#Headers],[M23_28_2]]&amp;"[c]"))</f>
        <v>0</v>
      </c>
      <c r="K819" s="9"/>
      <c r="L819" s="9" t="str">
        <f ca="1">IF(OR(Table2[[#This Row],[M23_28_2]]&gt;0,Table2[[#This Row],[K23_28_2]]&lt;0),"+-","")</f>
        <v/>
      </c>
    </row>
    <row r="820" spans="1:12" x14ac:dyDescent="0.25">
      <c r="A820" s="6" t="str">
        <f>SUBSTITUTE(SUBSTITUTE(Table2[[#This Row],[NAMA BARANG]],"-","")," ","")</f>
        <v>Garisan20cm109(100)</v>
      </c>
      <c r="B820" s="8">
        <f ca="1">IF(Table2[[#This Row],[TT]]&lt;1,"",COUNT(B$2:B819)+1)</f>
        <v>818</v>
      </c>
      <c r="C820" s="6" t="s">
        <v>1075</v>
      </c>
      <c r="D820" s="8">
        <v>1</v>
      </c>
      <c r="E820" s="8" t="s">
        <v>560</v>
      </c>
      <c r="F820" s="8">
        <f ca="1">SUM(Table2[[#This Row],[AWAL]],Table2[[#This Row],[M17_21_2]],Table2[[#This Row],[K17_21_2]],Table2[[#This Row],[M23_28_2]],Table2[[#This Row],[K23_28_2]])</f>
        <v>1</v>
      </c>
      <c r="G820" s="6">
        <f ca="1">SUMIF(INDIRECT(Table2[[#Headers],[M17_21_2]]&amp;"[concat]"),Table2[concat],INDIRECT(Table2[[#Headers],[M17_21_2]]&amp;"[c]"))</f>
        <v>0</v>
      </c>
      <c r="H820" s="6">
        <f ca="1">SUMIF(INDIRECT(Table2[[#Headers],[K17_21_2]]&amp;"[concat]"),Table2[concat],INDIRECT(Table2[[#Headers],[K17_21_2]]&amp;"[c]"))*-1</f>
        <v>0</v>
      </c>
      <c r="I820" s="6" t="str">
        <f ca="1">IF(OR(Table2[[#This Row],[M17_21_2]]&gt;0,Table2[[#This Row],[K17_21_2]]&lt;0),"+-","")</f>
        <v/>
      </c>
      <c r="J820" s="9">
        <f ca="1">SUMIF(INDIRECT(Table2[[#Headers],[M23_28_2]]&amp;"[concat]"),Table2[concat],INDIRECT(Table2[[#Headers],[M23_28_2]]&amp;"[c]"))</f>
        <v>0</v>
      </c>
      <c r="K820" s="9"/>
      <c r="L820" s="9" t="str">
        <f ca="1">IF(OR(Table2[[#This Row],[M23_28_2]]&gt;0,Table2[[#This Row],[K23_28_2]]&lt;0),"+-","")</f>
        <v/>
      </c>
    </row>
    <row r="821" spans="1:12" x14ac:dyDescent="0.25">
      <c r="A821" s="6" t="str">
        <f>SUBSTITUTE(SUBSTITUTE(Table2[[#This Row],[NAMA BARANG]],"-","")," ","")</f>
        <v>Garisan20cm2011(10)/2010(2)</v>
      </c>
      <c r="B821" s="8">
        <f ca="1">IF(Table2[[#This Row],[TT]]&lt;1,"",COUNT(B$2:B820)+1)</f>
        <v>819</v>
      </c>
      <c r="C821" s="6" t="s">
        <v>1076</v>
      </c>
      <c r="D821" s="8">
        <v>12</v>
      </c>
      <c r="E821" s="8" t="s">
        <v>267</v>
      </c>
      <c r="F821" s="8">
        <f ca="1">SUM(Table2[[#This Row],[AWAL]],Table2[[#This Row],[M17_21_2]],Table2[[#This Row],[K17_21_2]],Table2[[#This Row],[M23_28_2]],Table2[[#This Row],[K23_28_2]])</f>
        <v>12</v>
      </c>
      <c r="G821" s="6">
        <f ca="1">SUMIF(INDIRECT(Table2[[#Headers],[M17_21_2]]&amp;"[concat]"),Table2[concat],INDIRECT(Table2[[#Headers],[M17_21_2]]&amp;"[c]"))</f>
        <v>0</v>
      </c>
      <c r="H821" s="6">
        <f ca="1">SUMIF(INDIRECT(Table2[[#Headers],[K17_21_2]]&amp;"[concat]"),Table2[concat],INDIRECT(Table2[[#Headers],[K17_21_2]]&amp;"[c]"))*-1</f>
        <v>0</v>
      </c>
      <c r="I821" s="6" t="str">
        <f ca="1">IF(OR(Table2[[#This Row],[M17_21_2]]&gt;0,Table2[[#This Row],[K17_21_2]]&lt;0),"+-","")</f>
        <v/>
      </c>
      <c r="J821" s="9">
        <f ca="1">SUMIF(INDIRECT(Table2[[#Headers],[M23_28_2]]&amp;"[concat]"),Table2[concat],INDIRECT(Table2[[#Headers],[M23_28_2]]&amp;"[c]"))</f>
        <v>0</v>
      </c>
      <c r="K821" s="9"/>
      <c r="L821" s="9" t="str">
        <f ca="1">IF(OR(Table2[[#This Row],[M23_28_2]]&gt;0,Table2[[#This Row],[K23_28_2]]&lt;0),"+-","")</f>
        <v/>
      </c>
    </row>
    <row r="822" spans="1:12" x14ac:dyDescent="0.25">
      <c r="A822" s="6" t="str">
        <f>SUBSTITUTE(SUBSTITUTE(Table2[[#This Row],[NAMA BARANG]],"-","")," ","")</f>
        <v>Garisan20cm2020Disney1x36</v>
      </c>
      <c r="B822" s="8">
        <f ca="1">IF(Table2[[#This Row],[TT]]&lt;1,"",COUNT(B$2:B821)+1)</f>
        <v>820</v>
      </c>
      <c r="C822" s="6" t="s">
        <v>1077</v>
      </c>
      <c r="D822" s="8">
        <v>3</v>
      </c>
      <c r="E822" s="8" t="s">
        <v>55</v>
      </c>
      <c r="F822" s="8">
        <f ca="1">SUM(Table2[[#This Row],[AWAL]],Table2[[#This Row],[M17_21_2]],Table2[[#This Row],[K17_21_2]],Table2[[#This Row],[M23_28_2]],Table2[[#This Row],[K23_28_2]])</f>
        <v>3</v>
      </c>
      <c r="G822" s="6">
        <f ca="1">SUMIF(INDIRECT(Table2[[#Headers],[M17_21_2]]&amp;"[concat]"),Table2[concat],INDIRECT(Table2[[#Headers],[M17_21_2]]&amp;"[c]"))</f>
        <v>0</v>
      </c>
      <c r="H822" s="6">
        <f ca="1">SUMIF(INDIRECT(Table2[[#Headers],[K17_21_2]]&amp;"[concat]"),Table2[concat],INDIRECT(Table2[[#Headers],[K17_21_2]]&amp;"[c]"))*-1</f>
        <v>0</v>
      </c>
      <c r="I822" s="6" t="str">
        <f ca="1">IF(OR(Table2[[#This Row],[M17_21_2]]&gt;0,Table2[[#This Row],[K17_21_2]]&lt;0),"+-","")</f>
        <v/>
      </c>
      <c r="J822" s="9">
        <f ca="1">SUMIF(INDIRECT(Table2[[#Headers],[M23_28_2]]&amp;"[concat]"),Table2[concat],INDIRECT(Table2[[#Headers],[M23_28_2]]&amp;"[c]"))</f>
        <v>0</v>
      </c>
      <c r="K822" s="9"/>
      <c r="L822" s="9" t="str">
        <f ca="1">IF(OR(Table2[[#This Row],[M23_28_2]]&gt;0,Table2[[#This Row],[K23_28_2]]&lt;0),"+-","")</f>
        <v/>
      </c>
    </row>
    <row r="823" spans="1:12" x14ac:dyDescent="0.25">
      <c r="A823" s="6" t="str">
        <f>SUBSTITUTE(SUBSTITUTE(Table2[[#This Row],[NAMA BARANG]],"-","")," ","")</f>
        <v>Garisan20cm8803AB(40)</v>
      </c>
      <c r="B823" s="8">
        <f ca="1">IF(Table2[[#This Row],[TT]]&lt;1,"",COUNT(B$2:B822)+1)</f>
        <v>821</v>
      </c>
      <c r="C823" s="6" t="s">
        <v>1078</v>
      </c>
      <c r="D823" s="8">
        <v>2</v>
      </c>
      <c r="E823" s="8" t="s">
        <v>577</v>
      </c>
      <c r="F823" s="8">
        <f ca="1">SUM(Table2[[#This Row],[AWAL]],Table2[[#This Row],[M17_21_2]],Table2[[#This Row],[K17_21_2]],Table2[[#This Row],[M23_28_2]],Table2[[#This Row],[K23_28_2]])</f>
        <v>2</v>
      </c>
      <c r="G823" s="6">
        <f ca="1">SUMIF(INDIRECT(Table2[[#Headers],[M17_21_2]]&amp;"[concat]"),Table2[concat],INDIRECT(Table2[[#Headers],[M17_21_2]]&amp;"[c]"))</f>
        <v>0</v>
      </c>
      <c r="H823" s="6">
        <f ca="1">SUMIF(INDIRECT(Table2[[#Headers],[K17_21_2]]&amp;"[concat]"),Table2[concat],INDIRECT(Table2[[#Headers],[K17_21_2]]&amp;"[c]"))*-1</f>
        <v>0</v>
      </c>
      <c r="I823" s="6" t="str">
        <f ca="1">IF(OR(Table2[[#This Row],[M17_21_2]]&gt;0,Table2[[#This Row],[K17_21_2]]&lt;0),"+-","")</f>
        <v/>
      </c>
      <c r="J823" s="9">
        <f ca="1">SUMIF(INDIRECT(Table2[[#Headers],[M23_28_2]]&amp;"[concat]"),Table2[concat],INDIRECT(Table2[[#Headers],[M23_28_2]]&amp;"[c]"))</f>
        <v>0</v>
      </c>
      <c r="K823" s="9"/>
      <c r="L823" s="9" t="str">
        <f ca="1">IF(OR(Table2[[#This Row],[M23_28_2]]&gt;0,Table2[[#This Row],[K23_28_2]]&lt;0),"+-","")</f>
        <v/>
      </c>
    </row>
    <row r="824" spans="1:12" x14ac:dyDescent="0.25">
      <c r="A824" s="6" t="str">
        <f>SUBSTITUTE(SUBSTITUTE(Table2[[#This Row],[NAMA BARANG]],"-","")," ","")</f>
        <v>Garisan20cmFancybabymouse</v>
      </c>
      <c r="B824" s="8">
        <f ca="1">IF(Table2[[#This Row],[TT]]&lt;1,"",COUNT(B$2:B823)+1)</f>
        <v>822</v>
      </c>
      <c r="C824" s="6" t="s">
        <v>1079</v>
      </c>
      <c r="D824" s="8">
        <v>52</v>
      </c>
      <c r="E824" s="8" t="s">
        <v>716</v>
      </c>
      <c r="F824" s="8">
        <f ca="1">SUM(Table2[[#This Row],[AWAL]],Table2[[#This Row],[M17_21_2]],Table2[[#This Row],[K17_21_2]],Table2[[#This Row],[M23_28_2]],Table2[[#This Row],[K23_28_2]])</f>
        <v>52</v>
      </c>
      <c r="G824" s="6">
        <f ca="1">SUMIF(INDIRECT(Table2[[#Headers],[M17_21_2]]&amp;"[concat]"),Table2[concat],INDIRECT(Table2[[#Headers],[M17_21_2]]&amp;"[c]"))</f>
        <v>0</v>
      </c>
      <c r="H824" s="6">
        <f ca="1">SUMIF(INDIRECT(Table2[[#Headers],[K17_21_2]]&amp;"[concat]"),Table2[concat],INDIRECT(Table2[[#Headers],[K17_21_2]]&amp;"[c]"))*-1</f>
        <v>0</v>
      </c>
      <c r="I824" s="6" t="str">
        <f ca="1">IF(OR(Table2[[#This Row],[M17_21_2]]&gt;0,Table2[[#This Row],[K17_21_2]]&lt;0),"+-","")</f>
        <v/>
      </c>
      <c r="J824" s="9">
        <f ca="1">SUMIF(INDIRECT(Table2[[#Headers],[M23_28_2]]&amp;"[concat]"),Table2[concat],INDIRECT(Table2[[#Headers],[M23_28_2]]&amp;"[c]"))</f>
        <v>0</v>
      </c>
      <c r="K824" s="9"/>
      <c r="L824" s="9" t="str">
        <f ca="1">IF(OR(Table2[[#This Row],[M23_28_2]]&gt;0,Table2[[#This Row],[K23_28_2]]&lt;0),"+-","")</f>
        <v/>
      </c>
    </row>
    <row r="825" spans="1:12" x14ac:dyDescent="0.25">
      <c r="A825" s="6" t="str">
        <f>SUBSTITUTE(SUBSTITUTE(Table2[[#This Row],[NAMA BARANG]],"-","")," ","")</f>
        <v>Garisan20cmFancycutmouse</v>
      </c>
      <c r="B825" s="8">
        <f ca="1">IF(Table2[[#This Row],[TT]]&lt;1,"",COUNT(B$2:B824)+1)</f>
        <v>823</v>
      </c>
      <c r="C825" s="6" t="s">
        <v>1080</v>
      </c>
      <c r="D825" s="8">
        <v>17</v>
      </c>
      <c r="E825" s="8" t="s">
        <v>716</v>
      </c>
      <c r="F825" s="8">
        <f ca="1">SUM(Table2[[#This Row],[AWAL]],Table2[[#This Row],[M17_21_2]],Table2[[#This Row],[K17_21_2]],Table2[[#This Row],[M23_28_2]],Table2[[#This Row],[K23_28_2]])</f>
        <v>17</v>
      </c>
      <c r="G825" s="6">
        <f ca="1">SUMIF(INDIRECT(Table2[[#Headers],[M17_21_2]]&amp;"[concat]"),Table2[concat],INDIRECT(Table2[[#Headers],[M17_21_2]]&amp;"[c]"))</f>
        <v>0</v>
      </c>
      <c r="H825" s="6">
        <f ca="1">SUMIF(INDIRECT(Table2[[#Headers],[K17_21_2]]&amp;"[concat]"),Table2[concat],INDIRECT(Table2[[#Headers],[K17_21_2]]&amp;"[c]"))*-1</f>
        <v>0</v>
      </c>
      <c r="I825" s="6" t="str">
        <f ca="1">IF(OR(Table2[[#This Row],[M17_21_2]]&gt;0,Table2[[#This Row],[K17_21_2]]&lt;0),"+-","")</f>
        <v/>
      </c>
      <c r="J825" s="9">
        <f ca="1">SUMIF(INDIRECT(Table2[[#Headers],[M23_28_2]]&amp;"[concat]"),Table2[concat],INDIRECT(Table2[[#Headers],[M23_28_2]]&amp;"[c]"))</f>
        <v>0</v>
      </c>
      <c r="K825" s="9"/>
      <c r="L825" s="9" t="str">
        <f ca="1">IF(OR(Table2[[#This Row],[M23_28_2]]&gt;0,Table2[[#This Row],[K23_28_2]]&lt;0),"+-","")</f>
        <v/>
      </c>
    </row>
    <row r="826" spans="1:12" x14ac:dyDescent="0.25">
      <c r="A826" s="6" t="str">
        <f>SUBSTITUTE(SUBSTITUTE(Table2[[#This Row],[NAMA BARANG]],"-","")," ","")</f>
        <v>Garisan20cmFancymouse</v>
      </c>
      <c r="B826" s="8">
        <f ca="1">IF(Table2[[#This Row],[TT]]&lt;1,"",COUNT(B$2:B825)+1)</f>
        <v>824</v>
      </c>
      <c r="C826" s="6" t="s">
        <v>1081</v>
      </c>
      <c r="D826" s="8">
        <v>1</v>
      </c>
      <c r="E826" s="8" t="s">
        <v>716</v>
      </c>
      <c r="F826" s="8">
        <f ca="1">SUM(Table2[[#This Row],[AWAL]],Table2[[#This Row],[M17_21_2]],Table2[[#This Row],[K17_21_2]],Table2[[#This Row],[M23_28_2]],Table2[[#This Row],[K23_28_2]])</f>
        <v>1</v>
      </c>
      <c r="G826" s="6">
        <f ca="1">SUMIF(INDIRECT(Table2[[#Headers],[M17_21_2]]&amp;"[concat]"),Table2[concat],INDIRECT(Table2[[#Headers],[M17_21_2]]&amp;"[c]"))</f>
        <v>0</v>
      </c>
      <c r="H826" s="6">
        <f ca="1">SUMIF(INDIRECT(Table2[[#Headers],[K17_21_2]]&amp;"[concat]"),Table2[concat],INDIRECT(Table2[[#Headers],[K17_21_2]]&amp;"[c]"))*-1</f>
        <v>0</v>
      </c>
      <c r="I826" s="6" t="str">
        <f ca="1">IF(OR(Table2[[#This Row],[M17_21_2]]&gt;0,Table2[[#This Row],[K17_21_2]]&lt;0),"+-","")</f>
        <v/>
      </c>
      <c r="J826" s="9">
        <f ca="1">SUMIF(INDIRECT(Table2[[#Headers],[M23_28_2]]&amp;"[concat]"),Table2[concat],INDIRECT(Table2[[#Headers],[M23_28_2]]&amp;"[c]"))</f>
        <v>0</v>
      </c>
      <c r="K826" s="9"/>
      <c r="L826" s="9" t="str">
        <f ca="1">IF(OR(Table2[[#This Row],[M23_28_2]]&gt;0,Table2[[#This Row],[K23_28_2]]&lt;0),"+-","")</f>
        <v/>
      </c>
    </row>
    <row r="827" spans="1:12" x14ac:dyDescent="0.25">
      <c r="A827" s="6" t="str">
        <f>SUBSTITUTE(SUBSTITUTE(Table2[[#This Row],[NAMA BARANG]],"-","")," ","")</f>
        <v>Garisan20cmFancypaviabear</v>
      </c>
      <c r="B827" s="8">
        <f ca="1">IF(Table2[[#This Row],[TT]]&lt;1,"",COUNT(B$2:B826)+1)</f>
        <v>825</v>
      </c>
      <c r="C827" s="6" t="s">
        <v>1082</v>
      </c>
      <c r="D827" s="8">
        <v>22</v>
      </c>
      <c r="E827" s="8" t="s">
        <v>716</v>
      </c>
      <c r="F827" s="8">
        <f ca="1">SUM(Table2[[#This Row],[AWAL]],Table2[[#This Row],[M17_21_2]],Table2[[#This Row],[K17_21_2]],Table2[[#This Row],[M23_28_2]],Table2[[#This Row],[K23_28_2]])</f>
        <v>22</v>
      </c>
      <c r="G827" s="6">
        <f ca="1">SUMIF(INDIRECT(Table2[[#Headers],[M17_21_2]]&amp;"[concat]"),Table2[concat],INDIRECT(Table2[[#Headers],[M17_21_2]]&amp;"[c]"))</f>
        <v>0</v>
      </c>
      <c r="H827" s="6">
        <f ca="1">SUMIF(INDIRECT(Table2[[#Headers],[K17_21_2]]&amp;"[concat]"),Table2[concat],INDIRECT(Table2[[#Headers],[K17_21_2]]&amp;"[c]"))*-1</f>
        <v>0</v>
      </c>
      <c r="I827" s="6" t="str">
        <f ca="1">IF(OR(Table2[[#This Row],[M17_21_2]]&gt;0,Table2[[#This Row],[K17_21_2]]&lt;0),"+-","")</f>
        <v/>
      </c>
      <c r="J827" s="9">
        <f ca="1">SUMIF(INDIRECT(Table2[[#Headers],[M23_28_2]]&amp;"[concat]"),Table2[concat],INDIRECT(Table2[[#Headers],[M23_28_2]]&amp;"[c]"))</f>
        <v>0</v>
      </c>
      <c r="K827" s="9"/>
      <c r="L827" s="9" t="str">
        <f ca="1">IF(OR(Table2[[#This Row],[M23_28_2]]&gt;0,Table2[[#This Row],[K23_28_2]]&lt;0),"+-","")</f>
        <v/>
      </c>
    </row>
    <row r="828" spans="1:12" x14ac:dyDescent="0.25">
      <c r="A828" s="6" t="str">
        <f>SUBSTITUTE(SUBSTITUTE(Table2[[#This Row],[NAMA BARANG]],"-","")," ","")</f>
        <v>Garisan20cmFancyprettywhite</v>
      </c>
      <c r="B828" s="8">
        <f ca="1">IF(Table2[[#This Row],[TT]]&lt;1,"",COUNT(B$2:B827)+1)</f>
        <v>826</v>
      </c>
      <c r="C828" s="6" t="s">
        <v>1083</v>
      </c>
      <c r="D828" s="8">
        <v>54</v>
      </c>
      <c r="E828" s="8" t="s">
        <v>716</v>
      </c>
      <c r="F828" s="8">
        <f ca="1">SUM(Table2[[#This Row],[AWAL]],Table2[[#This Row],[M17_21_2]],Table2[[#This Row],[K17_21_2]],Table2[[#This Row],[M23_28_2]],Table2[[#This Row],[K23_28_2]])</f>
        <v>54</v>
      </c>
      <c r="G828" s="6">
        <f ca="1">SUMIF(INDIRECT(Table2[[#Headers],[M17_21_2]]&amp;"[concat]"),Table2[concat],INDIRECT(Table2[[#Headers],[M17_21_2]]&amp;"[c]"))</f>
        <v>0</v>
      </c>
      <c r="H828" s="6">
        <f ca="1">SUMIF(INDIRECT(Table2[[#Headers],[K17_21_2]]&amp;"[concat]"),Table2[concat],INDIRECT(Table2[[#Headers],[K17_21_2]]&amp;"[c]"))*-1</f>
        <v>0</v>
      </c>
      <c r="I828" s="6" t="str">
        <f ca="1">IF(OR(Table2[[#This Row],[M17_21_2]]&gt;0,Table2[[#This Row],[K17_21_2]]&lt;0),"+-","")</f>
        <v/>
      </c>
      <c r="J828" s="9">
        <f ca="1">SUMIF(INDIRECT(Table2[[#Headers],[M23_28_2]]&amp;"[concat]"),Table2[concat],INDIRECT(Table2[[#Headers],[M23_28_2]]&amp;"[c]"))</f>
        <v>0</v>
      </c>
      <c r="K828" s="9"/>
      <c r="L828" s="9" t="str">
        <f ca="1">IF(OR(Table2[[#This Row],[M23_28_2]]&gt;0,Table2[[#This Row],[K23_28_2]]&lt;0),"+-","")</f>
        <v/>
      </c>
    </row>
    <row r="829" spans="1:12" x14ac:dyDescent="0.25">
      <c r="A829" s="6" t="str">
        <f>SUBSTITUTE(SUBSTITUTE(Table2[[#This Row],[NAMA BARANG]],"-","")," ","")</f>
        <v>Garisan20cmFancyspidermanbiru</v>
      </c>
      <c r="B829" s="8">
        <f ca="1">IF(Table2[[#This Row],[TT]]&lt;1,"",COUNT(B$2:B828)+1)</f>
        <v>827</v>
      </c>
      <c r="C829" s="6" t="s">
        <v>1084</v>
      </c>
      <c r="D829" s="8">
        <v>17</v>
      </c>
      <c r="E829" s="8" t="s">
        <v>716</v>
      </c>
      <c r="F829" s="8">
        <f ca="1">SUM(Table2[[#This Row],[AWAL]],Table2[[#This Row],[M17_21_2]],Table2[[#This Row],[K17_21_2]],Table2[[#This Row],[M23_28_2]],Table2[[#This Row],[K23_28_2]])</f>
        <v>17</v>
      </c>
      <c r="G829" s="6">
        <f ca="1">SUMIF(INDIRECT(Table2[[#Headers],[M17_21_2]]&amp;"[concat]"),Table2[concat],INDIRECT(Table2[[#Headers],[M17_21_2]]&amp;"[c]"))</f>
        <v>0</v>
      </c>
      <c r="H829" s="6">
        <f ca="1">SUMIF(INDIRECT(Table2[[#Headers],[K17_21_2]]&amp;"[concat]"),Table2[concat],INDIRECT(Table2[[#Headers],[K17_21_2]]&amp;"[c]"))*-1</f>
        <v>0</v>
      </c>
      <c r="I829" s="6" t="str">
        <f ca="1">IF(OR(Table2[[#This Row],[M17_21_2]]&gt;0,Table2[[#This Row],[K17_21_2]]&lt;0),"+-","")</f>
        <v/>
      </c>
      <c r="J829" s="9">
        <f ca="1">SUMIF(INDIRECT(Table2[[#Headers],[M23_28_2]]&amp;"[concat]"),Table2[concat],INDIRECT(Table2[[#Headers],[M23_28_2]]&amp;"[c]"))</f>
        <v>0</v>
      </c>
      <c r="K829" s="9"/>
      <c r="L829" s="9" t="str">
        <f ca="1">IF(OR(Table2[[#This Row],[M23_28_2]]&gt;0,Table2[[#This Row],[K23_28_2]]&lt;0),"+-","")</f>
        <v/>
      </c>
    </row>
    <row r="830" spans="1:12" x14ac:dyDescent="0.25">
      <c r="A830" s="6" t="str">
        <f>SUBSTITUTE(SUBSTITUTE(Table2[[#This Row],[NAMA BARANG]],"-","")," ","")</f>
        <v>Garisan20cmFancysuperman</v>
      </c>
      <c r="B830" s="8">
        <f ca="1">IF(Table2[[#This Row],[TT]]&lt;1,"",COUNT(B$2:B829)+1)</f>
        <v>828</v>
      </c>
      <c r="C830" s="6" t="s">
        <v>1085</v>
      </c>
      <c r="D830" s="8">
        <v>10</v>
      </c>
      <c r="E830" s="8" t="s">
        <v>716</v>
      </c>
      <c r="F830" s="8">
        <f ca="1">SUM(Table2[[#This Row],[AWAL]],Table2[[#This Row],[M17_21_2]],Table2[[#This Row],[K17_21_2]],Table2[[#This Row],[M23_28_2]],Table2[[#This Row],[K23_28_2]])</f>
        <v>10</v>
      </c>
      <c r="G830" s="6">
        <f ca="1">SUMIF(INDIRECT(Table2[[#Headers],[M17_21_2]]&amp;"[concat]"),Table2[concat],INDIRECT(Table2[[#Headers],[M17_21_2]]&amp;"[c]"))</f>
        <v>0</v>
      </c>
      <c r="H830" s="6">
        <f ca="1">SUMIF(INDIRECT(Table2[[#Headers],[K17_21_2]]&amp;"[concat]"),Table2[concat],INDIRECT(Table2[[#Headers],[K17_21_2]]&amp;"[c]"))*-1</f>
        <v>0</v>
      </c>
      <c r="I830" s="6" t="str">
        <f ca="1">IF(OR(Table2[[#This Row],[M17_21_2]]&gt;0,Table2[[#This Row],[K17_21_2]]&lt;0),"+-","")</f>
        <v/>
      </c>
      <c r="J830" s="9">
        <f ca="1">SUMIF(INDIRECT(Table2[[#Headers],[M23_28_2]]&amp;"[concat]"),Table2[concat],INDIRECT(Table2[[#Headers],[M23_28_2]]&amp;"[c]"))</f>
        <v>0</v>
      </c>
      <c r="K830" s="9"/>
      <c r="L830" s="9" t="str">
        <f ca="1">IF(OR(Table2[[#This Row],[M23_28_2]]&gt;0,Table2[[#This Row],[K23_28_2]]&lt;0),"+-","")</f>
        <v/>
      </c>
    </row>
    <row r="831" spans="1:12" x14ac:dyDescent="0.25">
      <c r="A831" s="6" t="str">
        <f>SUBSTITUTE(SUBSTITUTE(Table2[[#This Row],[NAMA BARANG]],"-","")," ","")</f>
        <v>Garisan20cmHolo9320(1Disp=10pc)</v>
      </c>
      <c r="B831" s="8">
        <f ca="1">IF(Table2[[#This Row],[TT]]&lt;1,"",COUNT(B$2:B830)+1)</f>
        <v>829</v>
      </c>
      <c r="C831" s="6" t="s">
        <v>1086</v>
      </c>
      <c r="D831" s="8">
        <v>11</v>
      </c>
      <c r="E831" s="8" t="s">
        <v>55</v>
      </c>
      <c r="F831" s="8">
        <f ca="1">SUM(Table2[[#This Row],[AWAL]],Table2[[#This Row],[M17_21_2]],Table2[[#This Row],[K17_21_2]],Table2[[#This Row],[M23_28_2]],Table2[[#This Row],[K23_28_2]])</f>
        <v>11</v>
      </c>
      <c r="G831" s="6">
        <f ca="1">SUMIF(INDIRECT(Table2[[#Headers],[M17_21_2]]&amp;"[concat]"),Table2[concat],INDIRECT(Table2[[#Headers],[M17_21_2]]&amp;"[c]"))</f>
        <v>0</v>
      </c>
      <c r="H831" s="6">
        <f ca="1">SUMIF(INDIRECT(Table2[[#Headers],[K17_21_2]]&amp;"[concat]"),Table2[concat],INDIRECT(Table2[[#Headers],[K17_21_2]]&amp;"[c]"))*-1</f>
        <v>0</v>
      </c>
      <c r="I831" s="6" t="str">
        <f ca="1">IF(OR(Table2[[#This Row],[M17_21_2]]&gt;0,Table2[[#This Row],[K17_21_2]]&lt;0),"+-","")</f>
        <v/>
      </c>
      <c r="J831" s="9">
        <f ca="1">SUMIF(INDIRECT(Table2[[#Headers],[M23_28_2]]&amp;"[concat]"),Table2[concat],INDIRECT(Table2[[#Headers],[M23_28_2]]&amp;"[c]"))</f>
        <v>0</v>
      </c>
      <c r="K831" s="9"/>
      <c r="L831" s="9" t="str">
        <f ca="1">IF(OR(Table2[[#This Row],[M23_28_2]]&gt;0,Table2[[#This Row],[K23_28_2]]&lt;0),"+-","")</f>
        <v/>
      </c>
    </row>
    <row r="832" spans="1:12" x14ac:dyDescent="0.25">
      <c r="A832" s="6" t="str">
        <f>SUBSTITUTE(SUBSTITUTE(Table2[[#This Row],[NAMA BARANG]],"-","")," ","")</f>
        <v>Garisan30cmEnter</v>
      </c>
      <c r="B832" s="8">
        <f ca="1">IF(Table2[[#This Row],[TT]]&lt;1,"",COUNT(B$2:B831)+1)</f>
        <v>830</v>
      </c>
      <c r="C832" s="6" t="s">
        <v>2903</v>
      </c>
      <c r="D832" s="8">
        <v>5</v>
      </c>
      <c r="E832" s="8" t="s">
        <v>2978</v>
      </c>
      <c r="F832" s="8">
        <f ca="1">SUM(Table2[[#This Row],[AWAL]],Table2[[#This Row],[M17_21_2]],Table2[[#This Row],[K17_21_2]],Table2[[#This Row],[M23_28_2]],Table2[[#This Row],[K23_28_2]])</f>
        <v>14</v>
      </c>
      <c r="G832" s="6">
        <f ca="1">SUMIF(INDIRECT(Table2[[#Headers],[M17_21_2]]&amp;"[concat]"),Table2[concat],INDIRECT(Table2[[#Headers],[M17_21_2]]&amp;"[c]"))</f>
        <v>9</v>
      </c>
      <c r="H832" s="6">
        <f ca="1">SUMIF(INDIRECT(Table2[[#Headers],[K17_21_2]]&amp;"[concat]"),Table2[concat],INDIRECT(Table2[[#Headers],[K17_21_2]]&amp;"[c]"))*-1</f>
        <v>0</v>
      </c>
      <c r="I832" s="6" t="str">
        <f ca="1">IF(OR(Table2[[#This Row],[M17_21_2]]&gt;0,Table2[[#This Row],[K17_21_2]]&lt;0),"+-","")</f>
        <v>+-</v>
      </c>
      <c r="J832" s="9">
        <f ca="1">SUMIF(INDIRECT(Table2[[#Headers],[M23_28_2]]&amp;"[concat]"),Table2[concat],INDIRECT(Table2[[#Headers],[M23_28_2]]&amp;"[c]"))</f>
        <v>0</v>
      </c>
      <c r="K832" s="9"/>
      <c r="L832" s="9" t="str">
        <f ca="1">IF(OR(Table2[[#This Row],[M23_28_2]]&gt;0,Table2[[#This Row],[K23_28_2]]&lt;0),"+-","")</f>
        <v/>
      </c>
    </row>
    <row r="833" spans="1:12" x14ac:dyDescent="0.25">
      <c r="A833" s="6" t="str">
        <f>SUBSTITUTE(SUBSTITUTE(Table2[[#This Row],[NAMA BARANG]],"-","")," ","")</f>
        <v>Garisan30cm(Abjad&amp;Angka)3008</v>
      </c>
      <c r="B833" s="8">
        <f ca="1">IF(Table2[[#This Row],[TT]]&lt;1,"",COUNT(B$2:B832)+1)</f>
        <v>831</v>
      </c>
      <c r="C833" s="6" t="s">
        <v>1089</v>
      </c>
      <c r="D833" s="8">
        <v>8</v>
      </c>
      <c r="E833" s="8" t="s">
        <v>145</v>
      </c>
      <c r="F833" s="8">
        <f ca="1">SUM(Table2[[#This Row],[AWAL]],Table2[[#This Row],[M17_21_2]],Table2[[#This Row],[K17_21_2]],Table2[[#This Row],[M23_28_2]],Table2[[#This Row],[K23_28_2]])</f>
        <v>8</v>
      </c>
      <c r="G833" s="6">
        <f ca="1">SUMIF(INDIRECT(Table2[[#Headers],[M17_21_2]]&amp;"[concat]"),Table2[concat],INDIRECT(Table2[[#Headers],[M17_21_2]]&amp;"[c]"))</f>
        <v>0</v>
      </c>
      <c r="H833" s="6">
        <f ca="1">SUMIF(INDIRECT(Table2[[#Headers],[K17_21_2]]&amp;"[concat]"),Table2[concat],INDIRECT(Table2[[#Headers],[K17_21_2]]&amp;"[c]"))*-1</f>
        <v>0</v>
      </c>
      <c r="I833" s="6" t="str">
        <f ca="1">IF(OR(Table2[[#This Row],[M17_21_2]]&gt;0,Table2[[#This Row],[K17_21_2]]&lt;0),"+-","")</f>
        <v/>
      </c>
      <c r="J833" s="9">
        <f ca="1">SUMIF(INDIRECT(Table2[[#Headers],[M23_28_2]]&amp;"[concat]"),Table2[concat],INDIRECT(Table2[[#Headers],[M23_28_2]]&amp;"[c]"))</f>
        <v>0</v>
      </c>
      <c r="K833" s="9"/>
      <c r="L833" s="9" t="str">
        <f ca="1">IF(OR(Table2[[#This Row],[M23_28_2]]&gt;0,Table2[[#This Row],[K23_28_2]]&lt;0),"+-","")</f>
        <v/>
      </c>
    </row>
    <row r="834" spans="1:12" x14ac:dyDescent="0.25">
      <c r="A834" s="6" t="str">
        <f>SUBSTITUTE(SUBSTITUTE(Table2[[#This Row],[NAMA BARANG]],"-","")," ","")</f>
        <v>Garisan30cm1105BT21</v>
      </c>
      <c r="B834" s="8">
        <f ca="1">IF(Table2[[#This Row],[TT]]&lt;1,"",COUNT(B$2:B833)+1)</f>
        <v>832</v>
      </c>
      <c r="C834" s="6" t="s">
        <v>1090</v>
      </c>
      <c r="D834" s="8">
        <v>28</v>
      </c>
      <c r="E834" s="8" t="s">
        <v>23</v>
      </c>
      <c r="F834" s="8">
        <f ca="1">SUM(Table2[[#This Row],[AWAL]],Table2[[#This Row],[M17_21_2]],Table2[[#This Row],[K17_21_2]],Table2[[#This Row],[M23_28_2]],Table2[[#This Row],[K23_28_2]])</f>
        <v>28</v>
      </c>
      <c r="G834" s="6">
        <f ca="1">SUMIF(INDIRECT(Table2[[#Headers],[M17_21_2]]&amp;"[concat]"),Table2[concat],INDIRECT(Table2[[#Headers],[M17_21_2]]&amp;"[c]"))</f>
        <v>0</v>
      </c>
      <c r="H834" s="6">
        <f ca="1">SUMIF(INDIRECT(Table2[[#Headers],[K17_21_2]]&amp;"[concat]"),Table2[concat],INDIRECT(Table2[[#Headers],[K17_21_2]]&amp;"[c]"))*-1</f>
        <v>0</v>
      </c>
      <c r="I834" s="6" t="str">
        <f ca="1">IF(OR(Table2[[#This Row],[M17_21_2]]&gt;0,Table2[[#This Row],[K17_21_2]]&lt;0),"+-","")</f>
        <v/>
      </c>
      <c r="J834" s="9">
        <f ca="1">SUMIF(INDIRECT(Table2[[#Headers],[M23_28_2]]&amp;"[concat]"),Table2[concat],INDIRECT(Table2[[#Headers],[M23_28_2]]&amp;"[c]"))</f>
        <v>0</v>
      </c>
      <c r="K834" s="9"/>
      <c r="L834" s="9" t="str">
        <f ca="1">IF(OR(Table2[[#This Row],[M23_28_2]]&gt;0,Table2[[#This Row],[K23_28_2]]&lt;0),"+-","")</f>
        <v/>
      </c>
    </row>
    <row r="835" spans="1:12" x14ac:dyDescent="0.25">
      <c r="A835" s="6" t="str">
        <f>SUBSTITUTE(SUBSTITUTE(Table2[[#This Row],[NAMA BARANG]],"-","")," ","")</f>
        <v>Garisan30cm1105Disney</v>
      </c>
      <c r="B835" s="8">
        <f ca="1">IF(Table2[[#This Row],[TT]]&lt;1,"",COUNT(B$2:B834)+1)</f>
        <v>833</v>
      </c>
      <c r="C835" s="6" t="s">
        <v>1091</v>
      </c>
      <c r="D835" s="8">
        <v>4</v>
      </c>
      <c r="E835" s="8" t="s">
        <v>23</v>
      </c>
      <c r="F835" s="8">
        <f ca="1">SUM(Table2[[#This Row],[AWAL]],Table2[[#This Row],[M17_21_2]],Table2[[#This Row],[K17_21_2]],Table2[[#This Row],[M23_28_2]],Table2[[#This Row],[K23_28_2]])</f>
        <v>3</v>
      </c>
      <c r="G835" s="6">
        <f ca="1">SUMIF(INDIRECT(Table2[[#Headers],[M17_21_2]]&amp;"[concat]"),Table2[concat],INDIRECT(Table2[[#Headers],[M17_21_2]]&amp;"[c]"))</f>
        <v>0</v>
      </c>
      <c r="H835" s="6">
        <f ca="1">SUMIF(INDIRECT(Table2[[#Headers],[K17_21_2]]&amp;"[concat]"),Table2[concat],INDIRECT(Table2[[#Headers],[K17_21_2]]&amp;"[c]"))*-1</f>
        <v>-1</v>
      </c>
      <c r="I835" s="6" t="str">
        <f ca="1">IF(OR(Table2[[#This Row],[M17_21_2]]&gt;0,Table2[[#This Row],[K17_21_2]]&lt;0),"+-","")</f>
        <v>+-</v>
      </c>
      <c r="J835" s="9">
        <f ca="1">SUMIF(INDIRECT(Table2[[#Headers],[M23_28_2]]&amp;"[concat]"),Table2[concat],INDIRECT(Table2[[#Headers],[M23_28_2]]&amp;"[c]"))</f>
        <v>0</v>
      </c>
      <c r="K835" s="9"/>
      <c r="L835" s="9" t="str">
        <f ca="1">IF(OR(Table2[[#This Row],[M23_28_2]]&gt;0,Table2[[#This Row],[K23_28_2]]&lt;0),"+-","")</f>
        <v/>
      </c>
    </row>
    <row r="836" spans="1:12" x14ac:dyDescent="0.25">
      <c r="A836" s="6" t="str">
        <f>SUBSTITUTE(SUBSTITUTE(Table2[[#This Row],[NAMA BARANG]],"-","")," ","")</f>
        <v>Garisan30cm2109lebar</v>
      </c>
      <c r="B836" s="8">
        <f ca="1">IF(Table2[[#This Row],[TT]]&lt;1,"",COUNT(B$2:B835)+1)</f>
        <v>834</v>
      </c>
      <c r="C836" s="6" t="s">
        <v>1092</v>
      </c>
      <c r="D836" s="8">
        <v>1</v>
      </c>
      <c r="E836" s="8" t="s">
        <v>153</v>
      </c>
      <c r="F836" s="8">
        <f ca="1">SUM(Table2[[#This Row],[AWAL]],Table2[[#This Row],[M17_21_2]],Table2[[#This Row],[K17_21_2]],Table2[[#This Row],[M23_28_2]],Table2[[#This Row],[K23_28_2]])</f>
        <v>1</v>
      </c>
      <c r="G836" s="6">
        <f ca="1">SUMIF(INDIRECT(Table2[[#Headers],[M17_21_2]]&amp;"[concat]"),Table2[concat],INDIRECT(Table2[[#Headers],[M17_21_2]]&amp;"[c]"))</f>
        <v>0</v>
      </c>
      <c r="H836" s="6">
        <f ca="1">SUMIF(INDIRECT(Table2[[#Headers],[K17_21_2]]&amp;"[concat]"),Table2[concat],INDIRECT(Table2[[#Headers],[K17_21_2]]&amp;"[c]"))*-1</f>
        <v>0</v>
      </c>
      <c r="I836" s="6" t="str">
        <f ca="1">IF(OR(Table2[[#This Row],[M17_21_2]]&gt;0,Table2[[#This Row],[K17_21_2]]&lt;0),"+-","")</f>
        <v/>
      </c>
      <c r="J836" s="9">
        <f ca="1">SUMIF(INDIRECT(Table2[[#Headers],[M23_28_2]]&amp;"[concat]"),Table2[concat],INDIRECT(Table2[[#Headers],[M23_28_2]]&amp;"[c]"))</f>
        <v>0</v>
      </c>
      <c r="K836" s="9"/>
      <c r="L836" s="9" t="str">
        <f ca="1">IF(OR(Table2[[#This Row],[M23_28_2]]&gt;0,Table2[[#This Row],[K23_28_2]]&lt;0),"+-","")</f>
        <v/>
      </c>
    </row>
    <row r="837" spans="1:12" x14ac:dyDescent="0.25">
      <c r="A837" s="6" t="str">
        <f>SUBSTITUTE(SUBSTITUTE(Table2[[#This Row],[NAMA BARANG]],"-","")," ","")</f>
        <v>Garisan30cm704(60)</v>
      </c>
      <c r="B837" s="8">
        <f ca="1">IF(Table2[[#This Row],[TT]]&lt;1,"",COUNT(B$2:B836)+1)</f>
        <v>835</v>
      </c>
      <c r="C837" s="6" t="s">
        <v>1093</v>
      </c>
      <c r="D837" s="8">
        <v>8</v>
      </c>
      <c r="E837" s="8" t="s">
        <v>143</v>
      </c>
      <c r="F837" s="8">
        <f ca="1">SUM(Table2[[#This Row],[AWAL]],Table2[[#This Row],[M17_21_2]],Table2[[#This Row],[K17_21_2]],Table2[[#This Row],[M23_28_2]],Table2[[#This Row],[K23_28_2]])</f>
        <v>8</v>
      </c>
      <c r="G837" s="6">
        <f ca="1">SUMIF(INDIRECT(Table2[[#Headers],[M17_21_2]]&amp;"[concat]"),Table2[concat],INDIRECT(Table2[[#Headers],[M17_21_2]]&amp;"[c]"))</f>
        <v>0</v>
      </c>
      <c r="H837" s="6">
        <f ca="1">SUMIF(INDIRECT(Table2[[#Headers],[K17_21_2]]&amp;"[concat]"),Table2[concat],INDIRECT(Table2[[#Headers],[K17_21_2]]&amp;"[c]"))*-1</f>
        <v>0</v>
      </c>
      <c r="I837" s="6" t="str">
        <f ca="1">IF(OR(Table2[[#This Row],[M17_21_2]]&gt;0,Table2[[#This Row],[K17_21_2]]&lt;0),"+-","")</f>
        <v/>
      </c>
      <c r="J837" s="9">
        <f ca="1">SUMIF(INDIRECT(Table2[[#Headers],[M23_28_2]]&amp;"[concat]"),Table2[concat],INDIRECT(Table2[[#Headers],[M23_28_2]]&amp;"[c]"))</f>
        <v>0</v>
      </c>
      <c r="K837" s="9"/>
      <c r="L837" s="9" t="str">
        <f ca="1">IF(OR(Table2[[#This Row],[M23_28_2]]&gt;0,Table2[[#This Row],[K23_28_2]]&lt;0),"+-","")</f>
        <v/>
      </c>
    </row>
    <row r="838" spans="1:12" x14ac:dyDescent="0.25">
      <c r="A838" s="6" t="str">
        <f>SUBSTITUTE(SUBSTITUTE(Table2[[#This Row],[NAMA BARANG]],"-","")," ","")</f>
        <v>Garisan30cm8541x48</v>
      </c>
      <c r="B838" s="8">
        <f ca="1">IF(Table2[[#This Row],[TT]]&lt;1,"",COUNT(B$2:B837)+1)</f>
        <v>836</v>
      </c>
      <c r="C838" s="6" t="s">
        <v>1094</v>
      </c>
      <c r="D838" s="8">
        <v>3</v>
      </c>
      <c r="E838" s="8" t="s">
        <v>55</v>
      </c>
      <c r="F838" s="8">
        <f ca="1">SUM(Table2[[#This Row],[AWAL]],Table2[[#This Row],[M17_21_2]],Table2[[#This Row],[K17_21_2]],Table2[[#This Row],[M23_28_2]],Table2[[#This Row],[K23_28_2]])</f>
        <v>3</v>
      </c>
      <c r="G838" s="6">
        <f ca="1">SUMIF(INDIRECT(Table2[[#Headers],[M17_21_2]]&amp;"[concat]"),Table2[concat],INDIRECT(Table2[[#Headers],[M17_21_2]]&amp;"[c]"))</f>
        <v>0</v>
      </c>
      <c r="H838" s="6">
        <f ca="1">SUMIF(INDIRECT(Table2[[#Headers],[K17_21_2]]&amp;"[concat]"),Table2[concat],INDIRECT(Table2[[#Headers],[K17_21_2]]&amp;"[c]"))*-1</f>
        <v>0</v>
      </c>
      <c r="I838" s="6" t="str">
        <f ca="1">IF(OR(Table2[[#This Row],[M17_21_2]]&gt;0,Table2[[#This Row],[K17_21_2]]&lt;0),"+-","")</f>
        <v/>
      </c>
      <c r="J838" s="9">
        <f ca="1">SUMIF(INDIRECT(Table2[[#Headers],[M23_28_2]]&amp;"[concat]"),Table2[concat],INDIRECT(Table2[[#Headers],[M23_28_2]]&amp;"[c]"))</f>
        <v>0</v>
      </c>
      <c r="K838" s="9"/>
      <c r="L838" s="9" t="str">
        <f ca="1">IF(OR(Table2[[#This Row],[M23_28_2]]&gt;0,Table2[[#This Row],[K23_28_2]]&lt;0),"+-","")</f>
        <v/>
      </c>
    </row>
    <row r="839" spans="1:12" x14ac:dyDescent="0.25">
      <c r="A839" s="6" t="str">
        <f>SUBSTITUTE(SUBSTITUTE(Table2[[#This Row],[NAMA BARANG]],"-","")," ","")</f>
        <v>Garisan30cmABK30</v>
      </c>
      <c r="B839" s="8">
        <f ca="1">IF(Table2[[#This Row],[TT]]&lt;1,"",COUNT(B$2:B838)+1)</f>
        <v>837</v>
      </c>
      <c r="C839" s="6" t="s">
        <v>1095</v>
      </c>
      <c r="D839" s="8">
        <v>3</v>
      </c>
      <c r="E839" s="8" t="s">
        <v>55</v>
      </c>
      <c r="F839" s="8">
        <f ca="1">SUM(Table2[[#This Row],[AWAL]],Table2[[#This Row],[M17_21_2]],Table2[[#This Row],[K17_21_2]],Table2[[#This Row],[M23_28_2]],Table2[[#This Row],[K23_28_2]])</f>
        <v>3</v>
      </c>
      <c r="G839" s="6">
        <f ca="1">SUMIF(INDIRECT(Table2[[#Headers],[M17_21_2]]&amp;"[concat]"),Table2[concat],INDIRECT(Table2[[#Headers],[M17_21_2]]&amp;"[c]"))</f>
        <v>0</v>
      </c>
      <c r="H839" s="6">
        <f ca="1">SUMIF(INDIRECT(Table2[[#Headers],[K17_21_2]]&amp;"[concat]"),Table2[concat],INDIRECT(Table2[[#Headers],[K17_21_2]]&amp;"[c]"))*-1</f>
        <v>0</v>
      </c>
      <c r="I839" s="6" t="str">
        <f ca="1">IF(OR(Table2[[#This Row],[M17_21_2]]&gt;0,Table2[[#This Row],[K17_21_2]]&lt;0),"+-","")</f>
        <v/>
      </c>
      <c r="J839" s="9">
        <f ca="1">SUMIF(INDIRECT(Table2[[#Headers],[M23_28_2]]&amp;"[concat]"),Table2[concat],INDIRECT(Table2[[#Headers],[M23_28_2]]&amp;"[c]"))</f>
        <v>0</v>
      </c>
      <c r="K839" s="9"/>
      <c r="L839" s="9" t="str">
        <f ca="1">IF(OR(Table2[[#This Row],[M23_28_2]]&gt;0,Table2[[#This Row],[K23_28_2]]&lt;0),"+-","")</f>
        <v/>
      </c>
    </row>
    <row r="840" spans="1:12" x14ac:dyDescent="0.25">
      <c r="A840" s="6" t="str">
        <f>SUBSTITUTE(SUBSTITUTE(Table2[[#This Row],[NAMA BARANG]],"-","")," ","")</f>
        <v>Garisan30cmaluminium1530</v>
      </c>
      <c r="B840" s="8">
        <f ca="1">IF(Table2[[#This Row],[TT]]&lt;1,"",COUNT(B$2:B839)+1)</f>
        <v>838</v>
      </c>
      <c r="C840" s="6" t="s">
        <v>1096</v>
      </c>
      <c r="D840" s="8">
        <v>4</v>
      </c>
      <c r="E840" s="8" t="s">
        <v>145</v>
      </c>
      <c r="F840" s="8">
        <f ca="1">SUM(Table2[[#This Row],[AWAL]],Table2[[#This Row],[M17_21_2]],Table2[[#This Row],[K17_21_2]],Table2[[#This Row],[M23_28_2]],Table2[[#This Row],[K23_28_2]])</f>
        <v>4</v>
      </c>
      <c r="G840" s="6">
        <f ca="1">SUMIF(INDIRECT(Table2[[#Headers],[M17_21_2]]&amp;"[concat]"),Table2[concat],INDIRECT(Table2[[#Headers],[M17_21_2]]&amp;"[c]"))</f>
        <v>0</v>
      </c>
      <c r="H840" s="6">
        <f ca="1">SUMIF(INDIRECT(Table2[[#Headers],[K17_21_2]]&amp;"[concat]"),Table2[concat],INDIRECT(Table2[[#Headers],[K17_21_2]]&amp;"[c]"))*-1</f>
        <v>0</v>
      </c>
      <c r="I840" s="6" t="str">
        <f ca="1">IF(OR(Table2[[#This Row],[M17_21_2]]&gt;0,Table2[[#This Row],[K17_21_2]]&lt;0),"+-","")</f>
        <v/>
      </c>
      <c r="J840" s="9">
        <f ca="1">SUMIF(INDIRECT(Table2[[#Headers],[M23_28_2]]&amp;"[concat]"),Table2[concat],INDIRECT(Table2[[#Headers],[M23_28_2]]&amp;"[c]"))</f>
        <v>0</v>
      </c>
      <c r="K840" s="9"/>
      <c r="L840" s="9" t="str">
        <f ca="1">IF(OR(Table2[[#This Row],[M23_28_2]]&gt;0,Table2[[#This Row],[K23_28_2]]&lt;0),"+-","")</f>
        <v/>
      </c>
    </row>
    <row r="841" spans="1:12" x14ac:dyDescent="0.25">
      <c r="A841" s="6" t="str">
        <f>SUBSTITUTE(SUBSTITUTE(Table2[[#This Row],[NAMA BARANG]],"-","")," ","")</f>
        <v>Garisan30cmBesi5030yoekerorange</v>
      </c>
      <c r="B841" s="8">
        <f ca="1">IF(Table2[[#This Row],[TT]]&lt;1,"",COUNT(B$2:B840)+1)</f>
        <v>839</v>
      </c>
      <c r="C841" s="6" t="s">
        <v>1097</v>
      </c>
      <c r="D841" s="8">
        <v>14</v>
      </c>
      <c r="E841" s="8" t="s">
        <v>143</v>
      </c>
      <c r="F841" s="8">
        <f ca="1">SUM(Table2[[#This Row],[AWAL]],Table2[[#This Row],[M17_21_2]],Table2[[#This Row],[K17_21_2]],Table2[[#This Row],[M23_28_2]],Table2[[#This Row],[K23_28_2]])</f>
        <v>9</v>
      </c>
      <c r="G841" s="6">
        <f ca="1">SUMIF(INDIRECT(Table2[[#Headers],[M17_21_2]]&amp;"[concat]"),Table2[concat],INDIRECT(Table2[[#Headers],[M17_21_2]]&amp;"[c]"))</f>
        <v>0</v>
      </c>
      <c r="H841" s="6">
        <f ca="1">SUMIF(INDIRECT(Table2[[#Headers],[K17_21_2]]&amp;"[concat]"),Table2[concat],INDIRECT(Table2[[#Headers],[K17_21_2]]&amp;"[c]"))*-1</f>
        <v>-5</v>
      </c>
      <c r="I841" s="6" t="str">
        <f ca="1">IF(OR(Table2[[#This Row],[M17_21_2]]&gt;0,Table2[[#This Row],[K17_21_2]]&lt;0),"+-","")</f>
        <v>+-</v>
      </c>
      <c r="J841" s="9">
        <f ca="1">SUMIF(INDIRECT(Table2[[#Headers],[M23_28_2]]&amp;"[concat]"),Table2[concat],INDIRECT(Table2[[#Headers],[M23_28_2]]&amp;"[c]"))</f>
        <v>0</v>
      </c>
      <c r="K841" s="9"/>
      <c r="L841" s="9" t="str">
        <f ca="1">IF(OR(Table2[[#This Row],[M23_28_2]]&gt;0,Table2[[#This Row],[K23_28_2]]&lt;0),"+-","")</f>
        <v/>
      </c>
    </row>
    <row r="842" spans="1:12" x14ac:dyDescent="0.25">
      <c r="A842" s="6" t="str">
        <f>SUBSTITUTE(SUBSTITUTE(Table2[[#This Row],[NAMA BARANG]],"-","")," ","")</f>
        <v>Garisan30cmBesigliterHS1906(9030)</v>
      </c>
      <c r="B842" s="8">
        <f ca="1">IF(Table2[[#This Row],[TT]]&lt;1,"",COUNT(B$2:B841)+1)</f>
        <v>840</v>
      </c>
      <c r="C842" s="6" t="s">
        <v>1098</v>
      </c>
      <c r="D842" s="8">
        <v>2</v>
      </c>
      <c r="E842" s="8" t="s">
        <v>1099</v>
      </c>
      <c r="F842" s="8">
        <f ca="1">SUM(Table2[[#This Row],[AWAL]],Table2[[#This Row],[M17_21_2]],Table2[[#This Row],[K17_21_2]],Table2[[#This Row],[M23_28_2]],Table2[[#This Row],[K23_28_2]])</f>
        <v>2</v>
      </c>
      <c r="G842" s="6">
        <f ca="1">SUMIF(INDIRECT(Table2[[#Headers],[M17_21_2]]&amp;"[concat]"),Table2[concat],INDIRECT(Table2[[#Headers],[M17_21_2]]&amp;"[c]"))</f>
        <v>0</v>
      </c>
      <c r="H842" s="6">
        <f ca="1">SUMIF(INDIRECT(Table2[[#Headers],[K17_21_2]]&amp;"[concat]"),Table2[concat],INDIRECT(Table2[[#Headers],[K17_21_2]]&amp;"[c]"))*-1</f>
        <v>0</v>
      </c>
      <c r="I842" s="6" t="str">
        <f ca="1">IF(OR(Table2[[#This Row],[M17_21_2]]&gt;0,Table2[[#This Row],[K17_21_2]]&lt;0),"+-","")</f>
        <v/>
      </c>
      <c r="J842" s="9">
        <f ca="1">SUMIF(INDIRECT(Table2[[#Headers],[M23_28_2]]&amp;"[concat]"),Table2[concat],INDIRECT(Table2[[#Headers],[M23_28_2]]&amp;"[c]"))</f>
        <v>0</v>
      </c>
      <c r="K842" s="9"/>
      <c r="L842" s="9" t="str">
        <f ca="1">IF(OR(Table2[[#This Row],[M23_28_2]]&gt;0,Table2[[#This Row],[K23_28_2]]&lt;0),"+-","")</f>
        <v/>
      </c>
    </row>
    <row r="843" spans="1:12" x14ac:dyDescent="0.25">
      <c r="A843" s="6" t="str">
        <f>SUBSTITUTE(SUBSTITUTE(Table2[[#This Row],[NAMA BARANG]],"-","")," ","")</f>
        <v>Garisan30cmBesijos(peti)Importer</v>
      </c>
      <c r="B843" s="8">
        <f ca="1">IF(Table2[[#This Row],[TT]]&lt;1,"",COUNT(B$2:B842)+1)</f>
        <v>841</v>
      </c>
      <c r="C843" s="6" t="s">
        <v>1100</v>
      </c>
      <c r="D843" s="8">
        <v>54</v>
      </c>
      <c r="E843" s="8" t="s">
        <v>143</v>
      </c>
      <c r="F843" s="8">
        <f ca="1">SUM(Table2[[#This Row],[AWAL]],Table2[[#This Row],[M17_21_2]],Table2[[#This Row],[K17_21_2]],Table2[[#This Row],[M23_28_2]],Table2[[#This Row],[K23_28_2]])</f>
        <v>54</v>
      </c>
      <c r="G843" s="6">
        <f ca="1">SUMIF(INDIRECT(Table2[[#Headers],[M17_21_2]]&amp;"[concat]"),Table2[concat],INDIRECT(Table2[[#Headers],[M17_21_2]]&amp;"[c]"))</f>
        <v>0</v>
      </c>
      <c r="H843" s="6">
        <f ca="1">SUMIF(INDIRECT(Table2[[#Headers],[K17_21_2]]&amp;"[concat]"),Table2[concat],INDIRECT(Table2[[#Headers],[K17_21_2]]&amp;"[c]"))*-1</f>
        <v>0</v>
      </c>
      <c r="I843" s="6" t="str">
        <f ca="1">IF(OR(Table2[[#This Row],[M17_21_2]]&gt;0,Table2[[#This Row],[K17_21_2]]&lt;0),"+-","")</f>
        <v/>
      </c>
      <c r="J843" s="9">
        <f ca="1">SUMIF(INDIRECT(Table2[[#Headers],[M23_28_2]]&amp;"[concat]"),Table2[concat],INDIRECT(Table2[[#Headers],[M23_28_2]]&amp;"[c]"))</f>
        <v>0</v>
      </c>
      <c r="K843" s="9"/>
      <c r="L843" s="9" t="str">
        <f ca="1">IF(OR(Table2[[#This Row],[M23_28_2]]&gt;0,Table2[[#This Row],[K23_28_2]]&lt;0),"+-","")</f>
        <v/>
      </c>
    </row>
    <row r="844" spans="1:12" x14ac:dyDescent="0.25">
      <c r="A844" s="6" t="str">
        <f>SUBSTITUTE(SUBSTITUTE(Table2[[#This Row],[NAMA BARANG]],"-","")," ","")</f>
        <v>Garisan30cmBesiPMJP</v>
      </c>
      <c r="B844" s="8">
        <f ca="1">IF(Table2[[#This Row],[TT]]&lt;1,"",COUNT(B$2:B843)+1)</f>
        <v>842</v>
      </c>
      <c r="C844" s="6" t="s">
        <v>1101</v>
      </c>
      <c r="D844" s="8">
        <v>14</v>
      </c>
      <c r="E844" s="8" t="s">
        <v>193</v>
      </c>
      <c r="F844" s="8">
        <f ca="1">SUM(Table2[[#This Row],[AWAL]],Table2[[#This Row],[M17_21_2]],Table2[[#This Row],[K17_21_2]],Table2[[#This Row],[M23_28_2]],Table2[[#This Row],[K23_28_2]])</f>
        <v>14</v>
      </c>
      <c r="G844" s="6">
        <f ca="1">SUMIF(INDIRECT(Table2[[#Headers],[M17_21_2]]&amp;"[concat]"),Table2[concat],INDIRECT(Table2[[#Headers],[M17_21_2]]&amp;"[c]"))</f>
        <v>0</v>
      </c>
      <c r="H844" s="6">
        <f ca="1">SUMIF(INDIRECT(Table2[[#Headers],[K17_21_2]]&amp;"[concat]"),Table2[concat],INDIRECT(Table2[[#Headers],[K17_21_2]]&amp;"[c]"))*-1</f>
        <v>0</v>
      </c>
      <c r="I844" s="6" t="str">
        <f ca="1">IF(OR(Table2[[#This Row],[M17_21_2]]&gt;0,Table2[[#This Row],[K17_21_2]]&lt;0),"+-","")</f>
        <v/>
      </c>
      <c r="J844" s="9">
        <f ca="1">SUMIF(INDIRECT(Table2[[#Headers],[M23_28_2]]&amp;"[concat]"),Table2[concat],INDIRECT(Table2[[#Headers],[M23_28_2]]&amp;"[c]"))</f>
        <v>0</v>
      </c>
      <c r="K844" s="9"/>
      <c r="L844" s="9" t="str">
        <f ca="1">IF(OR(Table2[[#This Row],[M23_28_2]]&gt;0,Table2[[#This Row],[K23_28_2]]&lt;0),"+-","")</f>
        <v/>
      </c>
    </row>
    <row r="845" spans="1:12" x14ac:dyDescent="0.25">
      <c r="A845" s="6" t="str">
        <f>SUBSTITUTE(SUBSTITUTE(Table2[[#This Row],[NAMA BARANG]],"-","")," ","")</f>
        <v>Garisan30cmbesiTF</v>
      </c>
      <c r="B845" s="8">
        <f ca="1">IF(Table2[[#This Row],[TT]]&lt;1,"",COUNT(B$2:B844)+1)</f>
        <v>843</v>
      </c>
      <c r="C845" s="6" t="s">
        <v>1102</v>
      </c>
      <c r="D845" s="8">
        <v>3</v>
      </c>
      <c r="E845" s="8" t="s">
        <v>143</v>
      </c>
      <c r="F845" s="8">
        <f ca="1">SUM(Table2[[#This Row],[AWAL]],Table2[[#This Row],[M17_21_2]],Table2[[#This Row],[K17_21_2]],Table2[[#This Row],[M23_28_2]],Table2[[#This Row],[K23_28_2]])</f>
        <v>3</v>
      </c>
      <c r="G845" s="6">
        <f ca="1">SUMIF(INDIRECT(Table2[[#Headers],[M17_21_2]]&amp;"[concat]"),Table2[concat],INDIRECT(Table2[[#Headers],[M17_21_2]]&amp;"[c]"))</f>
        <v>0</v>
      </c>
      <c r="H845" s="6">
        <f ca="1">SUMIF(INDIRECT(Table2[[#Headers],[K17_21_2]]&amp;"[concat]"),Table2[concat],INDIRECT(Table2[[#Headers],[K17_21_2]]&amp;"[c]"))*-1</f>
        <v>0</v>
      </c>
      <c r="I845" s="6" t="str">
        <f ca="1">IF(OR(Table2[[#This Row],[M17_21_2]]&gt;0,Table2[[#This Row],[K17_21_2]]&lt;0),"+-","")</f>
        <v/>
      </c>
      <c r="J845" s="9">
        <f ca="1">SUMIF(INDIRECT(Table2[[#Headers],[M23_28_2]]&amp;"[concat]"),Table2[concat],INDIRECT(Table2[[#Headers],[M23_28_2]]&amp;"[c]"))</f>
        <v>0</v>
      </c>
      <c r="K845" s="9"/>
      <c r="L845" s="9" t="str">
        <f ca="1">IF(OR(Table2[[#This Row],[M23_28_2]]&gt;0,Table2[[#This Row],[K23_28_2]]&lt;0),"+-","")</f>
        <v/>
      </c>
    </row>
    <row r="846" spans="1:12" x14ac:dyDescent="0.25">
      <c r="A846" s="6" t="str">
        <f>SUBSTITUTE(SUBSTITUTE(Table2[[#This Row],[NAMA BARANG]],"-","")," ","")</f>
        <v>Garisan30cmDF3109</v>
      </c>
      <c r="B846" s="8">
        <f ca="1">IF(Table2[[#This Row],[TT]]&lt;1,"",COUNT(B$2:B845)+1)</f>
        <v>844</v>
      </c>
      <c r="C846" s="6" t="s">
        <v>1103</v>
      </c>
      <c r="D846" s="8">
        <v>14</v>
      </c>
      <c r="E846" s="8" t="s">
        <v>215</v>
      </c>
      <c r="F846" s="8">
        <f ca="1">SUM(Table2[[#This Row],[AWAL]],Table2[[#This Row],[M17_21_2]],Table2[[#This Row],[K17_21_2]],Table2[[#This Row],[M23_28_2]],Table2[[#This Row],[K23_28_2]])</f>
        <v>14</v>
      </c>
      <c r="G846" s="6">
        <f ca="1">SUMIF(INDIRECT(Table2[[#Headers],[M17_21_2]]&amp;"[concat]"),Table2[concat],INDIRECT(Table2[[#Headers],[M17_21_2]]&amp;"[c]"))</f>
        <v>0</v>
      </c>
      <c r="H846" s="6">
        <f ca="1">SUMIF(INDIRECT(Table2[[#Headers],[K17_21_2]]&amp;"[concat]"),Table2[concat],INDIRECT(Table2[[#Headers],[K17_21_2]]&amp;"[c]"))*-1</f>
        <v>0</v>
      </c>
      <c r="I846" s="6" t="str">
        <f ca="1">IF(OR(Table2[[#This Row],[M17_21_2]]&gt;0,Table2[[#This Row],[K17_21_2]]&lt;0),"+-","")</f>
        <v/>
      </c>
      <c r="J846" s="9">
        <f ca="1">SUMIF(INDIRECT(Table2[[#Headers],[M23_28_2]]&amp;"[concat]"),Table2[concat],INDIRECT(Table2[[#Headers],[M23_28_2]]&amp;"[c]"))</f>
        <v>0</v>
      </c>
      <c r="K846" s="9"/>
      <c r="L846" s="9" t="str">
        <f ca="1">IF(OR(Table2[[#This Row],[M23_28_2]]&gt;0,Table2[[#This Row],[K23_28_2]]&lt;0),"+-","")</f>
        <v/>
      </c>
    </row>
    <row r="847" spans="1:12" x14ac:dyDescent="0.25">
      <c r="A847" s="6" t="str">
        <f>SUBSTITUTE(SUBSTITUTE(Table2[[#This Row],[NAMA BARANG]],"-","")," ","")</f>
        <v>Garisan30cmDF6969</v>
      </c>
      <c r="B847" s="8">
        <f ca="1">IF(Table2[[#This Row],[TT]]&lt;1,"",COUNT(B$2:B846)+1)</f>
        <v>845</v>
      </c>
      <c r="C847" s="6" t="s">
        <v>1104</v>
      </c>
      <c r="D847" s="8">
        <v>5</v>
      </c>
      <c r="E847" s="8" t="s">
        <v>159</v>
      </c>
      <c r="F847" s="8">
        <f ca="1">SUM(Table2[[#This Row],[AWAL]],Table2[[#This Row],[M17_21_2]],Table2[[#This Row],[K17_21_2]],Table2[[#This Row],[M23_28_2]],Table2[[#This Row],[K23_28_2]])</f>
        <v>5</v>
      </c>
      <c r="G847" s="6">
        <f ca="1">SUMIF(INDIRECT(Table2[[#Headers],[M17_21_2]]&amp;"[concat]"),Table2[concat],INDIRECT(Table2[[#Headers],[M17_21_2]]&amp;"[c]"))</f>
        <v>0</v>
      </c>
      <c r="H847" s="6">
        <f ca="1">SUMIF(INDIRECT(Table2[[#Headers],[K17_21_2]]&amp;"[concat]"),Table2[concat],INDIRECT(Table2[[#Headers],[K17_21_2]]&amp;"[c]"))*-1</f>
        <v>0</v>
      </c>
      <c r="I847" s="6" t="str">
        <f ca="1">IF(OR(Table2[[#This Row],[M17_21_2]]&gt;0,Table2[[#This Row],[K17_21_2]]&lt;0),"+-","")</f>
        <v/>
      </c>
      <c r="J847" s="9">
        <f ca="1">SUMIF(INDIRECT(Table2[[#Headers],[M23_28_2]]&amp;"[concat]"),Table2[concat],INDIRECT(Table2[[#Headers],[M23_28_2]]&amp;"[c]"))</f>
        <v>0</v>
      </c>
      <c r="K847" s="9"/>
      <c r="L847" s="9" t="str">
        <f ca="1">IF(OR(Table2[[#This Row],[M23_28_2]]&gt;0,Table2[[#This Row],[K23_28_2]]&lt;0),"+-","")</f>
        <v/>
      </c>
    </row>
    <row r="848" spans="1:12" x14ac:dyDescent="0.25">
      <c r="A848" s="6" t="str">
        <f>SUBSTITUTE(SUBSTITUTE(Table2[[#This Row],[NAMA BARANG]],"-","")," ","")</f>
        <v>Garisan30cmFancyK300AB/A30</v>
      </c>
      <c r="B848" s="8">
        <f ca="1">IF(Table2[[#This Row],[TT]]&lt;1,"",COUNT(B$2:B847)+1)</f>
        <v>846</v>
      </c>
      <c r="C848" s="6" t="s">
        <v>1105</v>
      </c>
      <c r="D848" s="8">
        <v>4</v>
      </c>
      <c r="E848" s="8" t="s">
        <v>151</v>
      </c>
      <c r="F848" s="8">
        <f ca="1">SUM(Table2[[#This Row],[AWAL]],Table2[[#This Row],[M17_21_2]],Table2[[#This Row],[K17_21_2]],Table2[[#This Row],[M23_28_2]],Table2[[#This Row],[K23_28_2]])</f>
        <v>4</v>
      </c>
      <c r="G848" s="6">
        <f ca="1">SUMIF(INDIRECT(Table2[[#Headers],[M17_21_2]]&amp;"[concat]"),Table2[concat],INDIRECT(Table2[[#Headers],[M17_21_2]]&amp;"[c]"))</f>
        <v>0</v>
      </c>
      <c r="H848" s="6">
        <f ca="1">SUMIF(INDIRECT(Table2[[#Headers],[K17_21_2]]&amp;"[concat]"),Table2[concat],INDIRECT(Table2[[#Headers],[K17_21_2]]&amp;"[c]"))*-1</f>
        <v>0</v>
      </c>
      <c r="I848" s="6" t="str">
        <f ca="1">IF(OR(Table2[[#This Row],[M17_21_2]]&gt;0,Table2[[#This Row],[K17_21_2]]&lt;0),"+-","")</f>
        <v/>
      </c>
      <c r="J848" s="9">
        <f ca="1">SUMIF(INDIRECT(Table2[[#Headers],[M23_28_2]]&amp;"[concat]"),Table2[concat],INDIRECT(Table2[[#Headers],[M23_28_2]]&amp;"[c]"))</f>
        <v>0</v>
      </c>
      <c r="K848" s="9"/>
      <c r="L848" s="9" t="str">
        <f ca="1">IF(OR(Table2[[#This Row],[M23_28_2]]&gt;0,Table2[[#This Row],[K23_28_2]]&lt;0),"+-","")</f>
        <v/>
      </c>
    </row>
    <row r="849" spans="1:12" x14ac:dyDescent="0.25">
      <c r="A849" s="6" t="str">
        <f>SUBSTITUTE(SUBSTITUTE(Table2[[#This Row],[NAMA BARANG]],"-","")," ","")</f>
        <v>Garisan30cmFancyKM7101</v>
      </c>
      <c r="B849" s="8">
        <f ca="1">IF(Table2[[#This Row],[TT]]&lt;1,"",COUNT(B$2:B848)+1)</f>
        <v>847</v>
      </c>
      <c r="C849" s="6" t="s">
        <v>1106</v>
      </c>
      <c r="D849" s="8">
        <v>3</v>
      </c>
      <c r="E849" s="8" t="s">
        <v>215</v>
      </c>
      <c r="F849" s="8">
        <f ca="1">SUM(Table2[[#This Row],[AWAL]],Table2[[#This Row],[M17_21_2]],Table2[[#This Row],[K17_21_2]],Table2[[#This Row],[M23_28_2]],Table2[[#This Row],[K23_28_2]])</f>
        <v>3</v>
      </c>
      <c r="G849" s="6">
        <f ca="1">SUMIF(INDIRECT(Table2[[#Headers],[M17_21_2]]&amp;"[concat]"),Table2[concat],INDIRECT(Table2[[#Headers],[M17_21_2]]&amp;"[c]"))</f>
        <v>0</v>
      </c>
      <c r="H849" s="6">
        <f ca="1">SUMIF(INDIRECT(Table2[[#Headers],[K17_21_2]]&amp;"[concat]"),Table2[concat],INDIRECT(Table2[[#Headers],[K17_21_2]]&amp;"[c]"))*-1</f>
        <v>0</v>
      </c>
      <c r="I849" s="6" t="str">
        <f ca="1">IF(OR(Table2[[#This Row],[M17_21_2]]&gt;0,Table2[[#This Row],[K17_21_2]]&lt;0),"+-","")</f>
        <v/>
      </c>
      <c r="J849" s="9">
        <f ca="1">SUMIF(INDIRECT(Table2[[#Headers],[M23_28_2]]&amp;"[concat]"),Table2[concat],INDIRECT(Table2[[#Headers],[M23_28_2]]&amp;"[c]"))</f>
        <v>0</v>
      </c>
      <c r="K849" s="9"/>
      <c r="L849" s="9" t="str">
        <f ca="1">IF(OR(Table2[[#This Row],[M23_28_2]]&gt;0,Table2[[#This Row],[K23_28_2]]&lt;0),"+-","")</f>
        <v/>
      </c>
    </row>
    <row r="850" spans="1:12" x14ac:dyDescent="0.25">
      <c r="A850" s="6" t="str">
        <f>SUBSTITUTE(SUBSTITUTE(Table2[[#This Row],[NAMA BARANG]],"-","")," ","")</f>
        <v>Garisan30cmHk6970</v>
      </c>
      <c r="B850" s="8">
        <f ca="1">IF(Table2[[#This Row],[TT]]&lt;1,"",COUNT(B$2:B849)+1)</f>
        <v>848</v>
      </c>
      <c r="C850" s="6" t="s">
        <v>1107</v>
      </c>
      <c r="D850" s="8">
        <v>1</v>
      </c>
      <c r="E850" s="8" t="s">
        <v>159</v>
      </c>
      <c r="F850" s="8">
        <f ca="1">SUM(Table2[[#This Row],[AWAL]],Table2[[#This Row],[M17_21_2]],Table2[[#This Row],[K17_21_2]],Table2[[#This Row],[M23_28_2]],Table2[[#This Row],[K23_28_2]])</f>
        <v>1</v>
      </c>
      <c r="G850" s="6">
        <f ca="1">SUMIF(INDIRECT(Table2[[#Headers],[M17_21_2]]&amp;"[concat]"),Table2[concat],INDIRECT(Table2[[#Headers],[M17_21_2]]&amp;"[c]"))</f>
        <v>0</v>
      </c>
      <c r="H850" s="6">
        <f ca="1">SUMIF(INDIRECT(Table2[[#Headers],[K17_21_2]]&amp;"[concat]"),Table2[concat],INDIRECT(Table2[[#Headers],[K17_21_2]]&amp;"[c]"))*-1</f>
        <v>0</v>
      </c>
      <c r="I850" s="6" t="str">
        <f ca="1">IF(OR(Table2[[#This Row],[M17_21_2]]&gt;0,Table2[[#This Row],[K17_21_2]]&lt;0),"+-","")</f>
        <v/>
      </c>
      <c r="J850" s="9">
        <f ca="1">SUMIF(INDIRECT(Table2[[#Headers],[M23_28_2]]&amp;"[concat]"),Table2[concat],INDIRECT(Table2[[#Headers],[M23_28_2]]&amp;"[c]"))</f>
        <v>0</v>
      </c>
      <c r="K850" s="9"/>
      <c r="L850" s="9" t="str">
        <f ca="1">IF(OR(Table2[[#This Row],[M23_28_2]]&gt;0,Table2[[#This Row],[K23_28_2]]&lt;0),"+-","")</f>
        <v/>
      </c>
    </row>
    <row r="851" spans="1:12" x14ac:dyDescent="0.25">
      <c r="A851" s="6" t="str">
        <f>SUBSTITUTE(SUBSTITUTE(Table2[[#This Row],[NAMA BARANG]],"-","")," ","")</f>
        <v>Garisan30cmJNT678(60)</v>
      </c>
      <c r="B851" s="8">
        <f ca="1">IF(Table2[[#This Row],[TT]]&lt;1,"",COUNT(B$2:B850)+1)</f>
        <v>849</v>
      </c>
      <c r="C851" s="6" t="s">
        <v>1108</v>
      </c>
      <c r="D851" s="8">
        <v>8</v>
      </c>
      <c r="E851" s="8" t="s">
        <v>217</v>
      </c>
      <c r="F851" s="8">
        <f ca="1">SUM(Table2[[#This Row],[AWAL]],Table2[[#This Row],[M17_21_2]],Table2[[#This Row],[K17_21_2]],Table2[[#This Row],[M23_28_2]],Table2[[#This Row],[K23_28_2]])</f>
        <v>8</v>
      </c>
      <c r="G851" s="6">
        <f ca="1">SUMIF(INDIRECT(Table2[[#Headers],[M17_21_2]]&amp;"[concat]"),Table2[concat],INDIRECT(Table2[[#Headers],[M17_21_2]]&amp;"[c]"))</f>
        <v>0</v>
      </c>
      <c r="H851" s="6">
        <f ca="1">SUMIF(INDIRECT(Table2[[#Headers],[K17_21_2]]&amp;"[concat]"),Table2[concat],INDIRECT(Table2[[#Headers],[K17_21_2]]&amp;"[c]"))*-1</f>
        <v>0</v>
      </c>
      <c r="I851" s="6" t="str">
        <f ca="1">IF(OR(Table2[[#This Row],[M17_21_2]]&gt;0,Table2[[#This Row],[K17_21_2]]&lt;0),"+-","")</f>
        <v/>
      </c>
      <c r="J851" s="9">
        <f ca="1">SUMIF(INDIRECT(Table2[[#Headers],[M23_28_2]]&amp;"[concat]"),Table2[concat],INDIRECT(Table2[[#Headers],[M23_28_2]]&amp;"[c]"))</f>
        <v>0</v>
      </c>
      <c r="K851" s="9"/>
      <c r="L851" s="9" t="str">
        <f ca="1">IF(OR(Table2[[#This Row],[M23_28_2]]&gt;0,Table2[[#This Row],[K23_28_2]]&lt;0),"+-","")</f>
        <v/>
      </c>
    </row>
    <row r="852" spans="1:12" x14ac:dyDescent="0.25">
      <c r="A852" s="6" t="str">
        <f>SUBSTITUTE(SUBSTITUTE(Table2[[#This Row],[NAMA BARANG]],"-","")," ","")</f>
        <v>Garisan30cmlebarBigLens(36)</v>
      </c>
      <c r="B852" s="8">
        <f ca="1">IF(Table2[[#This Row],[TT]]&lt;1,"",COUNT(B$2:B851)+1)</f>
        <v>850</v>
      </c>
      <c r="C852" s="6" t="s">
        <v>1109</v>
      </c>
      <c r="D852" s="8">
        <v>4</v>
      </c>
      <c r="E852" s="8" t="s">
        <v>18</v>
      </c>
      <c r="F852" s="8">
        <f ca="1">SUM(Table2[[#This Row],[AWAL]],Table2[[#This Row],[M17_21_2]],Table2[[#This Row],[K17_21_2]],Table2[[#This Row],[M23_28_2]],Table2[[#This Row],[K23_28_2]])</f>
        <v>4</v>
      </c>
      <c r="G852" s="6">
        <f ca="1">SUMIF(INDIRECT(Table2[[#Headers],[M17_21_2]]&amp;"[concat]"),Table2[concat],INDIRECT(Table2[[#Headers],[M17_21_2]]&amp;"[c]"))</f>
        <v>0</v>
      </c>
      <c r="H852" s="6">
        <f ca="1">SUMIF(INDIRECT(Table2[[#Headers],[K17_21_2]]&amp;"[concat]"),Table2[concat],INDIRECT(Table2[[#Headers],[K17_21_2]]&amp;"[c]"))*-1</f>
        <v>0</v>
      </c>
      <c r="I852" s="6" t="str">
        <f ca="1">IF(OR(Table2[[#This Row],[M17_21_2]]&gt;0,Table2[[#This Row],[K17_21_2]]&lt;0),"+-","")</f>
        <v/>
      </c>
      <c r="J852" s="9">
        <f ca="1">SUMIF(INDIRECT(Table2[[#Headers],[M23_28_2]]&amp;"[concat]"),Table2[concat],INDIRECT(Table2[[#Headers],[M23_28_2]]&amp;"[c]"))</f>
        <v>0</v>
      </c>
      <c r="K852" s="9"/>
      <c r="L852" s="9" t="str">
        <f ca="1">IF(OR(Table2[[#This Row],[M23_28_2]]&gt;0,Table2[[#This Row],[K23_28_2]]&lt;0),"+-","")</f>
        <v/>
      </c>
    </row>
    <row r="853" spans="1:12" x14ac:dyDescent="0.25">
      <c r="A853" s="6" t="str">
        <f>SUBSTITUTE(SUBSTITUTE(Table2[[#This Row],[NAMA BARANG]],"-","")," ","")</f>
        <v>Garisan30cmlebarDisneyCinderella</v>
      </c>
      <c r="B853" s="8">
        <f ca="1">IF(Table2[[#This Row],[TT]]&lt;1,"",COUNT(B$2:B852)+1)</f>
        <v>851</v>
      </c>
      <c r="C853" s="6" t="s">
        <v>1110</v>
      </c>
      <c r="D853" s="8">
        <v>10</v>
      </c>
      <c r="E853" s="8" t="s">
        <v>23</v>
      </c>
      <c r="F853" s="8">
        <f ca="1">SUM(Table2[[#This Row],[AWAL]],Table2[[#This Row],[M17_21_2]],Table2[[#This Row],[K17_21_2]],Table2[[#This Row],[M23_28_2]],Table2[[#This Row],[K23_28_2]])</f>
        <v>10</v>
      </c>
      <c r="G853" s="6">
        <f ca="1">SUMIF(INDIRECT(Table2[[#Headers],[M17_21_2]]&amp;"[concat]"),Table2[concat],INDIRECT(Table2[[#Headers],[M17_21_2]]&amp;"[c]"))</f>
        <v>0</v>
      </c>
      <c r="H853" s="6">
        <f ca="1">SUMIF(INDIRECT(Table2[[#Headers],[K17_21_2]]&amp;"[concat]"),Table2[concat],INDIRECT(Table2[[#Headers],[K17_21_2]]&amp;"[c]"))*-1</f>
        <v>0</v>
      </c>
      <c r="I853" s="6" t="str">
        <f ca="1">IF(OR(Table2[[#This Row],[M17_21_2]]&gt;0,Table2[[#This Row],[K17_21_2]]&lt;0),"+-","")</f>
        <v/>
      </c>
      <c r="J853" s="9">
        <f ca="1">SUMIF(INDIRECT(Table2[[#Headers],[M23_28_2]]&amp;"[concat]"),Table2[concat],INDIRECT(Table2[[#Headers],[M23_28_2]]&amp;"[c]"))</f>
        <v>0</v>
      </c>
      <c r="K853" s="9"/>
      <c r="L853" s="9" t="str">
        <f ca="1">IF(OR(Table2[[#This Row],[M23_28_2]]&gt;0,Table2[[#This Row],[K23_28_2]]&lt;0),"+-","")</f>
        <v/>
      </c>
    </row>
    <row r="854" spans="1:12" x14ac:dyDescent="0.25">
      <c r="A854" s="6" t="str">
        <f>SUBSTITUTE(SUBSTITUTE(Table2[[#This Row],[NAMA BARANG]],"-","")," ","")</f>
        <v>Garisan30cmlebarDisneyDonaldDuck</v>
      </c>
      <c r="B854" s="8">
        <f ca="1">IF(Table2[[#This Row],[TT]]&lt;1,"",COUNT(B$2:B853)+1)</f>
        <v>852</v>
      </c>
      <c r="C854" s="6" t="s">
        <v>1111</v>
      </c>
      <c r="D854" s="8">
        <v>6</v>
      </c>
      <c r="E854" s="8" t="s">
        <v>23</v>
      </c>
      <c r="F854" s="8">
        <f ca="1">SUM(Table2[[#This Row],[AWAL]],Table2[[#This Row],[M17_21_2]],Table2[[#This Row],[K17_21_2]],Table2[[#This Row],[M23_28_2]],Table2[[#This Row],[K23_28_2]])</f>
        <v>6</v>
      </c>
      <c r="G854" s="6">
        <f ca="1">SUMIF(INDIRECT(Table2[[#Headers],[M17_21_2]]&amp;"[concat]"),Table2[concat],INDIRECT(Table2[[#Headers],[M17_21_2]]&amp;"[c]"))</f>
        <v>0</v>
      </c>
      <c r="H854" s="6">
        <f ca="1">SUMIF(INDIRECT(Table2[[#Headers],[K17_21_2]]&amp;"[concat]"),Table2[concat],INDIRECT(Table2[[#Headers],[K17_21_2]]&amp;"[c]"))*-1</f>
        <v>0</v>
      </c>
      <c r="I854" s="6" t="str">
        <f ca="1">IF(OR(Table2[[#This Row],[M17_21_2]]&gt;0,Table2[[#This Row],[K17_21_2]]&lt;0),"+-","")</f>
        <v/>
      </c>
      <c r="J854" s="9">
        <f ca="1">SUMIF(INDIRECT(Table2[[#Headers],[M23_28_2]]&amp;"[concat]"),Table2[concat],INDIRECT(Table2[[#Headers],[M23_28_2]]&amp;"[c]"))</f>
        <v>0</v>
      </c>
      <c r="K854" s="9"/>
      <c r="L854" s="9" t="str">
        <f ca="1">IF(OR(Table2[[#This Row],[M23_28_2]]&gt;0,Table2[[#This Row],[K23_28_2]]&lt;0),"+-","")</f>
        <v/>
      </c>
    </row>
    <row r="855" spans="1:12" x14ac:dyDescent="0.25">
      <c r="A855" s="6" t="str">
        <f>SUBSTITUTE(SUBSTITUTE(Table2[[#This Row],[NAMA BARANG]],"-","")," ","")</f>
        <v>Garisan30cmlebarDisneyDonaldDuckFamily</v>
      </c>
      <c r="B855" s="8">
        <f ca="1">IF(Table2[[#This Row],[TT]]&lt;1,"",COUNT(B$2:B854)+1)</f>
        <v>853</v>
      </c>
      <c r="C855" s="6" t="s">
        <v>1112</v>
      </c>
      <c r="D855" s="8">
        <v>15</v>
      </c>
      <c r="E855" s="8" t="s">
        <v>23</v>
      </c>
      <c r="F855" s="8">
        <f ca="1">SUM(Table2[[#This Row],[AWAL]],Table2[[#This Row],[M17_21_2]],Table2[[#This Row],[K17_21_2]],Table2[[#This Row],[M23_28_2]],Table2[[#This Row],[K23_28_2]])</f>
        <v>15</v>
      </c>
      <c r="G855" s="6">
        <f ca="1">SUMIF(INDIRECT(Table2[[#Headers],[M17_21_2]]&amp;"[concat]"),Table2[concat],INDIRECT(Table2[[#Headers],[M17_21_2]]&amp;"[c]"))</f>
        <v>0</v>
      </c>
      <c r="H855" s="6">
        <f ca="1">SUMIF(INDIRECT(Table2[[#Headers],[K17_21_2]]&amp;"[concat]"),Table2[concat],INDIRECT(Table2[[#Headers],[K17_21_2]]&amp;"[c]"))*-1</f>
        <v>0</v>
      </c>
      <c r="I855" s="6" t="str">
        <f ca="1">IF(OR(Table2[[#This Row],[M17_21_2]]&gt;0,Table2[[#This Row],[K17_21_2]]&lt;0),"+-","")</f>
        <v/>
      </c>
      <c r="J855" s="9">
        <f ca="1">SUMIF(INDIRECT(Table2[[#Headers],[M23_28_2]]&amp;"[concat]"),Table2[concat],INDIRECT(Table2[[#Headers],[M23_28_2]]&amp;"[c]"))</f>
        <v>0</v>
      </c>
      <c r="K855" s="9"/>
      <c r="L855" s="9" t="str">
        <f ca="1">IF(OR(Table2[[#This Row],[M23_28_2]]&gt;0,Table2[[#This Row],[K23_28_2]]&lt;0),"+-","")</f>
        <v/>
      </c>
    </row>
    <row r="856" spans="1:12" x14ac:dyDescent="0.25">
      <c r="A856" s="6" t="str">
        <f>SUBSTITUTE(SUBSTITUTE(Table2[[#This Row],[NAMA BARANG]],"-","")," ","")</f>
        <v>Garisan30cmlebarDisneyMickeyMouse</v>
      </c>
      <c r="B856" s="8">
        <f ca="1">IF(Table2[[#This Row],[TT]]&lt;1,"",COUNT(B$2:B855)+1)</f>
        <v>854</v>
      </c>
      <c r="C856" s="6" t="s">
        <v>1113</v>
      </c>
      <c r="D856" s="8">
        <v>1</v>
      </c>
      <c r="E856" s="8" t="s">
        <v>23</v>
      </c>
      <c r="F856" s="8">
        <f ca="1">SUM(Table2[[#This Row],[AWAL]],Table2[[#This Row],[M17_21_2]],Table2[[#This Row],[K17_21_2]],Table2[[#This Row],[M23_28_2]],Table2[[#This Row],[K23_28_2]])</f>
        <v>1</v>
      </c>
      <c r="G856" s="6">
        <f ca="1">SUMIF(INDIRECT(Table2[[#Headers],[M17_21_2]]&amp;"[concat]"),Table2[concat],INDIRECT(Table2[[#Headers],[M17_21_2]]&amp;"[c]"))</f>
        <v>0</v>
      </c>
      <c r="H856" s="6">
        <f ca="1">SUMIF(INDIRECT(Table2[[#Headers],[K17_21_2]]&amp;"[concat]"),Table2[concat],INDIRECT(Table2[[#Headers],[K17_21_2]]&amp;"[c]"))*-1</f>
        <v>0</v>
      </c>
      <c r="I856" s="6" t="str">
        <f ca="1">IF(OR(Table2[[#This Row],[M17_21_2]]&gt;0,Table2[[#This Row],[K17_21_2]]&lt;0),"+-","")</f>
        <v/>
      </c>
      <c r="J856" s="9">
        <f ca="1">SUMIF(INDIRECT(Table2[[#Headers],[M23_28_2]]&amp;"[concat]"),Table2[concat],INDIRECT(Table2[[#Headers],[M23_28_2]]&amp;"[c]"))</f>
        <v>0</v>
      </c>
      <c r="K856" s="9"/>
      <c r="L856" s="9" t="str">
        <f ca="1">IF(OR(Table2[[#This Row],[M23_28_2]]&gt;0,Table2[[#This Row],[K23_28_2]]&lt;0),"+-","")</f>
        <v/>
      </c>
    </row>
    <row r="857" spans="1:12" x14ac:dyDescent="0.25">
      <c r="A857" s="6" t="str">
        <f>SUBSTITUTE(SUBSTITUTE(Table2[[#This Row],[NAMA BARANG]],"-","")," ","")</f>
        <v>Garisan30cmlebarDisneyminmieCute</v>
      </c>
      <c r="B857" s="8">
        <f ca="1">IF(Table2[[#This Row],[TT]]&lt;1,"",COUNT(B$2:B856)+1)</f>
        <v>855</v>
      </c>
      <c r="C857" s="6" t="s">
        <v>1114</v>
      </c>
      <c r="D857" s="8">
        <v>2</v>
      </c>
      <c r="E857" s="8" t="s">
        <v>23</v>
      </c>
      <c r="F857" s="8">
        <f ca="1">SUM(Table2[[#This Row],[AWAL]],Table2[[#This Row],[M17_21_2]],Table2[[#This Row],[K17_21_2]],Table2[[#This Row],[M23_28_2]],Table2[[#This Row],[K23_28_2]])</f>
        <v>2</v>
      </c>
      <c r="G857" s="6">
        <f ca="1">SUMIF(INDIRECT(Table2[[#Headers],[M17_21_2]]&amp;"[concat]"),Table2[concat],INDIRECT(Table2[[#Headers],[M17_21_2]]&amp;"[c]"))</f>
        <v>0</v>
      </c>
      <c r="H857" s="6">
        <f ca="1">SUMIF(INDIRECT(Table2[[#Headers],[K17_21_2]]&amp;"[concat]"),Table2[concat],INDIRECT(Table2[[#Headers],[K17_21_2]]&amp;"[c]"))*-1</f>
        <v>0</v>
      </c>
      <c r="I857" s="6" t="str">
        <f ca="1">IF(OR(Table2[[#This Row],[M17_21_2]]&gt;0,Table2[[#This Row],[K17_21_2]]&lt;0),"+-","")</f>
        <v/>
      </c>
      <c r="J857" s="9">
        <f ca="1">SUMIF(INDIRECT(Table2[[#Headers],[M23_28_2]]&amp;"[concat]"),Table2[concat],INDIRECT(Table2[[#Headers],[M23_28_2]]&amp;"[c]"))</f>
        <v>0</v>
      </c>
      <c r="K857" s="9"/>
      <c r="L857" s="9" t="str">
        <f ca="1">IF(OR(Table2[[#This Row],[M23_28_2]]&gt;0,Table2[[#This Row],[K23_28_2]]&lt;0),"+-","")</f>
        <v/>
      </c>
    </row>
    <row r="858" spans="1:12" x14ac:dyDescent="0.25">
      <c r="A858" s="6" t="str">
        <f>SUBSTITUTE(SUBSTITUTE(Table2[[#This Row],[NAMA BARANG]],"-","")," ","")</f>
        <v>Garisan30cmlebarDisneyminmieTR01</v>
      </c>
      <c r="B858" s="8">
        <f ca="1">IF(Table2[[#This Row],[TT]]&lt;1,"",COUNT(B$2:B857)+1)</f>
        <v>856</v>
      </c>
      <c r="C858" s="6" t="s">
        <v>1115</v>
      </c>
      <c r="D858" s="8">
        <v>45</v>
      </c>
      <c r="E858" s="8" t="s">
        <v>1116</v>
      </c>
      <c r="F858" s="8">
        <f ca="1">SUM(Table2[[#This Row],[AWAL]],Table2[[#This Row],[M17_21_2]],Table2[[#This Row],[K17_21_2]],Table2[[#This Row],[M23_28_2]],Table2[[#This Row],[K23_28_2]])</f>
        <v>45</v>
      </c>
      <c r="G858" s="6">
        <f ca="1">SUMIF(INDIRECT(Table2[[#Headers],[M17_21_2]]&amp;"[concat]"),Table2[concat],INDIRECT(Table2[[#Headers],[M17_21_2]]&amp;"[c]"))</f>
        <v>0</v>
      </c>
      <c r="H858" s="6">
        <f ca="1">SUMIF(INDIRECT(Table2[[#Headers],[K17_21_2]]&amp;"[concat]"),Table2[concat],INDIRECT(Table2[[#Headers],[K17_21_2]]&amp;"[c]"))*-1</f>
        <v>0</v>
      </c>
      <c r="I858" s="6" t="str">
        <f ca="1">IF(OR(Table2[[#This Row],[M17_21_2]]&gt;0,Table2[[#This Row],[K17_21_2]]&lt;0),"+-","")</f>
        <v/>
      </c>
      <c r="J858" s="9">
        <f ca="1">SUMIF(INDIRECT(Table2[[#Headers],[M23_28_2]]&amp;"[concat]"),Table2[concat],INDIRECT(Table2[[#Headers],[M23_28_2]]&amp;"[c]"))</f>
        <v>0</v>
      </c>
      <c r="K858" s="9"/>
      <c r="L858" s="9" t="str">
        <f ca="1">IF(OR(Table2[[#This Row],[M23_28_2]]&gt;0,Table2[[#This Row],[K23_28_2]]&lt;0),"+-","")</f>
        <v/>
      </c>
    </row>
    <row r="859" spans="1:12" x14ac:dyDescent="0.25">
      <c r="A859" s="6" t="str">
        <f>SUBSTITUTE(SUBSTITUTE(Table2[[#This Row],[NAMA BARANG]],"-","")," ","")</f>
        <v>Garisan30cmlebarDisneyPaurora</v>
      </c>
      <c r="B859" s="8">
        <f ca="1">IF(Table2[[#This Row],[TT]]&lt;1,"",COUNT(B$2:B858)+1)</f>
        <v>857</v>
      </c>
      <c r="C859" s="6" t="s">
        <v>1117</v>
      </c>
      <c r="D859" s="8">
        <v>2</v>
      </c>
      <c r="E859" s="8" t="s">
        <v>23</v>
      </c>
      <c r="F859" s="8">
        <f ca="1">SUM(Table2[[#This Row],[AWAL]],Table2[[#This Row],[M17_21_2]],Table2[[#This Row],[K17_21_2]],Table2[[#This Row],[M23_28_2]],Table2[[#This Row],[K23_28_2]])</f>
        <v>2</v>
      </c>
      <c r="G859" s="6">
        <f ca="1">SUMIF(INDIRECT(Table2[[#Headers],[M17_21_2]]&amp;"[concat]"),Table2[concat],INDIRECT(Table2[[#Headers],[M17_21_2]]&amp;"[c]"))</f>
        <v>0</v>
      </c>
      <c r="H859" s="6">
        <f ca="1">SUMIF(INDIRECT(Table2[[#Headers],[K17_21_2]]&amp;"[concat]"),Table2[concat],INDIRECT(Table2[[#Headers],[K17_21_2]]&amp;"[c]"))*-1</f>
        <v>0</v>
      </c>
      <c r="I859" s="6" t="str">
        <f ca="1">IF(OR(Table2[[#This Row],[M17_21_2]]&gt;0,Table2[[#This Row],[K17_21_2]]&lt;0),"+-","")</f>
        <v/>
      </c>
      <c r="J859" s="9">
        <f ca="1">SUMIF(INDIRECT(Table2[[#Headers],[M23_28_2]]&amp;"[concat]"),Table2[concat],INDIRECT(Table2[[#Headers],[M23_28_2]]&amp;"[c]"))</f>
        <v>0</v>
      </c>
      <c r="K859" s="9"/>
      <c r="L859" s="9" t="str">
        <f ca="1">IF(OR(Table2[[#This Row],[M23_28_2]]&gt;0,Table2[[#This Row],[K23_28_2]]&lt;0),"+-","")</f>
        <v/>
      </c>
    </row>
    <row r="860" spans="1:12" x14ac:dyDescent="0.25">
      <c r="A860" s="6" t="str">
        <f>SUBSTITUTE(SUBSTITUTE(Table2[[#This Row],[NAMA BARANG]],"-","")," ","")</f>
        <v>Garisan30cmlebarDisneySPDabu</v>
      </c>
      <c r="B860" s="8">
        <f ca="1">IF(Table2[[#This Row],[TT]]&lt;1,"",COUNT(B$2:B859)+1)</f>
        <v>858</v>
      </c>
      <c r="C860" s="6" t="s">
        <v>1118</v>
      </c>
      <c r="D860" s="8">
        <v>6</v>
      </c>
      <c r="E860" s="8" t="s">
        <v>1116</v>
      </c>
      <c r="F860" s="8">
        <f ca="1">SUM(Table2[[#This Row],[AWAL]],Table2[[#This Row],[M17_21_2]],Table2[[#This Row],[K17_21_2]],Table2[[#This Row],[M23_28_2]],Table2[[#This Row],[K23_28_2]])</f>
        <v>6</v>
      </c>
      <c r="G860" s="6">
        <f ca="1">SUMIF(INDIRECT(Table2[[#Headers],[M17_21_2]]&amp;"[concat]"),Table2[concat],INDIRECT(Table2[[#Headers],[M17_21_2]]&amp;"[c]"))</f>
        <v>0</v>
      </c>
      <c r="H860" s="6">
        <f ca="1">SUMIF(INDIRECT(Table2[[#Headers],[K17_21_2]]&amp;"[concat]"),Table2[concat],INDIRECT(Table2[[#Headers],[K17_21_2]]&amp;"[c]"))*-1</f>
        <v>0</v>
      </c>
      <c r="I860" s="6" t="str">
        <f ca="1">IF(OR(Table2[[#This Row],[M17_21_2]]&gt;0,Table2[[#This Row],[K17_21_2]]&lt;0),"+-","")</f>
        <v/>
      </c>
      <c r="J860" s="9">
        <f ca="1">SUMIF(INDIRECT(Table2[[#Headers],[M23_28_2]]&amp;"[concat]"),Table2[concat],INDIRECT(Table2[[#Headers],[M23_28_2]]&amp;"[c]"))</f>
        <v>0</v>
      </c>
      <c r="K860" s="9"/>
      <c r="L860" s="9" t="str">
        <f ca="1">IF(OR(Table2[[#This Row],[M23_28_2]]&gt;0,Table2[[#This Row],[K23_28_2]]&lt;0),"+-","")</f>
        <v/>
      </c>
    </row>
    <row r="861" spans="1:12" x14ac:dyDescent="0.25">
      <c r="A861" s="6" t="str">
        <f>SUBSTITUTE(SUBSTITUTE(Table2[[#This Row],[NAMA BARANG]],"-","")," ","")</f>
        <v>Garisan30cmlebarDisneySPDbiru</v>
      </c>
      <c r="B861" s="8">
        <f ca="1">IF(Table2[[#This Row],[TT]]&lt;1,"",COUNT(B$2:B860)+1)</f>
        <v>859</v>
      </c>
      <c r="C861" s="6" t="s">
        <v>1119</v>
      </c>
      <c r="D861" s="8">
        <v>12</v>
      </c>
      <c r="E861" s="8" t="s">
        <v>1116</v>
      </c>
      <c r="F861" s="8">
        <f ca="1">SUM(Table2[[#This Row],[AWAL]],Table2[[#This Row],[M17_21_2]],Table2[[#This Row],[K17_21_2]],Table2[[#This Row],[M23_28_2]],Table2[[#This Row],[K23_28_2]])</f>
        <v>12</v>
      </c>
      <c r="G861" s="6">
        <f ca="1">SUMIF(INDIRECT(Table2[[#Headers],[M17_21_2]]&amp;"[concat]"),Table2[concat],INDIRECT(Table2[[#Headers],[M17_21_2]]&amp;"[c]"))</f>
        <v>0</v>
      </c>
      <c r="H861" s="6">
        <f ca="1">SUMIF(INDIRECT(Table2[[#Headers],[K17_21_2]]&amp;"[concat]"),Table2[concat],INDIRECT(Table2[[#Headers],[K17_21_2]]&amp;"[c]"))*-1</f>
        <v>0</v>
      </c>
      <c r="I861" s="6" t="str">
        <f ca="1">IF(OR(Table2[[#This Row],[M17_21_2]]&gt;0,Table2[[#This Row],[K17_21_2]]&lt;0),"+-","")</f>
        <v/>
      </c>
      <c r="J861" s="9">
        <f ca="1">SUMIF(INDIRECT(Table2[[#Headers],[M23_28_2]]&amp;"[concat]"),Table2[concat],INDIRECT(Table2[[#Headers],[M23_28_2]]&amp;"[c]"))</f>
        <v>0</v>
      </c>
      <c r="K861" s="9"/>
      <c r="L861" s="9" t="str">
        <f ca="1">IF(OR(Table2[[#This Row],[M23_28_2]]&gt;0,Table2[[#This Row],[K23_28_2]]&lt;0),"+-","")</f>
        <v/>
      </c>
    </row>
    <row r="862" spans="1:12" x14ac:dyDescent="0.25">
      <c r="A862" s="6" t="str">
        <f>SUBSTITUTE(SUBSTITUTE(Table2[[#This Row],[NAMA BARANG]],"-","")," ","")</f>
        <v>Garisan30cmlebarDisneySPDK</v>
      </c>
      <c r="B862" s="8">
        <f ca="1">IF(Table2[[#This Row],[TT]]&lt;1,"",COUNT(B$2:B861)+1)</f>
        <v>860</v>
      </c>
      <c r="C862" s="6" t="s">
        <v>1120</v>
      </c>
      <c r="D862" s="8">
        <v>5</v>
      </c>
      <c r="E862" s="8" t="s">
        <v>1116</v>
      </c>
      <c r="F862" s="8">
        <f ca="1">SUM(Table2[[#This Row],[AWAL]],Table2[[#This Row],[M17_21_2]],Table2[[#This Row],[K17_21_2]],Table2[[#This Row],[M23_28_2]],Table2[[#This Row],[K23_28_2]])</f>
        <v>5</v>
      </c>
      <c r="G862" s="6">
        <f ca="1">SUMIF(INDIRECT(Table2[[#Headers],[M17_21_2]]&amp;"[concat]"),Table2[concat],INDIRECT(Table2[[#Headers],[M17_21_2]]&amp;"[c]"))</f>
        <v>0</v>
      </c>
      <c r="H862" s="6">
        <f ca="1">SUMIF(INDIRECT(Table2[[#Headers],[K17_21_2]]&amp;"[concat]"),Table2[concat],INDIRECT(Table2[[#Headers],[K17_21_2]]&amp;"[c]"))*-1</f>
        <v>0</v>
      </c>
      <c r="I862" s="6" t="str">
        <f ca="1">IF(OR(Table2[[#This Row],[M17_21_2]]&gt;0,Table2[[#This Row],[K17_21_2]]&lt;0),"+-","")</f>
        <v/>
      </c>
      <c r="J862" s="9">
        <f ca="1">SUMIF(INDIRECT(Table2[[#Headers],[M23_28_2]]&amp;"[concat]"),Table2[concat],INDIRECT(Table2[[#Headers],[M23_28_2]]&amp;"[c]"))</f>
        <v>0</v>
      </c>
      <c r="K862" s="9"/>
      <c r="L862" s="9" t="str">
        <f ca="1">IF(OR(Table2[[#This Row],[M23_28_2]]&gt;0,Table2[[#This Row],[K23_28_2]]&lt;0),"+-","")</f>
        <v/>
      </c>
    </row>
    <row r="863" spans="1:12" x14ac:dyDescent="0.25">
      <c r="A863" s="6" t="str">
        <f>SUBSTITUTE(SUBSTITUTE(Table2[[#This Row],[NAMA BARANG]],"-","")," ","")</f>
        <v>Garisan30cmlebarkuning</v>
      </c>
      <c r="B863" s="8">
        <f ca="1">IF(Table2[[#This Row],[TT]]&lt;1,"",COUNT(B$2:B862)+1)</f>
        <v>861</v>
      </c>
      <c r="C863" s="6" t="s">
        <v>1121</v>
      </c>
      <c r="D863" s="8">
        <v>42</v>
      </c>
      <c r="E863" s="8" t="s">
        <v>23</v>
      </c>
      <c r="F863" s="8">
        <f ca="1">SUM(Table2[[#This Row],[AWAL]],Table2[[#This Row],[M17_21_2]],Table2[[#This Row],[K17_21_2]],Table2[[#This Row],[M23_28_2]],Table2[[#This Row],[K23_28_2]])</f>
        <v>42</v>
      </c>
      <c r="G863" s="6">
        <f ca="1">SUMIF(INDIRECT(Table2[[#Headers],[M17_21_2]]&amp;"[concat]"),Table2[concat],INDIRECT(Table2[[#Headers],[M17_21_2]]&amp;"[c]"))</f>
        <v>0</v>
      </c>
      <c r="H863" s="6">
        <f ca="1">SUMIF(INDIRECT(Table2[[#Headers],[K17_21_2]]&amp;"[concat]"),Table2[concat],INDIRECT(Table2[[#Headers],[K17_21_2]]&amp;"[c]"))*-1</f>
        <v>0</v>
      </c>
      <c r="I863" s="6" t="str">
        <f ca="1">IF(OR(Table2[[#This Row],[M17_21_2]]&gt;0,Table2[[#This Row],[K17_21_2]]&lt;0),"+-","")</f>
        <v/>
      </c>
      <c r="J863" s="9">
        <f ca="1">SUMIF(INDIRECT(Table2[[#Headers],[M23_28_2]]&amp;"[concat]"),Table2[concat],INDIRECT(Table2[[#Headers],[M23_28_2]]&amp;"[c]"))</f>
        <v>0</v>
      </c>
      <c r="K863" s="9"/>
      <c r="L863" s="9" t="str">
        <f ca="1">IF(OR(Table2[[#This Row],[M23_28_2]]&gt;0,Table2[[#This Row],[K23_28_2]]&lt;0),"+-","")</f>
        <v/>
      </c>
    </row>
    <row r="864" spans="1:12" x14ac:dyDescent="0.25">
      <c r="A864" s="6" t="str">
        <f>SUBSTITUTE(SUBSTITUTE(Table2[[#This Row],[NAMA BARANG]],"-","")," ","")</f>
        <v>Garisan30cmlenturFancy0030</v>
      </c>
      <c r="B864" s="8">
        <f ca="1">IF(Table2[[#This Row],[TT]]&lt;1,"",COUNT(B$2:B863)+1)</f>
        <v>862</v>
      </c>
      <c r="C864" s="6" t="s">
        <v>1122</v>
      </c>
      <c r="D864" s="8">
        <v>1</v>
      </c>
      <c r="E864" s="8" t="s">
        <v>89</v>
      </c>
      <c r="F864" s="8">
        <f ca="1">SUM(Table2[[#This Row],[AWAL]],Table2[[#This Row],[M17_21_2]],Table2[[#This Row],[K17_21_2]],Table2[[#This Row],[M23_28_2]],Table2[[#This Row],[K23_28_2]])</f>
        <v>1</v>
      </c>
      <c r="G864" s="6">
        <f ca="1">SUMIF(INDIRECT(Table2[[#Headers],[M17_21_2]]&amp;"[concat]"),Table2[concat],INDIRECT(Table2[[#Headers],[M17_21_2]]&amp;"[c]"))</f>
        <v>0</v>
      </c>
      <c r="H864" s="6">
        <f ca="1">SUMIF(INDIRECT(Table2[[#Headers],[K17_21_2]]&amp;"[concat]"),Table2[concat],INDIRECT(Table2[[#Headers],[K17_21_2]]&amp;"[c]"))*-1</f>
        <v>0</v>
      </c>
      <c r="I864" s="6" t="str">
        <f ca="1">IF(OR(Table2[[#This Row],[M17_21_2]]&gt;0,Table2[[#This Row],[K17_21_2]]&lt;0),"+-","")</f>
        <v/>
      </c>
      <c r="J864" s="9">
        <f ca="1">SUMIF(INDIRECT(Table2[[#Headers],[M23_28_2]]&amp;"[concat]"),Table2[concat],INDIRECT(Table2[[#Headers],[M23_28_2]]&amp;"[c]"))</f>
        <v>0</v>
      </c>
      <c r="K864" s="9"/>
      <c r="L864" s="9" t="str">
        <f ca="1">IF(OR(Table2[[#This Row],[M23_28_2]]&gt;0,Table2[[#This Row],[K23_28_2]]&lt;0),"+-","")</f>
        <v/>
      </c>
    </row>
    <row r="865" spans="1:12" x14ac:dyDescent="0.25">
      <c r="A865" s="6" t="str">
        <f>SUBSTITUTE(SUBSTITUTE(Table2[[#This Row],[NAMA BARANG]],"-","")," ","")</f>
        <v>Garisan30cmlenturFancy0031</v>
      </c>
      <c r="B865" s="8">
        <f ca="1">IF(Table2[[#This Row],[TT]]&lt;1,"",COUNT(B$2:B864)+1)</f>
        <v>863</v>
      </c>
      <c r="C865" s="6" t="s">
        <v>1123</v>
      </c>
      <c r="D865" s="8">
        <v>1</v>
      </c>
      <c r="E865" s="8" t="s">
        <v>89</v>
      </c>
      <c r="F865" s="8">
        <f ca="1">SUM(Table2[[#This Row],[AWAL]],Table2[[#This Row],[M17_21_2]],Table2[[#This Row],[K17_21_2]],Table2[[#This Row],[M23_28_2]],Table2[[#This Row],[K23_28_2]])</f>
        <v>1</v>
      </c>
      <c r="G865" s="6">
        <f ca="1">SUMIF(INDIRECT(Table2[[#Headers],[M17_21_2]]&amp;"[concat]"),Table2[concat],INDIRECT(Table2[[#Headers],[M17_21_2]]&amp;"[c]"))</f>
        <v>0</v>
      </c>
      <c r="H865" s="6">
        <f ca="1">SUMIF(INDIRECT(Table2[[#Headers],[K17_21_2]]&amp;"[concat]"),Table2[concat],INDIRECT(Table2[[#Headers],[K17_21_2]]&amp;"[c]"))*-1</f>
        <v>0</v>
      </c>
      <c r="I865" s="6" t="str">
        <f ca="1">IF(OR(Table2[[#This Row],[M17_21_2]]&gt;0,Table2[[#This Row],[K17_21_2]]&lt;0),"+-","")</f>
        <v/>
      </c>
      <c r="J865" s="9">
        <f ca="1">SUMIF(INDIRECT(Table2[[#Headers],[M23_28_2]]&amp;"[concat]"),Table2[concat],INDIRECT(Table2[[#Headers],[M23_28_2]]&amp;"[c]"))</f>
        <v>0</v>
      </c>
      <c r="K865" s="9"/>
      <c r="L865" s="9" t="str">
        <f ca="1">IF(OR(Table2[[#This Row],[M23_28_2]]&gt;0,Table2[[#This Row],[K23_28_2]]&lt;0),"+-","")</f>
        <v/>
      </c>
    </row>
    <row r="866" spans="1:12" x14ac:dyDescent="0.25">
      <c r="A866" s="6" t="str">
        <f>SUBSTITUTE(SUBSTITUTE(Table2[[#This Row],[NAMA BARANG]],"-","")," ","")</f>
        <v>Garisan30cmlipatCV5012(24)</v>
      </c>
      <c r="B866" s="8">
        <f ca="1">IF(Table2[[#This Row],[TT]]&lt;1,"",COUNT(B$2:B865)+1)</f>
        <v>864</v>
      </c>
      <c r="C866" s="6" t="s">
        <v>1124</v>
      </c>
      <c r="D866" s="8">
        <v>2</v>
      </c>
      <c r="E866" s="8" t="s">
        <v>85</v>
      </c>
      <c r="F866" s="8">
        <f ca="1">SUM(Table2[[#This Row],[AWAL]],Table2[[#This Row],[M17_21_2]],Table2[[#This Row],[K17_21_2]],Table2[[#This Row],[M23_28_2]],Table2[[#This Row],[K23_28_2]])</f>
        <v>2</v>
      </c>
      <c r="G866" s="6">
        <f ca="1">SUMIF(INDIRECT(Table2[[#Headers],[M17_21_2]]&amp;"[concat]"),Table2[concat],INDIRECT(Table2[[#Headers],[M17_21_2]]&amp;"[c]"))</f>
        <v>0</v>
      </c>
      <c r="H866" s="6">
        <f ca="1">SUMIF(INDIRECT(Table2[[#Headers],[K17_21_2]]&amp;"[concat]"),Table2[concat],INDIRECT(Table2[[#Headers],[K17_21_2]]&amp;"[c]"))*-1</f>
        <v>0</v>
      </c>
      <c r="I866" s="6" t="str">
        <f ca="1">IF(OR(Table2[[#This Row],[M17_21_2]]&gt;0,Table2[[#This Row],[K17_21_2]]&lt;0),"+-","")</f>
        <v/>
      </c>
      <c r="J866" s="9">
        <f ca="1">SUMIF(INDIRECT(Table2[[#Headers],[M23_28_2]]&amp;"[concat]"),Table2[concat],INDIRECT(Table2[[#Headers],[M23_28_2]]&amp;"[c]"))</f>
        <v>0</v>
      </c>
      <c r="K866" s="9"/>
      <c r="L866" s="9" t="str">
        <f ca="1">IF(OR(Table2[[#This Row],[M23_28_2]]&gt;0,Table2[[#This Row],[K23_28_2]]&lt;0),"+-","")</f>
        <v/>
      </c>
    </row>
    <row r="867" spans="1:12" x14ac:dyDescent="0.25">
      <c r="A867" s="6" t="str">
        <f>SUBSTITUTE(SUBSTITUTE(Table2[[#This Row],[NAMA BARANG]],"-","")," ","")</f>
        <v>Garisan30cmlipatN0008(40)</v>
      </c>
      <c r="B867" s="8">
        <f ca="1">IF(Table2[[#This Row],[TT]]&lt;1,"",COUNT(B$2:B866)+1)</f>
        <v>865</v>
      </c>
      <c r="C867" s="6" t="s">
        <v>1125</v>
      </c>
      <c r="D867" s="8">
        <v>43</v>
      </c>
      <c r="E867" s="8" t="s">
        <v>103</v>
      </c>
      <c r="F867" s="8">
        <f ca="1">SUM(Table2[[#This Row],[AWAL]],Table2[[#This Row],[M17_21_2]],Table2[[#This Row],[K17_21_2]],Table2[[#This Row],[M23_28_2]],Table2[[#This Row],[K23_28_2]])</f>
        <v>41</v>
      </c>
      <c r="G867" s="6">
        <f ca="1">SUMIF(INDIRECT(Table2[[#Headers],[M17_21_2]]&amp;"[concat]"),Table2[concat],INDIRECT(Table2[[#Headers],[M17_21_2]]&amp;"[c]"))</f>
        <v>0</v>
      </c>
      <c r="H867" s="6">
        <f ca="1">SUMIF(INDIRECT(Table2[[#Headers],[K17_21_2]]&amp;"[concat]"),Table2[concat],INDIRECT(Table2[[#Headers],[K17_21_2]]&amp;"[c]"))*-1</f>
        <v>-2</v>
      </c>
      <c r="I867" s="6" t="str">
        <f ca="1">IF(OR(Table2[[#This Row],[M17_21_2]]&gt;0,Table2[[#This Row],[K17_21_2]]&lt;0),"+-","")</f>
        <v>+-</v>
      </c>
      <c r="J867" s="9">
        <f ca="1">SUMIF(INDIRECT(Table2[[#Headers],[M23_28_2]]&amp;"[concat]"),Table2[concat],INDIRECT(Table2[[#Headers],[M23_28_2]]&amp;"[c]"))</f>
        <v>0</v>
      </c>
      <c r="K867" s="9"/>
      <c r="L867" s="9" t="str">
        <f ca="1">IF(OR(Table2[[#This Row],[M23_28_2]]&gt;0,Table2[[#This Row],[K23_28_2]]&lt;0),"+-","")</f>
        <v/>
      </c>
    </row>
    <row r="868" spans="1:12" x14ac:dyDescent="0.25">
      <c r="A868" s="6" t="str">
        <f>SUBSTITUTE(SUBSTITUTE(Table2[[#This Row],[NAMA BARANG]],"-","")," ","")</f>
        <v>Garisan30cmmicrotop930</v>
      </c>
      <c r="B868" s="8">
        <f ca="1">IF(Table2[[#This Row],[TT]]&lt;1,"",COUNT(B$2:B867)+1)</f>
        <v>866</v>
      </c>
      <c r="C868" s="6" t="s">
        <v>1126</v>
      </c>
      <c r="D868" s="8">
        <v>5</v>
      </c>
      <c r="E868" s="8" t="s">
        <v>128</v>
      </c>
      <c r="F868" s="8">
        <f ca="1">SUM(Table2[[#This Row],[AWAL]],Table2[[#This Row],[M17_21_2]],Table2[[#This Row],[K17_21_2]],Table2[[#This Row],[M23_28_2]],Table2[[#This Row],[K23_28_2]])</f>
        <v>5</v>
      </c>
      <c r="G868" s="6">
        <f ca="1">SUMIF(INDIRECT(Table2[[#Headers],[M17_21_2]]&amp;"[concat]"),Table2[concat],INDIRECT(Table2[[#Headers],[M17_21_2]]&amp;"[c]"))</f>
        <v>0</v>
      </c>
      <c r="H868" s="6">
        <f ca="1">SUMIF(INDIRECT(Table2[[#Headers],[K17_21_2]]&amp;"[concat]"),Table2[concat],INDIRECT(Table2[[#Headers],[K17_21_2]]&amp;"[c]"))*-1</f>
        <v>0</v>
      </c>
      <c r="I868" s="6" t="str">
        <f ca="1">IF(OR(Table2[[#This Row],[M17_21_2]]&gt;0,Table2[[#This Row],[K17_21_2]]&lt;0),"+-","")</f>
        <v/>
      </c>
      <c r="J868" s="9">
        <f ca="1">SUMIF(INDIRECT(Table2[[#Headers],[M23_28_2]]&amp;"[concat]"),Table2[concat],INDIRECT(Table2[[#Headers],[M23_28_2]]&amp;"[c]"))</f>
        <v>0</v>
      </c>
      <c r="K868" s="9"/>
      <c r="L868" s="9" t="str">
        <f ca="1">IF(OR(Table2[[#This Row],[M23_28_2]]&gt;0,Table2[[#This Row],[K23_28_2]]&lt;0),"+-","")</f>
        <v/>
      </c>
    </row>
    <row r="869" spans="1:12" x14ac:dyDescent="0.25">
      <c r="A869" s="6" t="str">
        <f>SUBSTITUTE(SUBSTITUTE(Table2[[#This Row],[NAMA BARANG]],"-","")," ","")</f>
        <v>Garisan30cmMill.Deluxe(120)</v>
      </c>
      <c r="B869" s="8">
        <f ca="1">IF(Table2[[#This Row],[TT]]&lt;1,"",COUNT(B$2:B868)+1)</f>
        <v>867</v>
      </c>
      <c r="C869" s="6" t="s">
        <v>1127</v>
      </c>
      <c r="D869" s="8">
        <v>17</v>
      </c>
      <c r="E869" s="8" t="s">
        <v>23</v>
      </c>
      <c r="F869" s="8">
        <f ca="1">SUM(Table2[[#This Row],[AWAL]],Table2[[#This Row],[M17_21_2]],Table2[[#This Row],[K17_21_2]],Table2[[#This Row],[M23_28_2]],Table2[[#This Row],[K23_28_2]])</f>
        <v>17</v>
      </c>
      <c r="G869" s="6">
        <f ca="1">SUMIF(INDIRECT(Table2[[#Headers],[M17_21_2]]&amp;"[concat]"),Table2[concat],INDIRECT(Table2[[#Headers],[M17_21_2]]&amp;"[c]"))</f>
        <v>0</v>
      </c>
      <c r="H869" s="6">
        <f ca="1">SUMIF(INDIRECT(Table2[[#Headers],[K17_21_2]]&amp;"[concat]"),Table2[concat],INDIRECT(Table2[[#Headers],[K17_21_2]]&amp;"[c]"))*-1</f>
        <v>0</v>
      </c>
      <c r="I869" s="6" t="str">
        <f ca="1">IF(OR(Table2[[#This Row],[M17_21_2]]&gt;0,Table2[[#This Row],[K17_21_2]]&lt;0),"+-","")</f>
        <v/>
      </c>
      <c r="J869" s="9">
        <f ca="1">SUMIF(INDIRECT(Table2[[#Headers],[M23_28_2]]&amp;"[concat]"),Table2[concat],INDIRECT(Table2[[#Headers],[M23_28_2]]&amp;"[c]"))</f>
        <v>0</v>
      </c>
      <c r="K869" s="9"/>
      <c r="L869" s="9" t="str">
        <f ca="1">IF(OR(Table2[[#This Row],[M23_28_2]]&gt;0,Table2[[#This Row],[K23_28_2]]&lt;0),"+-","")</f>
        <v/>
      </c>
    </row>
    <row r="870" spans="1:12" x14ac:dyDescent="0.25">
      <c r="A870" s="6" t="str">
        <f>SUBSTITUTE(SUBSTITUTE(Table2[[#This Row],[NAMA BARANG]],"-","")," ","")</f>
        <v>Garisan30cmPlastikK8805/7703</v>
      </c>
      <c r="B870" s="8">
        <f ca="1">IF(Table2[[#This Row],[TT]]&lt;1,"",COUNT(B$2:B869)+1)</f>
        <v>868</v>
      </c>
      <c r="C870" s="6" t="s">
        <v>1128</v>
      </c>
      <c r="D870" s="8">
        <v>5</v>
      </c>
      <c r="E870" s="8" t="s">
        <v>193</v>
      </c>
      <c r="F870" s="8">
        <f ca="1">SUM(Table2[[#This Row],[AWAL]],Table2[[#This Row],[M17_21_2]],Table2[[#This Row],[K17_21_2]],Table2[[#This Row],[M23_28_2]],Table2[[#This Row],[K23_28_2]])</f>
        <v>5</v>
      </c>
      <c r="G870" s="6">
        <f ca="1">SUMIF(INDIRECT(Table2[[#Headers],[M17_21_2]]&amp;"[concat]"),Table2[concat],INDIRECT(Table2[[#Headers],[M17_21_2]]&amp;"[c]"))</f>
        <v>0</v>
      </c>
      <c r="H870" s="6">
        <f ca="1">SUMIF(INDIRECT(Table2[[#Headers],[K17_21_2]]&amp;"[concat]"),Table2[concat],INDIRECT(Table2[[#Headers],[K17_21_2]]&amp;"[c]"))*-1</f>
        <v>0</v>
      </c>
      <c r="I870" s="6" t="str">
        <f ca="1">IF(OR(Table2[[#This Row],[M17_21_2]]&gt;0,Table2[[#This Row],[K17_21_2]]&lt;0),"+-","")</f>
        <v/>
      </c>
      <c r="J870" s="9">
        <f ca="1">SUMIF(INDIRECT(Table2[[#Headers],[M23_28_2]]&amp;"[concat]"),Table2[concat],INDIRECT(Table2[[#Headers],[M23_28_2]]&amp;"[c]"))</f>
        <v>0</v>
      </c>
      <c r="K870" s="9"/>
      <c r="L870" s="9" t="str">
        <f ca="1">IF(OR(Table2[[#This Row],[M23_28_2]]&gt;0,Table2[[#This Row],[K23_28_2]]&lt;0),"+-","")</f>
        <v/>
      </c>
    </row>
    <row r="871" spans="1:12" x14ac:dyDescent="0.25">
      <c r="A871" s="6" t="str">
        <f>SUBSTITUTE(SUBSTITUTE(Table2[[#This Row],[NAMA BARANG]],"-","")," ","")</f>
        <v>Garisan30cmSp6968</v>
      </c>
      <c r="B871" s="8">
        <f ca="1">IF(Table2[[#This Row],[TT]]&lt;1,"",COUNT(B$2:B870)+1)</f>
        <v>869</v>
      </c>
      <c r="C871" s="6" t="s">
        <v>1129</v>
      </c>
      <c r="D871" s="8">
        <v>5</v>
      </c>
      <c r="E871" s="8" t="s">
        <v>128</v>
      </c>
      <c r="F871" s="8">
        <f ca="1">SUM(Table2[[#This Row],[AWAL]],Table2[[#This Row],[M17_21_2]],Table2[[#This Row],[K17_21_2]],Table2[[#This Row],[M23_28_2]],Table2[[#This Row],[K23_28_2]])</f>
        <v>5</v>
      </c>
      <c r="G871" s="6">
        <f ca="1">SUMIF(INDIRECT(Table2[[#Headers],[M17_21_2]]&amp;"[concat]"),Table2[concat],INDIRECT(Table2[[#Headers],[M17_21_2]]&amp;"[c]"))</f>
        <v>0</v>
      </c>
      <c r="H871" s="6">
        <f ca="1">SUMIF(INDIRECT(Table2[[#Headers],[K17_21_2]]&amp;"[concat]"),Table2[concat],INDIRECT(Table2[[#Headers],[K17_21_2]]&amp;"[c]"))*-1</f>
        <v>0</v>
      </c>
      <c r="I871" s="6" t="str">
        <f ca="1">IF(OR(Table2[[#This Row],[M17_21_2]]&gt;0,Table2[[#This Row],[K17_21_2]]&lt;0),"+-","")</f>
        <v/>
      </c>
      <c r="J871" s="9">
        <f ca="1">SUMIF(INDIRECT(Table2[[#Headers],[M23_28_2]]&amp;"[concat]"),Table2[concat],INDIRECT(Table2[[#Headers],[M23_28_2]]&amp;"[c]"))</f>
        <v>0</v>
      </c>
      <c r="K871" s="9"/>
      <c r="L871" s="9" t="str">
        <f ca="1">IF(OR(Table2[[#This Row],[M23_28_2]]&gt;0,Table2[[#This Row],[K23_28_2]]&lt;0),"+-","")</f>
        <v/>
      </c>
    </row>
    <row r="872" spans="1:12" x14ac:dyDescent="0.25">
      <c r="A872" s="6" t="str">
        <f>SUBSTITUTE(SUBSTITUTE(Table2[[#This Row],[NAMA BARANG]],"-","")," ","")</f>
        <v>Garisan50cmenterBlk</v>
      </c>
      <c r="B872" s="8">
        <f ca="1">IF(Table2[[#This Row],[TT]]&lt;1,"",COUNT(B$2:B871)+1)</f>
        <v>870</v>
      </c>
      <c r="C872" s="6" t="s">
        <v>1130</v>
      </c>
      <c r="D872" s="8">
        <v>7</v>
      </c>
      <c r="E872" s="8" t="s">
        <v>89</v>
      </c>
      <c r="F872" s="8">
        <f ca="1">SUM(Table2[[#This Row],[AWAL]],Table2[[#This Row],[M17_21_2]],Table2[[#This Row],[K17_21_2]],Table2[[#This Row],[M23_28_2]],Table2[[#This Row],[K23_28_2]])</f>
        <v>7</v>
      </c>
      <c r="G872" s="6">
        <f ca="1">SUMIF(INDIRECT(Table2[[#Headers],[M17_21_2]]&amp;"[concat]"),Table2[concat],INDIRECT(Table2[[#Headers],[M17_21_2]]&amp;"[c]"))</f>
        <v>0</v>
      </c>
      <c r="H872" s="6">
        <f ca="1">SUMIF(INDIRECT(Table2[[#Headers],[K17_21_2]]&amp;"[concat]"),Table2[concat],INDIRECT(Table2[[#Headers],[K17_21_2]]&amp;"[c]"))*-1</f>
        <v>0</v>
      </c>
      <c r="I872" s="6" t="str">
        <f ca="1">IF(OR(Table2[[#This Row],[M17_21_2]]&gt;0,Table2[[#This Row],[K17_21_2]]&lt;0),"+-","")</f>
        <v/>
      </c>
      <c r="J872" s="9">
        <f ca="1">SUMIF(INDIRECT(Table2[[#Headers],[M23_28_2]]&amp;"[concat]"),Table2[concat],INDIRECT(Table2[[#Headers],[M23_28_2]]&amp;"[c]"))</f>
        <v>0</v>
      </c>
      <c r="K872" s="9"/>
      <c r="L872" s="9" t="str">
        <f ca="1">IF(OR(Table2[[#This Row],[M23_28_2]]&gt;0,Table2[[#This Row],[K23_28_2]]&lt;0),"+-","")</f>
        <v/>
      </c>
    </row>
    <row r="873" spans="1:12" x14ac:dyDescent="0.25">
      <c r="A873" s="6" t="str">
        <f>SUBSTITUTE(SUBSTITUTE(Table2[[#This Row],[NAMA BARANG]],"-","")," ","")</f>
        <v>Garisan8240set</v>
      </c>
      <c r="B873" s="8">
        <f ca="1">IF(Table2[[#This Row],[TT]]&lt;1,"",COUNT(B$2:B872)+1)</f>
        <v>871</v>
      </c>
      <c r="C873" s="6" t="s">
        <v>1131</v>
      </c>
      <c r="D873" s="8">
        <v>3</v>
      </c>
      <c r="E873" s="8" t="s">
        <v>1132</v>
      </c>
      <c r="F873" s="8">
        <f ca="1">SUM(Table2[[#This Row],[AWAL]],Table2[[#This Row],[M17_21_2]],Table2[[#This Row],[K17_21_2]],Table2[[#This Row],[M23_28_2]],Table2[[#This Row],[K23_28_2]])</f>
        <v>3</v>
      </c>
      <c r="G873" s="6">
        <f ca="1">SUMIF(INDIRECT(Table2[[#Headers],[M17_21_2]]&amp;"[concat]"),Table2[concat],INDIRECT(Table2[[#Headers],[M17_21_2]]&amp;"[c]"))</f>
        <v>0</v>
      </c>
      <c r="H873" s="6">
        <f ca="1">SUMIF(INDIRECT(Table2[[#Headers],[K17_21_2]]&amp;"[concat]"),Table2[concat],INDIRECT(Table2[[#Headers],[K17_21_2]]&amp;"[c]"))*-1</f>
        <v>0</v>
      </c>
      <c r="I873" s="6" t="str">
        <f ca="1">IF(OR(Table2[[#This Row],[M17_21_2]]&gt;0,Table2[[#This Row],[K17_21_2]]&lt;0),"+-","")</f>
        <v/>
      </c>
      <c r="J873" s="9">
        <f ca="1">SUMIF(INDIRECT(Table2[[#Headers],[M23_28_2]]&amp;"[concat]"),Table2[concat],INDIRECT(Table2[[#Headers],[M23_28_2]]&amp;"[c]"))</f>
        <v>0</v>
      </c>
      <c r="K873" s="9"/>
      <c r="L873" s="9" t="str">
        <f ca="1">IF(OR(Table2[[#This Row],[M23_28_2]]&gt;0,Table2[[#This Row],[K23_28_2]]&lt;0),"+-","")</f>
        <v/>
      </c>
    </row>
    <row r="874" spans="1:12" x14ac:dyDescent="0.25">
      <c r="A874" s="6" t="str">
        <f>SUBSTITUTE(SUBSTITUTE(Table2[[#This Row],[NAMA BARANG]],"-","")," ","")</f>
        <v>Garisan858A</v>
      </c>
      <c r="B874" s="8">
        <f ca="1">IF(Table2[[#This Row],[TT]]&lt;1,"",COUNT(B$2:B873)+1)</f>
        <v>872</v>
      </c>
      <c r="C874" s="6" t="s">
        <v>1133</v>
      </c>
      <c r="D874" s="8">
        <v>2</v>
      </c>
      <c r="E874" s="8" t="s">
        <v>151</v>
      </c>
      <c r="F874" s="8">
        <f ca="1">SUM(Table2[[#This Row],[AWAL]],Table2[[#This Row],[M17_21_2]],Table2[[#This Row],[K17_21_2]],Table2[[#This Row],[M23_28_2]],Table2[[#This Row],[K23_28_2]])</f>
        <v>2</v>
      </c>
      <c r="G874" s="6">
        <f ca="1">SUMIF(INDIRECT(Table2[[#Headers],[M17_21_2]]&amp;"[concat]"),Table2[concat],INDIRECT(Table2[[#Headers],[M17_21_2]]&amp;"[c]"))</f>
        <v>0</v>
      </c>
      <c r="H874" s="6">
        <f ca="1">SUMIF(INDIRECT(Table2[[#Headers],[K17_21_2]]&amp;"[concat]"),Table2[concat],INDIRECT(Table2[[#Headers],[K17_21_2]]&amp;"[c]"))*-1</f>
        <v>0</v>
      </c>
      <c r="I874" s="6" t="str">
        <f ca="1">IF(OR(Table2[[#This Row],[M17_21_2]]&gt;0,Table2[[#This Row],[K17_21_2]]&lt;0),"+-","")</f>
        <v/>
      </c>
      <c r="J874" s="9">
        <f ca="1">SUMIF(INDIRECT(Table2[[#Headers],[M23_28_2]]&amp;"[concat]"),Table2[concat],INDIRECT(Table2[[#Headers],[M23_28_2]]&amp;"[c]"))</f>
        <v>0</v>
      </c>
      <c r="K874" s="9"/>
      <c r="L874" s="9" t="str">
        <f ca="1">IF(OR(Table2[[#This Row],[M23_28_2]]&gt;0,Table2[[#This Row],[K23_28_2]]&lt;0),"+-","")</f>
        <v/>
      </c>
    </row>
    <row r="875" spans="1:12" x14ac:dyDescent="0.25">
      <c r="A875" s="6" t="str">
        <f>SUBSTITUTE(SUBSTITUTE(Table2[[#This Row],[NAMA BARANG]],"-","")," ","")</f>
        <v>Garisan88301box(60pc)</v>
      </c>
      <c r="B875" s="8">
        <f ca="1">IF(Table2[[#This Row],[TT]]&lt;1,"",COUNT(B$2:B874)+1)</f>
        <v>873</v>
      </c>
      <c r="C875" s="6" t="s">
        <v>1134</v>
      </c>
      <c r="D875" s="8">
        <v>7</v>
      </c>
      <c r="E875" s="8" t="s">
        <v>55</v>
      </c>
      <c r="F875" s="8">
        <f ca="1">SUM(Table2[[#This Row],[AWAL]],Table2[[#This Row],[M17_21_2]],Table2[[#This Row],[K17_21_2]],Table2[[#This Row],[M23_28_2]],Table2[[#This Row],[K23_28_2]])</f>
        <v>7</v>
      </c>
      <c r="G875" s="6">
        <f ca="1">SUMIF(INDIRECT(Table2[[#Headers],[M17_21_2]]&amp;"[concat]"),Table2[concat],INDIRECT(Table2[[#Headers],[M17_21_2]]&amp;"[c]"))</f>
        <v>0</v>
      </c>
      <c r="H875" s="6">
        <f ca="1">SUMIF(INDIRECT(Table2[[#Headers],[K17_21_2]]&amp;"[concat]"),Table2[concat],INDIRECT(Table2[[#Headers],[K17_21_2]]&amp;"[c]"))*-1</f>
        <v>0</v>
      </c>
      <c r="I875" s="6" t="str">
        <f ca="1">IF(OR(Table2[[#This Row],[M17_21_2]]&gt;0,Table2[[#This Row],[K17_21_2]]&lt;0),"+-","")</f>
        <v/>
      </c>
      <c r="J875" s="9">
        <f ca="1">SUMIF(INDIRECT(Table2[[#Headers],[M23_28_2]]&amp;"[concat]"),Table2[concat],INDIRECT(Table2[[#Headers],[M23_28_2]]&amp;"[c]"))</f>
        <v>0</v>
      </c>
      <c r="K875" s="9"/>
      <c r="L875" s="9" t="str">
        <f ca="1">IF(OR(Table2[[#This Row],[M23_28_2]]&gt;0,Table2[[#This Row],[K23_28_2]]&lt;0),"+-","")</f>
        <v/>
      </c>
    </row>
    <row r="876" spans="1:12" x14ac:dyDescent="0.25">
      <c r="A876" s="6" t="str">
        <f>SUBSTITUTE(SUBSTITUTE(Table2[[#This Row],[NAMA BARANG]],"-","")," ","")</f>
        <v>GarisanBT840</v>
      </c>
      <c r="B876" s="8">
        <f ca="1">IF(Table2[[#This Row],[TT]]&lt;1,"",COUNT(B$2:B875)+1)</f>
        <v>874</v>
      </c>
      <c r="C876" s="6" t="s">
        <v>2813</v>
      </c>
      <c r="D876" s="8">
        <v>1</v>
      </c>
      <c r="E876" s="8" t="s">
        <v>93</v>
      </c>
      <c r="F876" s="8">
        <f ca="1">SUM(Table2[[#This Row],[AWAL]],Table2[[#This Row],[M17_21_2]],Table2[[#This Row],[K17_21_2]],Table2[[#This Row],[M23_28_2]],Table2[[#This Row],[K23_28_2]])</f>
        <v>1</v>
      </c>
      <c r="G876" s="6">
        <f ca="1">SUMIF(INDIRECT(Table2[[#Headers],[M17_21_2]]&amp;"[concat]"),Table2[concat],INDIRECT(Table2[[#Headers],[M17_21_2]]&amp;"[c]"))</f>
        <v>0</v>
      </c>
      <c r="H876" s="6">
        <f ca="1">SUMIF(INDIRECT(Table2[[#Headers],[K17_21_2]]&amp;"[concat]"),Table2[concat],INDIRECT(Table2[[#Headers],[K17_21_2]]&amp;"[c]"))*-1</f>
        <v>0</v>
      </c>
      <c r="I876" s="6" t="str">
        <f ca="1">IF(OR(Table2[[#This Row],[M17_21_2]]&gt;0,Table2[[#This Row],[K17_21_2]]&lt;0),"+-","")</f>
        <v/>
      </c>
      <c r="J876" s="9">
        <f ca="1">SUMIF(INDIRECT(Table2[[#Headers],[M23_28_2]]&amp;"[concat]"),Table2[concat],INDIRECT(Table2[[#Headers],[M23_28_2]]&amp;"[c]"))</f>
        <v>0</v>
      </c>
      <c r="K876" s="9"/>
      <c r="L876" s="9" t="str">
        <f ca="1">IF(OR(Table2[[#This Row],[M23_28_2]]&gt;0,Table2[[#This Row],[K23_28_2]]&lt;0),"+-","")</f>
        <v/>
      </c>
    </row>
    <row r="877" spans="1:12" x14ac:dyDescent="0.25">
      <c r="A877" s="6" t="str">
        <f>SUBSTITUTE(SUBSTITUTE(Table2[[#This Row],[NAMA BARANG]],"-","")," ","")</f>
        <v>GarisanBTno15Δ</v>
      </c>
      <c r="B877" s="8">
        <f ca="1">IF(Table2[[#This Row],[TT]]&lt;1,"",COUNT(B$2:B876)+1)</f>
        <v>875</v>
      </c>
      <c r="C877" s="6" t="s">
        <v>1135</v>
      </c>
      <c r="D877" s="8">
        <v>1</v>
      </c>
      <c r="E877" s="8" t="s">
        <v>120</v>
      </c>
      <c r="F877" s="8">
        <f ca="1">SUM(Table2[[#This Row],[AWAL]],Table2[[#This Row],[M17_21_2]],Table2[[#This Row],[K17_21_2]],Table2[[#This Row],[M23_28_2]],Table2[[#This Row],[K23_28_2]])</f>
        <v>1</v>
      </c>
      <c r="G877" s="6">
        <f ca="1">SUMIF(INDIRECT(Table2[[#Headers],[M17_21_2]]&amp;"[concat]"),Table2[concat],INDIRECT(Table2[[#Headers],[M17_21_2]]&amp;"[c]"))</f>
        <v>0</v>
      </c>
      <c r="H877" s="6">
        <f ca="1">SUMIF(INDIRECT(Table2[[#Headers],[K17_21_2]]&amp;"[concat]"),Table2[concat],INDIRECT(Table2[[#Headers],[K17_21_2]]&amp;"[c]"))*-1</f>
        <v>0</v>
      </c>
      <c r="I877" s="6" t="str">
        <f ca="1">IF(OR(Table2[[#This Row],[M17_21_2]]&gt;0,Table2[[#This Row],[K17_21_2]]&lt;0),"+-","")</f>
        <v/>
      </c>
      <c r="J877" s="9">
        <f ca="1">SUMIF(INDIRECT(Table2[[#Headers],[M23_28_2]]&amp;"[concat]"),Table2[concat],INDIRECT(Table2[[#Headers],[M23_28_2]]&amp;"[c]"))</f>
        <v>0</v>
      </c>
      <c r="K877" s="9"/>
      <c r="L877" s="9" t="str">
        <f ca="1">IF(OR(Table2[[#This Row],[M23_28_2]]&gt;0,Table2[[#This Row],[K23_28_2]]&lt;0),"+-","")</f>
        <v/>
      </c>
    </row>
    <row r="878" spans="1:12" x14ac:dyDescent="0.25">
      <c r="A878" s="6" t="str">
        <f>SUBSTITUTE(SUBSTITUTE(Table2[[#This Row],[NAMA BARANG]],"-","")," ","")</f>
        <v>GarisanBTno.10</v>
      </c>
      <c r="B878" s="8">
        <f ca="1">IF(Table2[[#This Row],[TT]]&lt;1,"",COUNT(B$2:B877)+1)</f>
        <v>876</v>
      </c>
      <c r="C878" s="6" t="s">
        <v>2849</v>
      </c>
      <c r="D878" s="8">
        <v>2</v>
      </c>
      <c r="E878" s="8" t="s">
        <v>907</v>
      </c>
      <c r="F878" s="8">
        <f ca="1">SUM(Table2[[#This Row],[AWAL]],Table2[[#This Row],[M17_21_2]],Table2[[#This Row],[K17_21_2]],Table2[[#This Row],[M23_28_2]],Table2[[#This Row],[K23_28_2]])</f>
        <v>2</v>
      </c>
      <c r="G878" s="6">
        <f ca="1">SUMIF(INDIRECT(Table2[[#Headers],[M17_21_2]]&amp;"[concat]"),Table2[concat],INDIRECT(Table2[[#Headers],[M17_21_2]]&amp;"[c]"))</f>
        <v>0</v>
      </c>
      <c r="H878" s="6">
        <f ca="1">SUMIF(INDIRECT(Table2[[#Headers],[K17_21_2]]&amp;"[concat]"),Table2[concat],INDIRECT(Table2[[#Headers],[K17_21_2]]&amp;"[c]"))*-1</f>
        <v>0</v>
      </c>
      <c r="I878" s="6" t="str">
        <f ca="1">IF(OR(Table2[[#This Row],[M17_21_2]]&gt;0,Table2[[#This Row],[K17_21_2]]&lt;0),"+-","")</f>
        <v/>
      </c>
      <c r="J878" s="9">
        <f ca="1">SUMIF(INDIRECT(Table2[[#Headers],[M23_28_2]]&amp;"[concat]"),Table2[concat],INDIRECT(Table2[[#Headers],[M23_28_2]]&amp;"[c]"))</f>
        <v>0</v>
      </c>
      <c r="K878" s="9"/>
      <c r="L878" s="9" t="str">
        <f ca="1">IF(OR(Table2[[#This Row],[M23_28_2]]&gt;0,Table2[[#This Row],[K23_28_2]]&lt;0),"+-","")</f>
        <v/>
      </c>
    </row>
    <row r="879" spans="1:12" x14ac:dyDescent="0.25">
      <c r="A879" s="6" t="str">
        <f>SUBSTITUTE(SUBSTITUTE(Table2[[#This Row],[NAMA BARANG]],"-","")," ","")</f>
        <v>GarisanBTno.8</v>
      </c>
      <c r="B879" s="8">
        <f ca="1">IF(Table2[[#This Row],[TT]]&lt;1,"",COUNT(B$2:B878)+1)</f>
        <v>877</v>
      </c>
      <c r="C879" s="6" t="s">
        <v>2848</v>
      </c>
      <c r="D879" s="8">
        <v>2</v>
      </c>
      <c r="E879" s="8" t="s">
        <v>907</v>
      </c>
      <c r="F879" s="8">
        <f ca="1">SUM(Table2[[#This Row],[AWAL]],Table2[[#This Row],[M17_21_2]],Table2[[#This Row],[K17_21_2]],Table2[[#This Row],[M23_28_2]],Table2[[#This Row],[K23_28_2]])</f>
        <v>2</v>
      </c>
      <c r="G879" s="6">
        <f ca="1">SUMIF(INDIRECT(Table2[[#Headers],[M17_21_2]]&amp;"[concat]"),Table2[concat],INDIRECT(Table2[[#Headers],[M17_21_2]]&amp;"[c]"))</f>
        <v>0</v>
      </c>
      <c r="H879" s="6">
        <f ca="1">SUMIF(INDIRECT(Table2[[#Headers],[K17_21_2]]&amp;"[concat]"),Table2[concat],INDIRECT(Table2[[#Headers],[K17_21_2]]&amp;"[c]"))*-1</f>
        <v>0</v>
      </c>
      <c r="I879" s="6" t="str">
        <f ca="1">IF(OR(Table2[[#This Row],[M17_21_2]]&gt;0,Table2[[#This Row],[K17_21_2]]&lt;0),"+-","")</f>
        <v/>
      </c>
      <c r="J879" s="9">
        <f ca="1">SUMIF(INDIRECT(Table2[[#Headers],[M23_28_2]]&amp;"[concat]"),Table2[concat],INDIRECT(Table2[[#Headers],[M23_28_2]]&amp;"[c]"))</f>
        <v>0</v>
      </c>
      <c r="K879" s="9"/>
      <c r="L879" s="9" t="str">
        <f ca="1">IF(OR(Table2[[#This Row],[M23_28_2]]&gt;0,Table2[[#This Row],[K23_28_2]]&lt;0),"+-","")</f>
        <v/>
      </c>
    </row>
    <row r="880" spans="1:12" x14ac:dyDescent="0.25">
      <c r="A880" s="6" t="str">
        <f>SUBSTITUTE(SUBSTITUTE(Table2[[#This Row],[NAMA BARANG]],"-","")," ","")</f>
        <v>GarisanFj2011/15cmSablon4PC(24)</v>
      </c>
      <c r="B880" s="8">
        <f ca="1">IF(Table2[[#This Row],[TT]]&lt;1,"",COUNT(B$2:B879)+1)</f>
        <v>878</v>
      </c>
      <c r="C880" s="6" t="s">
        <v>1136</v>
      </c>
      <c r="D880" s="8">
        <v>1</v>
      </c>
      <c r="E880" s="8" t="s">
        <v>267</v>
      </c>
      <c r="F880" s="8">
        <f ca="1">SUM(Table2[[#This Row],[AWAL]],Table2[[#This Row],[M17_21_2]],Table2[[#This Row],[K17_21_2]],Table2[[#This Row],[M23_28_2]],Table2[[#This Row],[K23_28_2]])</f>
        <v>1</v>
      </c>
      <c r="G880" s="6">
        <f ca="1">SUMIF(INDIRECT(Table2[[#Headers],[M17_21_2]]&amp;"[concat]"),Table2[concat],INDIRECT(Table2[[#Headers],[M17_21_2]]&amp;"[c]"))</f>
        <v>0</v>
      </c>
      <c r="H880" s="6">
        <f ca="1">SUMIF(INDIRECT(Table2[[#Headers],[K17_21_2]]&amp;"[concat]"),Table2[concat],INDIRECT(Table2[[#Headers],[K17_21_2]]&amp;"[c]"))*-1</f>
        <v>0</v>
      </c>
      <c r="I880" s="6" t="str">
        <f ca="1">IF(OR(Table2[[#This Row],[M17_21_2]]&gt;0,Table2[[#This Row],[K17_21_2]]&lt;0),"+-","")</f>
        <v/>
      </c>
      <c r="J880" s="9">
        <f ca="1">SUMIF(INDIRECT(Table2[[#Headers],[M23_28_2]]&amp;"[concat]"),Table2[concat],INDIRECT(Table2[[#Headers],[M23_28_2]]&amp;"[c]"))</f>
        <v>0</v>
      </c>
      <c r="K880" s="9"/>
      <c r="L880" s="9" t="str">
        <f ca="1">IF(OR(Table2[[#This Row],[M23_28_2]]&gt;0,Table2[[#This Row],[K23_28_2]]&lt;0),"+-","")</f>
        <v/>
      </c>
    </row>
    <row r="881" spans="1:12" x14ac:dyDescent="0.25">
      <c r="A881" s="6" t="str">
        <f>SUBSTITUTE(SUBSTITUTE(Table2[[#This Row],[NAMA BARANG]],"-","")," ","")</f>
        <v>GarisanFS/1331(48)</v>
      </c>
      <c r="B881" s="8">
        <f ca="1">IF(Table2[[#This Row],[TT]]&lt;1,"",COUNT(B$2:B880)+1)</f>
        <v>879</v>
      </c>
      <c r="C881" s="6" t="s">
        <v>1137</v>
      </c>
      <c r="D881" s="8">
        <v>1</v>
      </c>
      <c r="E881" s="8" t="s">
        <v>267</v>
      </c>
      <c r="F881" s="8">
        <f ca="1">SUM(Table2[[#This Row],[AWAL]],Table2[[#This Row],[M17_21_2]],Table2[[#This Row],[K17_21_2]],Table2[[#This Row],[M23_28_2]],Table2[[#This Row],[K23_28_2]])</f>
        <v>1</v>
      </c>
      <c r="G881" s="6">
        <f ca="1">SUMIF(INDIRECT(Table2[[#Headers],[M17_21_2]]&amp;"[concat]"),Table2[concat],INDIRECT(Table2[[#Headers],[M17_21_2]]&amp;"[c]"))</f>
        <v>0</v>
      </c>
      <c r="H881" s="6">
        <f ca="1">SUMIF(INDIRECT(Table2[[#Headers],[K17_21_2]]&amp;"[concat]"),Table2[concat],INDIRECT(Table2[[#Headers],[K17_21_2]]&amp;"[c]"))*-1</f>
        <v>0</v>
      </c>
      <c r="I881" s="6" t="str">
        <f ca="1">IF(OR(Table2[[#This Row],[M17_21_2]]&gt;0,Table2[[#This Row],[K17_21_2]]&lt;0),"+-","")</f>
        <v/>
      </c>
      <c r="J881" s="9">
        <f ca="1">SUMIF(INDIRECT(Table2[[#Headers],[M23_28_2]]&amp;"[concat]"),Table2[concat],INDIRECT(Table2[[#Headers],[M23_28_2]]&amp;"[c]"))</f>
        <v>0</v>
      </c>
      <c r="K881" s="9"/>
      <c r="L881" s="9" t="str">
        <f ca="1">IF(OR(Table2[[#This Row],[M23_28_2]]&gt;0,Table2[[#This Row],[K23_28_2]]&lt;0),"+-","")</f>
        <v/>
      </c>
    </row>
    <row r="882" spans="1:12" x14ac:dyDescent="0.25">
      <c r="A882" s="6" t="str">
        <f>SUBSTITUTE(SUBSTITUTE(Table2[[#This Row],[NAMA BARANG]],"-","")," ","")</f>
        <v>Garisangasta0731polkadot</v>
      </c>
      <c r="B882" s="8">
        <f ca="1">IF(Table2[[#This Row],[TT]]&lt;1,"",COUNT(B$2:B881)+1)</f>
        <v>880</v>
      </c>
      <c r="C882" s="6" t="s">
        <v>1138</v>
      </c>
      <c r="D882" s="8">
        <v>6</v>
      </c>
      <c r="E882" s="8" t="s">
        <v>128</v>
      </c>
      <c r="F882" s="8">
        <f ca="1">SUM(Table2[[#This Row],[AWAL]],Table2[[#This Row],[M17_21_2]],Table2[[#This Row],[K17_21_2]],Table2[[#This Row],[M23_28_2]],Table2[[#This Row],[K23_28_2]])</f>
        <v>6</v>
      </c>
      <c r="G882" s="6">
        <f ca="1">SUMIF(INDIRECT(Table2[[#Headers],[M17_21_2]]&amp;"[concat]"),Table2[concat],INDIRECT(Table2[[#Headers],[M17_21_2]]&amp;"[c]"))</f>
        <v>0</v>
      </c>
      <c r="H882" s="6">
        <f ca="1">SUMIF(INDIRECT(Table2[[#Headers],[K17_21_2]]&amp;"[concat]"),Table2[concat],INDIRECT(Table2[[#Headers],[K17_21_2]]&amp;"[c]"))*-1</f>
        <v>0</v>
      </c>
      <c r="I882" s="6" t="str">
        <f ca="1">IF(OR(Table2[[#This Row],[M17_21_2]]&gt;0,Table2[[#This Row],[K17_21_2]]&lt;0),"+-","")</f>
        <v/>
      </c>
      <c r="J882" s="9">
        <f ca="1">SUMIF(INDIRECT(Table2[[#Headers],[M23_28_2]]&amp;"[concat]"),Table2[concat],INDIRECT(Table2[[#Headers],[M23_28_2]]&amp;"[c]"))</f>
        <v>0</v>
      </c>
      <c r="K882" s="9"/>
      <c r="L882" s="9" t="str">
        <f ca="1">IF(OR(Table2[[#This Row],[M23_28_2]]&gt;0,Table2[[#This Row],[K23_28_2]]&lt;0),"+-","")</f>
        <v/>
      </c>
    </row>
    <row r="883" spans="1:12" x14ac:dyDescent="0.25">
      <c r="A883" s="6" t="str">
        <f>SUBSTITUTE(SUBSTITUTE(Table2[[#This Row],[NAMA BARANG]],"-","")," ","")</f>
        <v>Garisangasta0732</v>
      </c>
      <c r="B883" s="8">
        <f ca="1">IF(Table2[[#This Row],[TT]]&lt;1,"",COUNT(B$2:B882)+1)</f>
        <v>881</v>
      </c>
      <c r="C883" s="6" t="s">
        <v>1139</v>
      </c>
      <c r="D883" s="8">
        <v>8</v>
      </c>
      <c r="E883" s="8" t="s">
        <v>128</v>
      </c>
      <c r="F883" s="8">
        <f ca="1">SUM(Table2[[#This Row],[AWAL]],Table2[[#This Row],[M17_21_2]],Table2[[#This Row],[K17_21_2]],Table2[[#This Row],[M23_28_2]],Table2[[#This Row],[K23_28_2]])</f>
        <v>8</v>
      </c>
      <c r="G883" s="6">
        <f ca="1">SUMIF(INDIRECT(Table2[[#Headers],[M17_21_2]]&amp;"[concat]"),Table2[concat],INDIRECT(Table2[[#Headers],[M17_21_2]]&amp;"[c]"))</f>
        <v>0</v>
      </c>
      <c r="H883" s="6">
        <f ca="1">SUMIF(INDIRECT(Table2[[#Headers],[K17_21_2]]&amp;"[concat]"),Table2[concat],INDIRECT(Table2[[#Headers],[K17_21_2]]&amp;"[c]"))*-1</f>
        <v>0</v>
      </c>
      <c r="I883" s="6" t="str">
        <f ca="1">IF(OR(Table2[[#This Row],[M17_21_2]]&gt;0,Table2[[#This Row],[K17_21_2]]&lt;0),"+-","")</f>
        <v/>
      </c>
      <c r="J883" s="9">
        <f ca="1">SUMIF(INDIRECT(Table2[[#Headers],[M23_28_2]]&amp;"[concat]"),Table2[concat],INDIRECT(Table2[[#Headers],[M23_28_2]]&amp;"[c]"))</f>
        <v>0</v>
      </c>
      <c r="K883" s="9"/>
      <c r="L883" s="9" t="str">
        <f ca="1">IF(OR(Table2[[#This Row],[M23_28_2]]&gt;0,Table2[[#This Row],[K23_28_2]]&lt;0),"+-","")</f>
        <v/>
      </c>
    </row>
    <row r="884" spans="1:12" x14ac:dyDescent="0.25">
      <c r="A884" s="6" t="str">
        <f>SUBSTITUTE(SUBSTITUTE(Table2[[#This Row],[NAMA BARANG]],"-","")," ","")</f>
        <v>Garisangasta0733polkadot</v>
      </c>
      <c r="B884" s="8">
        <f ca="1">IF(Table2[[#This Row],[TT]]&lt;1,"",COUNT(B$2:B883)+1)</f>
        <v>882</v>
      </c>
      <c r="C884" s="6" t="s">
        <v>1140</v>
      </c>
      <c r="D884" s="8">
        <v>2</v>
      </c>
      <c r="E884" s="8" t="s">
        <v>128</v>
      </c>
      <c r="F884" s="8">
        <f ca="1">SUM(Table2[[#This Row],[AWAL]],Table2[[#This Row],[M17_21_2]],Table2[[#This Row],[K17_21_2]],Table2[[#This Row],[M23_28_2]],Table2[[#This Row],[K23_28_2]])</f>
        <v>2</v>
      </c>
      <c r="G884" s="6">
        <f ca="1">SUMIF(INDIRECT(Table2[[#Headers],[M17_21_2]]&amp;"[concat]"),Table2[concat],INDIRECT(Table2[[#Headers],[M17_21_2]]&amp;"[c]"))</f>
        <v>0</v>
      </c>
      <c r="H884" s="6">
        <f ca="1">SUMIF(INDIRECT(Table2[[#Headers],[K17_21_2]]&amp;"[concat]"),Table2[concat],INDIRECT(Table2[[#Headers],[K17_21_2]]&amp;"[c]"))*-1</f>
        <v>0</v>
      </c>
      <c r="I884" s="6" t="str">
        <f ca="1">IF(OR(Table2[[#This Row],[M17_21_2]]&gt;0,Table2[[#This Row],[K17_21_2]]&lt;0),"+-","")</f>
        <v/>
      </c>
      <c r="J884" s="9">
        <f ca="1">SUMIF(INDIRECT(Table2[[#Headers],[M23_28_2]]&amp;"[concat]"),Table2[concat],INDIRECT(Table2[[#Headers],[M23_28_2]]&amp;"[c]"))</f>
        <v>0</v>
      </c>
      <c r="K884" s="9"/>
      <c r="L884" s="9" t="str">
        <f ca="1">IF(OR(Table2[[#This Row],[M23_28_2]]&gt;0,Table2[[#This Row],[K23_28_2]]&lt;0),"+-","")</f>
        <v/>
      </c>
    </row>
    <row r="885" spans="1:12" x14ac:dyDescent="0.25">
      <c r="A885" s="6" t="str">
        <f>SUBSTITUTE(SUBSTITUTE(Table2[[#This Row],[NAMA BARANG]],"-","")," ","")</f>
        <v>GarisanHkXM7010</v>
      </c>
      <c r="B885" s="8">
        <f ca="1">IF(Table2[[#This Row],[TT]]&lt;1,"",COUNT(B$2:B884)+1)</f>
        <v>883</v>
      </c>
      <c r="C885" s="6" t="s">
        <v>1141</v>
      </c>
      <c r="D885" s="8">
        <v>1</v>
      </c>
      <c r="E885" s="8" t="s">
        <v>1142</v>
      </c>
      <c r="F885" s="8">
        <f ca="1">SUM(Table2[[#This Row],[AWAL]],Table2[[#This Row],[M17_21_2]],Table2[[#This Row],[K17_21_2]],Table2[[#This Row],[M23_28_2]],Table2[[#This Row],[K23_28_2]])</f>
        <v>1</v>
      </c>
      <c r="G885" s="6">
        <f ca="1">SUMIF(INDIRECT(Table2[[#Headers],[M17_21_2]]&amp;"[concat]"),Table2[concat],INDIRECT(Table2[[#Headers],[M17_21_2]]&amp;"[c]"))</f>
        <v>0</v>
      </c>
      <c r="H885" s="6">
        <f ca="1">SUMIF(INDIRECT(Table2[[#Headers],[K17_21_2]]&amp;"[concat]"),Table2[concat],INDIRECT(Table2[[#Headers],[K17_21_2]]&amp;"[c]"))*-1</f>
        <v>0</v>
      </c>
      <c r="I885" s="6" t="str">
        <f ca="1">IF(OR(Table2[[#This Row],[M17_21_2]]&gt;0,Table2[[#This Row],[K17_21_2]]&lt;0),"+-","")</f>
        <v/>
      </c>
      <c r="J885" s="9">
        <f ca="1">SUMIF(INDIRECT(Table2[[#Headers],[M23_28_2]]&amp;"[concat]"),Table2[concat],INDIRECT(Table2[[#Headers],[M23_28_2]]&amp;"[c]"))</f>
        <v>0</v>
      </c>
      <c r="K885" s="9"/>
      <c r="L885" s="9" t="str">
        <f ca="1">IF(OR(Table2[[#This Row],[M23_28_2]]&gt;0,Table2[[#This Row],[K23_28_2]]&lt;0),"+-","")</f>
        <v/>
      </c>
    </row>
    <row r="886" spans="1:12" x14ac:dyDescent="0.25">
      <c r="A886" s="6" t="str">
        <f>SUBSTITUTE(SUBSTITUTE(Table2[[#This Row],[NAMA BARANG]],"-","")," ","")</f>
        <v>Garisankayu1meter</v>
      </c>
      <c r="B886" s="8">
        <f ca="1">IF(Table2[[#This Row],[TT]]&lt;1,"",COUNT(B$2:B885)+1)</f>
        <v>884</v>
      </c>
      <c r="C886" s="6" t="s">
        <v>1143</v>
      </c>
      <c r="D886" s="8">
        <v>1</v>
      </c>
      <c r="E886" s="8" t="s">
        <v>51</v>
      </c>
      <c r="F886" s="8">
        <f ca="1">SUM(Table2[[#This Row],[AWAL]],Table2[[#This Row],[M17_21_2]],Table2[[#This Row],[K17_21_2]],Table2[[#This Row],[M23_28_2]],Table2[[#This Row],[K23_28_2]])</f>
        <v>1</v>
      </c>
      <c r="G886" s="6">
        <f ca="1">SUMIF(INDIRECT(Table2[[#Headers],[M17_21_2]]&amp;"[concat]"),Table2[concat],INDIRECT(Table2[[#Headers],[M17_21_2]]&amp;"[c]"))</f>
        <v>0</v>
      </c>
      <c r="H886" s="6">
        <f ca="1">SUMIF(INDIRECT(Table2[[#Headers],[K17_21_2]]&amp;"[concat]"),Table2[concat],INDIRECT(Table2[[#Headers],[K17_21_2]]&amp;"[c]"))*-1</f>
        <v>0</v>
      </c>
      <c r="I886" s="6" t="str">
        <f ca="1">IF(OR(Table2[[#This Row],[M17_21_2]]&gt;0,Table2[[#This Row],[K17_21_2]]&lt;0),"+-","")</f>
        <v/>
      </c>
      <c r="J886" s="9">
        <f ca="1">SUMIF(INDIRECT(Table2[[#Headers],[M23_28_2]]&amp;"[concat]"),Table2[concat],INDIRECT(Table2[[#Headers],[M23_28_2]]&amp;"[c]"))</f>
        <v>0</v>
      </c>
      <c r="K886" s="9"/>
      <c r="L886" s="9" t="str">
        <f ca="1">IF(OR(Table2[[#This Row],[M23_28_2]]&gt;0,Table2[[#This Row],[K23_28_2]]&lt;0),"+-","")</f>
        <v/>
      </c>
    </row>
    <row r="887" spans="1:12" x14ac:dyDescent="0.25">
      <c r="A887" s="6" t="str">
        <f>SUBSTITUTE(SUBSTITUTE(Table2[[#This Row],[NAMA BARANG]],"-","")," ","")</f>
        <v>GarisanKj003</v>
      </c>
      <c r="B887" s="8">
        <f ca="1">IF(Table2[[#This Row],[TT]]&lt;1,"",COUNT(B$2:B886)+1)</f>
        <v>885</v>
      </c>
      <c r="C887" s="6" t="s">
        <v>1144</v>
      </c>
      <c r="D887" s="8">
        <v>7</v>
      </c>
      <c r="E887" s="8" t="s">
        <v>167</v>
      </c>
      <c r="F887" s="8">
        <f ca="1">SUM(Table2[[#This Row],[AWAL]],Table2[[#This Row],[M17_21_2]],Table2[[#This Row],[K17_21_2]],Table2[[#This Row],[M23_28_2]],Table2[[#This Row],[K23_28_2]])</f>
        <v>7</v>
      </c>
      <c r="G887" s="6">
        <f ca="1">SUMIF(INDIRECT(Table2[[#Headers],[M17_21_2]]&amp;"[concat]"),Table2[concat],INDIRECT(Table2[[#Headers],[M17_21_2]]&amp;"[c]"))</f>
        <v>0</v>
      </c>
      <c r="H887" s="6">
        <f ca="1">SUMIF(INDIRECT(Table2[[#Headers],[K17_21_2]]&amp;"[concat]"),Table2[concat],INDIRECT(Table2[[#Headers],[K17_21_2]]&amp;"[c]"))*-1</f>
        <v>0</v>
      </c>
      <c r="I887" s="6" t="str">
        <f ca="1">IF(OR(Table2[[#This Row],[M17_21_2]]&gt;0,Table2[[#This Row],[K17_21_2]]&lt;0),"+-","")</f>
        <v/>
      </c>
      <c r="J887" s="9">
        <f ca="1">SUMIF(INDIRECT(Table2[[#Headers],[M23_28_2]]&amp;"[concat]"),Table2[concat],INDIRECT(Table2[[#Headers],[M23_28_2]]&amp;"[c]"))</f>
        <v>0</v>
      </c>
      <c r="K887" s="9"/>
      <c r="L887" s="9" t="str">
        <f ca="1">IF(OR(Table2[[#This Row],[M23_28_2]]&gt;0,Table2[[#This Row],[K23_28_2]]&lt;0),"+-","")</f>
        <v/>
      </c>
    </row>
    <row r="888" spans="1:12" x14ac:dyDescent="0.25">
      <c r="A888" s="6" t="str">
        <f>SUBSTITUTE(SUBSTITUTE(Table2[[#This Row],[NAMA BARANG]],"-","")," ","")</f>
        <v>GarisanKj012</v>
      </c>
      <c r="B888" s="8">
        <f ca="1">IF(Table2[[#This Row],[TT]]&lt;1,"",COUNT(B$2:B887)+1)</f>
        <v>886</v>
      </c>
      <c r="C888" s="6" t="s">
        <v>1145</v>
      </c>
      <c r="D888" s="8">
        <v>9</v>
      </c>
      <c r="E888" s="8" t="s">
        <v>167</v>
      </c>
      <c r="F888" s="8">
        <f ca="1">SUM(Table2[[#This Row],[AWAL]],Table2[[#This Row],[M17_21_2]],Table2[[#This Row],[K17_21_2]],Table2[[#This Row],[M23_28_2]],Table2[[#This Row],[K23_28_2]])</f>
        <v>9</v>
      </c>
      <c r="G888" s="6">
        <f ca="1">SUMIF(INDIRECT(Table2[[#Headers],[M17_21_2]]&amp;"[concat]"),Table2[concat],INDIRECT(Table2[[#Headers],[M17_21_2]]&amp;"[c]"))</f>
        <v>0</v>
      </c>
      <c r="H888" s="6">
        <f ca="1">SUMIF(INDIRECT(Table2[[#Headers],[K17_21_2]]&amp;"[concat]"),Table2[concat],INDIRECT(Table2[[#Headers],[K17_21_2]]&amp;"[c]"))*-1</f>
        <v>0</v>
      </c>
      <c r="I888" s="6" t="str">
        <f ca="1">IF(OR(Table2[[#This Row],[M17_21_2]]&gt;0,Table2[[#This Row],[K17_21_2]]&lt;0),"+-","")</f>
        <v/>
      </c>
      <c r="J888" s="9">
        <f ca="1">SUMIF(INDIRECT(Table2[[#Headers],[M23_28_2]]&amp;"[concat]"),Table2[concat],INDIRECT(Table2[[#Headers],[M23_28_2]]&amp;"[c]"))</f>
        <v>0</v>
      </c>
      <c r="K888" s="9"/>
      <c r="L888" s="9" t="str">
        <f ca="1">IF(OR(Table2[[#This Row],[M23_28_2]]&gt;0,Table2[[#This Row],[K23_28_2]]&lt;0),"+-","")</f>
        <v/>
      </c>
    </row>
    <row r="889" spans="1:12" x14ac:dyDescent="0.25">
      <c r="A889" s="6" t="str">
        <f>SUBSTITUTE(SUBSTITUTE(Table2[[#This Row],[NAMA BARANG]],"-","")," ","")</f>
        <v>GarisanKj013</v>
      </c>
      <c r="B889" s="8">
        <f ca="1">IF(Table2[[#This Row],[TT]]&lt;1,"",COUNT(B$2:B888)+1)</f>
        <v>887</v>
      </c>
      <c r="C889" s="6" t="s">
        <v>1146</v>
      </c>
      <c r="D889" s="8">
        <v>1</v>
      </c>
      <c r="E889" s="8" t="s">
        <v>167</v>
      </c>
      <c r="F889" s="8">
        <f ca="1">SUM(Table2[[#This Row],[AWAL]],Table2[[#This Row],[M17_21_2]],Table2[[#This Row],[K17_21_2]],Table2[[#This Row],[M23_28_2]],Table2[[#This Row],[K23_28_2]])</f>
        <v>1</v>
      </c>
      <c r="G889" s="6">
        <f ca="1">SUMIF(INDIRECT(Table2[[#Headers],[M17_21_2]]&amp;"[concat]"),Table2[concat],INDIRECT(Table2[[#Headers],[M17_21_2]]&amp;"[c]"))</f>
        <v>0</v>
      </c>
      <c r="H889" s="6">
        <f ca="1">SUMIF(INDIRECT(Table2[[#Headers],[K17_21_2]]&amp;"[concat]"),Table2[concat],INDIRECT(Table2[[#Headers],[K17_21_2]]&amp;"[c]"))*-1</f>
        <v>0</v>
      </c>
      <c r="I889" s="6" t="str">
        <f ca="1">IF(OR(Table2[[#This Row],[M17_21_2]]&gt;0,Table2[[#This Row],[K17_21_2]]&lt;0),"+-","")</f>
        <v/>
      </c>
      <c r="J889" s="9">
        <f ca="1">SUMIF(INDIRECT(Table2[[#Headers],[M23_28_2]]&amp;"[concat]"),Table2[concat],INDIRECT(Table2[[#Headers],[M23_28_2]]&amp;"[c]"))</f>
        <v>0</v>
      </c>
      <c r="K889" s="9"/>
      <c r="L889" s="9" t="str">
        <f ca="1">IF(OR(Table2[[#This Row],[M23_28_2]]&gt;0,Table2[[#This Row],[K23_28_2]]&lt;0),"+-","")</f>
        <v/>
      </c>
    </row>
    <row r="890" spans="1:12" x14ac:dyDescent="0.25">
      <c r="A890" s="6" t="str">
        <f>SUBSTITUTE(SUBSTITUTE(Table2[[#This Row],[NAMA BARANG]],"-","")," ","")</f>
        <v>GarisanRL15RB/Roller(24)</v>
      </c>
      <c r="B890" s="8">
        <f ca="1">IF(Table2[[#This Row],[TT]]&lt;1,"",COUNT(B$2:B889)+1)</f>
        <v>888</v>
      </c>
      <c r="C890" s="6" t="s">
        <v>1147</v>
      </c>
      <c r="D890" s="8">
        <v>5</v>
      </c>
      <c r="E890" s="8" t="s">
        <v>55</v>
      </c>
      <c r="F890" s="8">
        <f ca="1">SUM(Table2[[#This Row],[AWAL]],Table2[[#This Row],[M17_21_2]],Table2[[#This Row],[K17_21_2]],Table2[[#This Row],[M23_28_2]],Table2[[#This Row],[K23_28_2]])</f>
        <v>5</v>
      </c>
      <c r="G890" s="6">
        <f ca="1">SUMIF(INDIRECT(Table2[[#Headers],[M17_21_2]]&amp;"[concat]"),Table2[concat],INDIRECT(Table2[[#Headers],[M17_21_2]]&amp;"[c]"))</f>
        <v>0</v>
      </c>
      <c r="H890" s="6">
        <f ca="1">SUMIF(INDIRECT(Table2[[#Headers],[K17_21_2]]&amp;"[concat]"),Table2[concat],INDIRECT(Table2[[#Headers],[K17_21_2]]&amp;"[c]"))*-1</f>
        <v>0</v>
      </c>
      <c r="I890" s="6" t="str">
        <f ca="1">IF(OR(Table2[[#This Row],[M17_21_2]]&gt;0,Table2[[#This Row],[K17_21_2]]&lt;0),"+-","")</f>
        <v/>
      </c>
      <c r="J890" s="9">
        <f ca="1">SUMIF(INDIRECT(Table2[[#Headers],[M23_28_2]]&amp;"[concat]"),Table2[concat],INDIRECT(Table2[[#Headers],[M23_28_2]]&amp;"[c]"))</f>
        <v>0</v>
      </c>
      <c r="K890" s="9"/>
      <c r="L890" s="9" t="str">
        <f ca="1">IF(OR(Table2[[#This Row],[M23_28_2]]&gt;0,Table2[[#This Row],[K23_28_2]]&lt;0),"+-","")</f>
        <v/>
      </c>
    </row>
    <row r="891" spans="1:12" x14ac:dyDescent="0.25">
      <c r="A891" s="6" t="str">
        <f>SUBSTITUTE(SUBSTITUTE(Table2[[#This Row],[NAMA BARANG]],"-","")," ","")</f>
        <v>GarisanRL15WD(1x36)</v>
      </c>
      <c r="B891" s="8">
        <f ca="1">IF(Table2[[#This Row],[TT]]&lt;1,"",COUNT(B$2:B890)+1)</f>
        <v>889</v>
      </c>
      <c r="C891" s="6" t="s">
        <v>1148</v>
      </c>
      <c r="D891" s="8">
        <v>1</v>
      </c>
      <c r="E891" s="8" t="s">
        <v>55</v>
      </c>
      <c r="F891" s="8">
        <f ca="1">SUM(Table2[[#This Row],[AWAL]],Table2[[#This Row],[M17_21_2]],Table2[[#This Row],[K17_21_2]],Table2[[#This Row],[M23_28_2]],Table2[[#This Row],[K23_28_2]])</f>
        <v>1</v>
      </c>
      <c r="G891" s="6">
        <f ca="1">SUMIF(INDIRECT(Table2[[#Headers],[M17_21_2]]&amp;"[concat]"),Table2[concat],INDIRECT(Table2[[#Headers],[M17_21_2]]&amp;"[c]"))</f>
        <v>0</v>
      </c>
      <c r="H891" s="6">
        <f ca="1">SUMIF(INDIRECT(Table2[[#Headers],[K17_21_2]]&amp;"[concat]"),Table2[concat],INDIRECT(Table2[[#Headers],[K17_21_2]]&amp;"[c]"))*-1</f>
        <v>0</v>
      </c>
      <c r="I891" s="6" t="str">
        <f ca="1">IF(OR(Table2[[#This Row],[M17_21_2]]&gt;0,Table2[[#This Row],[K17_21_2]]&lt;0),"+-","")</f>
        <v/>
      </c>
      <c r="J891" s="9">
        <f ca="1">SUMIF(INDIRECT(Table2[[#Headers],[M23_28_2]]&amp;"[concat]"),Table2[concat],INDIRECT(Table2[[#Headers],[M23_28_2]]&amp;"[c]"))</f>
        <v>0</v>
      </c>
      <c r="K891" s="9"/>
      <c r="L891" s="9" t="str">
        <f ca="1">IF(OR(Table2[[#This Row],[M23_28_2]]&gt;0,Table2[[#This Row],[K23_28_2]]&lt;0),"+-","")</f>
        <v/>
      </c>
    </row>
    <row r="892" spans="1:12" x14ac:dyDescent="0.25">
      <c r="A892" s="6" t="str">
        <f>SUBSTITUTE(SUBSTITUTE(Table2[[#This Row],[NAMA BARANG]],"-","")," ","")</f>
        <v>GarisanRotary1020(jos)Bsr</v>
      </c>
      <c r="B892" s="8">
        <f ca="1">IF(Table2[[#This Row],[TT]]&lt;1,"",COUNT(B$2:B891)+1)</f>
        <v>890</v>
      </c>
      <c r="C892" s="6" t="s">
        <v>1149</v>
      </c>
      <c r="D892" s="8">
        <v>27</v>
      </c>
      <c r="E892" s="8" t="s">
        <v>153</v>
      </c>
      <c r="F892" s="8">
        <f ca="1">SUM(Table2[[#This Row],[AWAL]],Table2[[#This Row],[M17_21_2]],Table2[[#This Row],[K17_21_2]],Table2[[#This Row],[M23_28_2]],Table2[[#This Row],[K23_28_2]])</f>
        <v>27</v>
      </c>
      <c r="G892" s="6">
        <f ca="1">SUMIF(INDIRECT(Table2[[#Headers],[M17_21_2]]&amp;"[concat]"),Table2[concat],INDIRECT(Table2[[#Headers],[M17_21_2]]&amp;"[c]"))</f>
        <v>0</v>
      </c>
      <c r="H892" s="6">
        <f ca="1">SUMIF(INDIRECT(Table2[[#Headers],[K17_21_2]]&amp;"[concat]"),Table2[concat],INDIRECT(Table2[[#Headers],[K17_21_2]]&amp;"[c]"))*-1</f>
        <v>0</v>
      </c>
      <c r="I892" s="6" t="str">
        <f ca="1">IF(OR(Table2[[#This Row],[M17_21_2]]&gt;0,Table2[[#This Row],[K17_21_2]]&lt;0),"+-","")</f>
        <v/>
      </c>
      <c r="J892" s="9">
        <f ca="1">SUMIF(INDIRECT(Table2[[#Headers],[M23_28_2]]&amp;"[concat]"),Table2[concat],INDIRECT(Table2[[#Headers],[M23_28_2]]&amp;"[c]"))</f>
        <v>0</v>
      </c>
      <c r="K892" s="9"/>
      <c r="L892" s="9" t="str">
        <f ca="1">IF(OR(Table2[[#This Row],[M23_28_2]]&gt;0,Table2[[#This Row],[K23_28_2]]&lt;0),"+-","")</f>
        <v/>
      </c>
    </row>
    <row r="893" spans="1:12" x14ac:dyDescent="0.25">
      <c r="A893" s="6" t="str">
        <f>SUBSTITUTE(SUBSTITUTE(Table2[[#This Row],[NAMA BARANG]],"-","")," ","")</f>
        <v>GarisanRotary5klg</v>
      </c>
      <c r="B893" s="8">
        <f ca="1">IF(Table2[[#This Row],[TT]]&lt;1,"",COUNT(B$2:B892)+1)</f>
        <v>891</v>
      </c>
      <c r="C893" s="6" t="s">
        <v>1150</v>
      </c>
      <c r="D893" s="8">
        <v>4</v>
      </c>
      <c r="E893" s="8" t="s">
        <v>153</v>
      </c>
      <c r="F893" s="8">
        <f ca="1">SUM(Table2[[#This Row],[AWAL]],Table2[[#This Row],[M17_21_2]],Table2[[#This Row],[K17_21_2]],Table2[[#This Row],[M23_28_2]],Table2[[#This Row],[K23_28_2]])</f>
        <v>4</v>
      </c>
      <c r="G893" s="6">
        <f ca="1">SUMIF(INDIRECT(Table2[[#Headers],[M17_21_2]]&amp;"[concat]"),Table2[concat],INDIRECT(Table2[[#Headers],[M17_21_2]]&amp;"[c]"))</f>
        <v>0</v>
      </c>
      <c r="H893" s="6">
        <f ca="1">SUMIF(INDIRECT(Table2[[#Headers],[K17_21_2]]&amp;"[concat]"),Table2[concat],INDIRECT(Table2[[#Headers],[K17_21_2]]&amp;"[c]"))*-1</f>
        <v>0</v>
      </c>
      <c r="I893" s="6" t="str">
        <f ca="1">IF(OR(Table2[[#This Row],[M17_21_2]]&gt;0,Table2[[#This Row],[K17_21_2]]&lt;0),"+-","")</f>
        <v/>
      </c>
      <c r="J893" s="9">
        <f ca="1">SUMIF(INDIRECT(Table2[[#Headers],[M23_28_2]]&amp;"[concat]"),Table2[concat],INDIRECT(Table2[[#Headers],[M23_28_2]]&amp;"[c]"))</f>
        <v>0</v>
      </c>
      <c r="K893" s="9"/>
      <c r="L893" s="9" t="str">
        <f ca="1">IF(OR(Table2[[#This Row],[M23_28_2]]&gt;0,Table2[[#This Row],[K23_28_2]]&lt;0),"+-","")</f>
        <v/>
      </c>
    </row>
    <row r="894" spans="1:12" x14ac:dyDescent="0.25">
      <c r="A894" s="6" t="str">
        <f>SUBSTITUTE(SUBSTITUTE(Table2[[#This Row],[NAMA BARANG]],"-","")," ","")</f>
        <v>GarisanRotary9043</v>
      </c>
      <c r="B894" s="8">
        <f ca="1">IF(Table2[[#This Row],[TT]]&lt;1,"",COUNT(B$2:B893)+1)</f>
        <v>892</v>
      </c>
      <c r="C894" s="6" t="s">
        <v>1151</v>
      </c>
      <c r="D894" s="8">
        <v>5</v>
      </c>
      <c r="E894" s="8" t="s">
        <v>426</v>
      </c>
      <c r="F894" s="8">
        <f ca="1">SUM(Table2[[#This Row],[AWAL]],Table2[[#This Row],[M17_21_2]],Table2[[#This Row],[K17_21_2]],Table2[[#This Row],[M23_28_2]],Table2[[#This Row],[K23_28_2]])</f>
        <v>5</v>
      </c>
      <c r="G894" s="6">
        <f ca="1">SUMIF(INDIRECT(Table2[[#Headers],[M17_21_2]]&amp;"[concat]"),Table2[concat],INDIRECT(Table2[[#Headers],[M17_21_2]]&amp;"[c]"))</f>
        <v>0</v>
      </c>
      <c r="H894" s="6">
        <f ca="1">SUMIF(INDIRECT(Table2[[#Headers],[K17_21_2]]&amp;"[concat]"),Table2[concat],INDIRECT(Table2[[#Headers],[K17_21_2]]&amp;"[c]"))*-1</f>
        <v>0</v>
      </c>
      <c r="I894" s="6" t="str">
        <f ca="1">IF(OR(Table2[[#This Row],[M17_21_2]]&gt;0,Table2[[#This Row],[K17_21_2]]&lt;0),"+-","")</f>
        <v/>
      </c>
      <c r="J894" s="9">
        <f ca="1">SUMIF(INDIRECT(Table2[[#Headers],[M23_28_2]]&amp;"[concat]"),Table2[concat],INDIRECT(Table2[[#Headers],[M23_28_2]]&amp;"[c]"))</f>
        <v>0</v>
      </c>
      <c r="K894" s="9"/>
      <c r="L894" s="9" t="str">
        <f ca="1">IF(OR(Table2[[#This Row],[M23_28_2]]&gt;0,Table2[[#This Row],[K23_28_2]]&lt;0),"+-","")</f>
        <v/>
      </c>
    </row>
    <row r="895" spans="1:12" x14ac:dyDescent="0.25">
      <c r="A895" s="6" t="str">
        <f>SUBSTITUTE(SUBSTITUTE(Table2[[#This Row],[NAMA BARANG]],"-","")," ","")</f>
        <v>Garisansablon290</v>
      </c>
      <c r="B895" s="8">
        <f ca="1">IF(Table2[[#This Row],[TT]]&lt;1,"",COUNT(B$2:B894)+1)</f>
        <v>893</v>
      </c>
      <c r="C895" s="6" t="s">
        <v>1152</v>
      </c>
      <c r="D895" s="8">
        <v>1</v>
      </c>
      <c r="E895" s="8" t="s">
        <v>197</v>
      </c>
      <c r="F895" s="8">
        <f ca="1">SUM(Table2[[#This Row],[AWAL]],Table2[[#This Row],[M17_21_2]],Table2[[#This Row],[K17_21_2]],Table2[[#This Row],[M23_28_2]],Table2[[#This Row],[K23_28_2]])</f>
        <v>1</v>
      </c>
      <c r="G895" s="6">
        <f ca="1">SUMIF(INDIRECT(Table2[[#Headers],[M17_21_2]]&amp;"[concat]"),Table2[concat],INDIRECT(Table2[[#Headers],[M17_21_2]]&amp;"[c]"))</f>
        <v>0</v>
      </c>
      <c r="H895" s="6">
        <f ca="1">SUMIF(INDIRECT(Table2[[#Headers],[K17_21_2]]&amp;"[concat]"),Table2[concat],INDIRECT(Table2[[#Headers],[K17_21_2]]&amp;"[c]"))*-1</f>
        <v>0</v>
      </c>
      <c r="I895" s="6" t="str">
        <f ca="1">IF(OR(Table2[[#This Row],[M17_21_2]]&gt;0,Table2[[#This Row],[K17_21_2]]&lt;0),"+-","")</f>
        <v/>
      </c>
      <c r="J895" s="9">
        <f ca="1">SUMIF(INDIRECT(Table2[[#Headers],[M23_28_2]]&amp;"[concat]"),Table2[concat],INDIRECT(Table2[[#Headers],[M23_28_2]]&amp;"[c]"))</f>
        <v>0</v>
      </c>
      <c r="K895" s="9"/>
      <c r="L895" s="9" t="str">
        <f ca="1">IF(OR(Table2[[#This Row],[M23_28_2]]&gt;0,Table2[[#This Row],[K23_28_2]]&lt;0),"+-","")</f>
        <v/>
      </c>
    </row>
    <row r="896" spans="1:12" x14ac:dyDescent="0.25">
      <c r="A896" s="6" t="str">
        <f>SUBSTITUTE(SUBSTITUTE(Table2[[#This Row],[NAMA BARANG]],"-","")," ","")</f>
        <v>Garisansablon430</v>
      </c>
      <c r="B896" s="8">
        <f ca="1">IF(Table2[[#This Row],[TT]]&lt;1,"",COUNT(B$2:B895)+1)</f>
        <v>894</v>
      </c>
      <c r="C896" s="6" t="s">
        <v>1153</v>
      </c>
      <c r="D896" s="8">
        <v>1</v>
      </c>
      <c r="E896" s="8" t="s">
        <v>1154</v>
      </c>
      <c r="F896" s="8">
        <f ca="1">SUM(Table2[[#This Row],[AWAL]],Table2[[#This Row],[M17_21_2]],Table2[[#This Row],[K17_21_2]],Table2[[#This Row],[M23_28_2]],Table2[[#This Row],[K23_28_2]])</f>
        <v>1</v>
      </c>
      <c r="G896" s="6">
        <f ca="1">SUMIF(INDIRECT(Table2[[#Headers],[M17_21_2]]&amp;"[concat]"),Table2[concat],INDIRECT(Table2[[#Headers],[M17_21_2]]&amp;"[c]"))</f>
        <v>0</v>
      </c>
      <c r="H896" s="6">
        <f ca="1">SUMIF(INDIRECT(Table2[[#Headers],[K17_21_2]]&amp;"[concat]"),Table2[concat],INDIRECT(Table2[[#Headers],[K17_21_2]]&amp;"[c]"))*-1</f>
        <v>0</v>
      </c>
      <c r="I896" s="6" t="str">
        <f ca="1">IF(OR(Table2[[#This Row],[M17_21_2]]&gt;0,Table2[[#This Row],[K17_21_2]]&lt;0),"+-","")</f>
        <v/>
      </c>
      <c r="J896" s="9">
        <f ca="1">SUMIF(INDIRECT(Table2[[#Headers],[M23_28_2]]&amp;"[concat]"),Table2[concat],INDIRECT(Table2[[#Headers],[M23_28_2]]&amp;"[c]"))</f>
        <v>0</v>
      </c>
      <c r="K896" s="9"/>
      <c r="L896" s="9" t="str">
        <f ca="1">IF(OR(Table2[[#This Row],[M23_28_2]]&gt;0,Table2[[#This Row],[K23_28_2]]&lt;0),"+-","")</f>
        <v/>
      </c>
    </row>
    <row r="897" spans="1:12" x14ac:dyDescent="0.25">
      <c r="A897" s="6" t="str">
        <f>SUBSTITUTE(SUBSTITUTE(Table2[[#This Row],[NAMA BARANG]],"-","")," ","")</f>
        <v>GarisanSablonikan633N324</v>
      </c>
      <c r="B897" s="8">
        <f ca="1">IF(Table2[[#This Row],[TT]]&lt;1,"",COUNT(B$2:B896)+1)</f>
        <v>895</v>
      </c>
      <c r="C897" s="6" t="s">
        <v>1155</v>
      </c>
      <c r="D897" s="8">
        <v>2</v>
      </c>
      <c r="E897" s="8" t="s">
        <v>132</v>
      </c>
      <c r="F897" s="8">
        <f ca="1">SUM(Table2[[#This Row],[AWAL]],Table2[[#This Row],[M17_21_2]],Table2[[#This Row],[K17_21_2]],Table2[[#This Row],[M23_28_2]],Table2[[#This Row],[K23_28_2]])</f>
        <v>2</v>
      </c>
      <c r="G897" s="6">
        <f ca="1">SUMIF(INDIRECT(Table2[[#Headers],[M17_21_2]]&amp;"[concat]"),Table2[concat],INDIRECT(Table2[[#Headers],[M17_21_2]]&amp;"[c]"))</f>
        <v>0</v>
      </c>
      <c r="H897" s="6">
        <f ca="1">SUMIF(INDIRECT(Table2[[#Headers],[K17_21_2]]&amp;"[concat]"),Table2[concat],INDIRECT(Table2[[#Headers],[K17_21_2]]&amp;"[c]"))*-1</f>
        <v>0</v>
      </c>
      <c r="I897" s="6" t="str">
        <f ca="1">IF(OR(Table2[[#This Row],[M17_21_2]]&gt;0,Table2[[#This Row],[K17_21_2]]&lt;0),"+-","")</f>
        <v/>
      </c>
      <c r="J897" s="9">
        <f ca="1">SUMIF(INDIRECT(Table2[[#Headers],[M23_28_2]]&amp;"[concat]"),Table2[concat],INDIRECT(Table2[[#Headers],[M23_28_2]]&amp;"[c]"))</f>
        <v>0</v>
      </c>
      <c r="K897" s="9"/>
      <c r="L897" s="9" t="str">
        <f ca="1">IF(OR(Table2[[#This Row],[M23_28_2]]&gt;0,Table2[[#This Row],[K23_28_2]]&lt;0),"+-","")</f>
        <v/>
      </c>
    </row>
    <row r="898" spans="1:12" x14ac:dyDescent="0.25">
      <c r="A898" s="9" t="str">
        <f>SUBSTITUTE(SUBSTITUTE(Table2[[#This Row],[NAMA BARANG]],"-","")," ","")</f>
        <v>GarisanSegitigaBTno.12</v>
      </c>
      <c r="B898" s="10">
        <f ca="1">IF(Table2[[#This Row],[TT]]&lt;1,"",COUNT(B$2:B897)+1)</f>
        <v>896</v>
      </c>
      <c r="C898" s="6" t="s">
        <v>2946</v>
      </c>
      <c r="F898" s="10">
        <f ca="1">SUM(Table2[[#This Row],[AWAL]],Table2[[#This Row],[M17_21_2]],Table2[[#This Row],[K17_21_2]],Table2[[#This Row],[M23_28_2]],Table2[[#This Row],[K23_28_2]])</f>
        <v>5</v>
      </c>
      <c r="G898" s="6">
        <f ca="1">SUMIF(INDIRECT(Table2[[#Headers],[M17_21_2]]&amp;"[concat]"),Table2[concat],INDIRECT(Table2[[#Headers],[M17_21_2]]&amp;"[c]"))</f>
        <v>5</v>
      </c>
      <c r="H898" s="6">
        <f ca="1">SUMIF(INDIRECT(Table2[[#Headers],[K17_21_2]]&amp;"[concat]"),Table2[concat],INDIRECT(Table2[[#Headers],[K17_21_2]]&amp;"[c]"))*-1</f>
        <v>0</v>
      </c>
      <c r="I898" s="6" t="str">
        <f ca="1">IF(OR(Table2[[#This Row],[M17_21_2]]&gt;0,Table2[[#This Row],[K17_21_2]]&lt;0),"+-","")</f>
        <v>+-</v>
      </c>
      <c r="J898" s="9">
        <f ca="1">SUMIF(INDIRECT(Table2[[#Headers],[M23_28_2]]&amp;"[concat]"),Table2[concat],INDIRECT(Table2[[#Headers],[M23_28_2]]&amp;"[c]"))</f>
        <v>0</v>
      </c>
      <c r="K898" s="9"/>
      <c r="L898" s="9" t="str">
        <f ca="1">IF(OR(Table2[[#This Row],[M23_28_2]]&gt;0,Table2[[#This Row],[K23_28_2]]&lt;0),"+-","")</f>
        <v/>
      </c>
    </row>
    <row r="899" spans="1:12" x14ac:dyDescent="0.25">
      <c r="A899" s="6" t="str">
        <f>SUBSTITUTE(SUBSTITUTE(Table2[[#This Row],[NAMA BARANG]],"-","")," ","")</f>
        <v>Garisanset101118cm</v>
      </c>
      <c r="B899" s="8">
        <f ca="1">IF(Table2[[#This Row],[TT]]&lt;1,"",COUNT(B$2:B898)+1)</f>
        <v>897</v>
      </c>
      <c r="C899" s="6" t="s">
        <v>1156</v>
      </c>
      <c r="D899" s="8">
        <v>1</v>
      </c>
      <c r="E899" s="8" t="s">
        <v>145</v>
      </c>
      <c r="F899" s="8">
        <f ca="1">SUM(Table2[[#This Row],[AWAL]],Table2[[#This Row],[M17_21_2]],Table2[[#This Row],[K17_21_2]],Table2[[#This Row],[M23_28_2]],Table2[[#This Row],[K23_28_2]])</f>
        <v>1</v>
      </c>
      <c r="G899" s="6">
        <f ca="1">SUMIF(INDIRECT(Table2[[#Headers],[M17_21_2]]&amp;"[concat]"),Table2[concat],INDIRECT(Table2[[#Headers],[M17_21_2]]&amp;"[c]"))</f>
        <v>0</v>
      </c>
      <c r="H899" s="6">
        <f ca="1">SUMIF(INDIRECT(Table2[[#Headers],[K17_21_2]]&amp;"[concat]"),Table2[concat],INDIRECT(Table2[[#Headers],[K17_21_2]]&amp;"[c]"))*-1</f>
        <v>0</v>
      </c>
      <c r="I899" s="6" t="str">
        <f ca="1">IF(OR(Table2[[#This Row],[M17_21_2]]&gt;0,Table2[[#This Row],[K17_21_2]]&lt;0),"+-","")</f>
        <v/>
      </c>
      <c r="J899" s="9">
        <f ca="1">SUMIF(INDIRECT(Table2[[#Headers],[M23_28_2]]&amp;"[concat]"),Table2[concat],INDIRECT(Table2[[#Headers],[M23_28_2]]&amp;"[c]"))</f>
        <v>0</v>
      </c>
      <c r="K899" s="9"/>
      <c r="L899" s="9" t="str">
        <f ca="1">IF(OR(Table2[[#This Row],[M23_28_2]]&gt;0,Table2[[#This Row],[K23_28_2]]&lt;0),"+-","")</f>
        <v/>
      </c>
    </row>
    <row r="900" spans="1:12" x14ac:dyDescent="0.25">
      <c r="A900" s="6" t="str">
        <f>SUBSTITUTE(SUBSTITUTE(Table2[[#This Row],[NAMA BARANG]],"-","")," ","")</f>
        <v>Garisanset1206(BC618)(60)</v>
      </c>
      <c r="B900" s="8">
        <f ca="1">IF(Table2[[#This Row],[TT]]&lt;1,"",COUNT(B$2:B899)+1)</f>
        <v>898</v>
      </c>
      <c r="C900" s="6" t="s">
        <v>1157</v>
      </c>
      <c r="D900" s="8">
        <v>5</v>
      </c>
      <c r="E900" s="8" t="s">
        <v>295</v>
      </c>
      <c r="F900" s="8">
        <f ca="1">SUM(Table2[[#This Row],[AWAL]],Table2[[#This Row],[M17_21_2]],Table2[[#This Row],[K17_21_2]],Table2[[#This Row],[M23_28_2]],Table2[[#This Row],[K23_28_2]])</f>
        <v>5</v>
      </c>
      <c r="G900" s="6">
        <f ca="1">SUMIF(INDIRECT(Table2[[#Headers],[M17_21_2]]&amp;"[concat]"),Table2[concat],INDIRECT(Table2[[#Headers],[M17_21_2]]&amp;"[c]"))</f>
        <v>0</v>
      </c>
      <c r="H900" s="6">
        <f ca="1">SUMIF(INDIRECT(Table2[[#Headers],[K17_21_2]]&amp;"[concat]"),Table2[concat],INDIRECT(Table2[[#Headers],[K17_21_2]]&amp;"[c]"))*-1</f>
        <v>0</v>
      </c>
      <c r="I900" s="6" t="str">
        <f ca="1">IF(OR(Table2[[#This Row],[M17_21_2]]&gt;0,Table2[[#This Row],[K17_21_2]]&lt;0),"+-","")</f>
        <v/>
      </c>
      <c r="J900" s="9">
        <f ca="1">SUMIF(INDIRECT(Table2[[#Headers],[M23_28_2]]&amp;"[concat]"),Table2[concat],INDIRECT(Table2[[#Headers],[M23_28_2]]&amp;"[c]"))</f>
        <v>0</v>
      </c>
      <c r="K900" s="9"/>
      <c r="L900" s="9" t="str">
        <f ca="1">IF(OR(Table2[[#This Row],[M23_28_2]]&gt;0,Table2[[#This Row],[K23_28_2]]&lt;0),"+-","")</f>
        <v/>
      </c>
    </row>
    <row r="901" spans="1:12" x14ac:dyDescent="0.25">
      <c r="A901" s="6" t="str">
        <f>SUBSTITUTE(SUBSTITUTE(Table2[[#This Row],[NAMA BARANG]],"-","")," ","")</f>
        <v>Garisanset1411</v>
      </c>
      <c r="B901" s="8">
        <f ca="1">IF(Table2[[#This Row],[TT]]&lt;1,"",COUNT(B$2:B900)+1)</f>
        <v>899</v>
      </c>
      <c r="C901" s="6" t="s">
        <v>1158</v>
      </c>
      <c r="D901" s="8">
        <v>2</v>
      </c>
      <c r="E901" s="8">
        <v>800</v>
      </c>
      <c r="F901" s="8">
        <f ca="1">SUM(Table2[[#This Row],[AWAL]],Table2[[#This Row],[M17_21_2]],Table2[[#This Row],[K17_21_2]],Table2[[#This Row],[M23_28_2]],Table2[[#This Row],[K23_28_2]])</f>
        <v>2</v>
      </c>
      <c r="G901" s="6">
        <f ca="1">SUMIF(INDIRECT(Table2[[#Headers],[M17_21_2]]&amp;"[concat]"),Table2[concat],INDIRECT(Table2[[#Headers],[M17_21_2]]&amp;"[c]"))</f>
        <v>0</v>
      </c>
      <c r="H901" s="6">
        <f ca="1">SUMIF(INDIRECT(Table2[[#Headers],[K17_21_2]]&amp;"[concat]"),Table2[concat],INDIRECT(Table2[[#Headers],[K17_21_2]]&amp;"[c]"))*-1</f>
        <v>0</v>
      </c>
      <c r="I901" s="6" t="str">
        <f ca="1">IF(OR(Table2[[#This Row],[M17_21_2]]&gt;0,Table2[[#This Row],[K17_21_2]]&lt;0),"+-","")</f>
        <v/>
      </c>
      <c r="J901" s="9">
        <f ca="1">SUMIF(INDIRECT(Table2[[#Headers],[M23_28_2]]&amp;"[concat]"),Table2[concat],INDIRECT(Table2[[#Headers],[M23_28_2]]&amp;"[c]"))</f>
        <v>0</v>
      </c>
      <c r="K901" s="9"/>
      <c r="L901" s="9" t="str">
        <f ca="1">IF(OR(Table2[[#This Row],[M23_28_2]]&gt;0,Table2[[#This Row],[K23_28_2]]&lt;0),"+-","")</f>
        <v/>
      </c>
    </row>
    <row r="902" spans="1:12" x14ac:dyDescent="0.25">
      <c r="A902" s="6" t="str">
        <f>SUBSTITUTE(SUBSTITUTE(Table2[[#This Row],[NAMA BARANG]],"-","")," ","")</f>
        <v>Garisanset15cm815girl(30)</v>
      </c>
      <c r="B902" s="8">
        <f ca="1">IF(Table2[[#This Row],[TT]]&lt;1,"",COUNT(B$2:B901)+1)</f>
        <v>900</v>
      </c>
      <c r="C902" s="6" t="s">
        <v>1159</v>
      </c>
      <c r="D902" s="8">
        <v>4</v>
      </c>
      <c r="E902" s="8" t="s">
        <v>1160</v>
      </c>
      <c r="F902" s="8">
        <f ca="1">SUM(Table2[[#This Row],[AWAL]],Table2[[#This Row],[M17_21_2]],Table2[[#This Row],[K17_21_2]],Table2[[#This Row],[M23_28_2]],Table2[[#This Row],[K23_28_2]])</f>
        <v>4</v>
      </c>
      <c r="G902" s="6">
        <f ca="1">SUMIF(INDIRECT(Table2[[#Headers],[M17_21_2]]&amp;"[concat]"),Table2[concat],INDIRECT(Table2[[#Headers],[M17_21_2]]&amp;"[c]"))</f>
        <v>0</v>
      </c>
      <c r="H902" s="6">
        <f ca="1">SUMIF(INDIRECT(Table2[[#Headers],[K17_21_2]]&amp;"[concat]"),Table2[concat],INDIRECT(Table2[[#Headers],[K17_21_2]]&amp;"[c]"))*-1</f>
        <v>0</v>
      </c>
      <c r="I902" s="6" t="str">
        <f ca="1">IF(OR(Table2[[#This Row],[M17_21_2]]&gt;0,Table2[[#This Row],[K17_21_2]]&lt;0),"+-","")</f>
        <v/>
      </c>
      <c r="J902" s="9">
        <f ca="1">SUMIF(INDIRECT(Table2[[#Headers],[M23_28_2]]&amp;"[concat]"),Table2[concat],INDIRECT(Table2[[#Headers],[M23_28_2]]&amp;"[c]"))</f>
        <v>0</v>
      </c>
      <c r="K902" s="9"/>
      <c r="L902" s="9" t="str">
        <f ca="1">IF(OR(Table2[[#This Row],[M23_28_2]]&gt;0,Table2[[#This Row],[K23_28_2]]&lt;0),"+-","")</f>
        <v/>
      </c>
    </row>
    <row r="903" spans="1:12" x14ac:dyDescent="0.25">
      <c r="A903" s="6" t="str">
        <f>SUBSTITUTE(SUBSTITUTE(Table2[[#This Row],[NAMA BARANG]],"-","")," ","")</f>
        <v>Garisanset2175PVC20cm(50)</v>
      </c>
      <c r="B903" s="8">
        <f ca="1">IF(Table2[[#This Row],[TT]]&lt;1,"",COUNT(B$2:B902)+1)</f>
        <v>901</v>
      </c>
      <c r="C903" s="6" t="s">
        <v>1161</v>
      </c>
      <c r="D903" s="8">
        <v>3</v>
      </c>
      <c r="E903" s="8" t="s">
        <v>59</v>
      </c>
      <c r="F903" s="8">
        <f ca="1">SUM(Table2[[#This Row],[AWAL]],Table2[[#This Row],[M17_21_2]],Table2[[#This Row],[K17_21_2]],Table2[[#This Row],[M23_28_2]],Table2[[#This Row],[K23_28_2]])</f>
        <v>3</v>
      </c>
      <c r="G903" s="6">
        <f ca="1">SUMIF(INDIRECT(Table2[[#Headers],[M17_21_2]]&amp;"[concat]"),Table2[concat],INDIRECT(Table2[[#Headers],[M17_21_2]]&amp;"[c]"))</f>
        <v>0</v>
      </c>
      <c r="H903" s="6">
        <f ca="1">SUMIF(INDIRECT(Table2[[#Headers],[K17_21_2]]&amp;"[concat]"),Table2[concat],INDIRECT(Table2[[#Headers],[K17_21_2]]&amp;"[c]"))*-1</f>
        <v>0</v>
      </c>
      <c r="I903" s="6" t="str">
        <f ca="1">IF(OR(Table2[[#This Row],[M17_21_2]]&gt;0,Table2[[#This Row],[K17_21_2]]&lt;0),"+-","")</f>
        <v/>
      </c>
      <c r="J903" s="9">
        <f ca="1">SUMIF(INDIRECT(Table2[[#Headers],[M23_28_2]]&amp;"[concat]"),Table2[concat],INDIRECT(Table2[[#Headers],[M23_28_2]]&amp;"[c]"))</f>
        <v>0</v>
      </c>
      <c r="K903" s="9"/>
      <c r="L903" s="9" t="str">
        <f ca="1">IF(OR(Table2[[#This Row],[M23_28_2]]&gt;0,Table2[[#This Row],[K23_28_2]]&lt;0),"+-","")</f>
        <v/>
      </c>
    </row>
    <row r="904" spans="1:12" x14ac:dyDescent="0.25">
      <c r="A904" s="6" t="str">
        <f>SUBSTITUTE(SUBSTITUTE(Table2[[#This Row],[NAMA BARANG]],"-","")," ","")</f>
        <v>Garisanset330cmyencheng</v>
      </c>
      <c r="B904" s="8">
        <f ca="1">IF(Table2[[#This Row],[TT]]&lt;1,"",COUNT(B$2:B903)+1)</f>
        <v>902</v>
      </c>
      <c r="C904" s="6" t="s">
        <v>1162</v>
      </c>
      <c r="D904" s="8">
        <v>1</v>
      </c>
      <c r="E904" s="8" t="s">
        <v>71</v>
      </c>
      <c r="F904" s="8">
        <f ca="1">SUM(Table2[[#This Row],[AWAL]],Table2[[#This Row],[M17_21_2]],Table2[[#This Row],[K17_21_2]],Table2[[#This Row],[M23_28_2]],Table2[[#This Row],[K23_28_2]])</f>
        <v>1</v>
      </c>
      <c r="G904" s="6">
        <f ca="1">SUMIF(INDIRECT(Table2[[#Headers],[M17_21_2]]&amp;"[concat]"),Table2[concat],INDIRECT(Table2[[#Headers],[M17_21_2]]&amp;"[c]"))</f>
        <v>0</v>
      </c>
      <c r="H904" s="6">
        <f ca="1">SUMIF(INDIRECT(Table2[[#Headers],[K17_21_2]]&amp;"[concat]"),Table2[concat],INDIRECT(Table2[[#Headers],[K17_21_2]]&amp;"[c]"))*-1</f>
        <v>0</v>
      </c>
      <c r="I904" s="6" t="str">
        <f ca="1">IF(OR(Table2[[#This Row],[M17_21_2]]&gt;0,Table2[[#This Row],[K17_21_2]]&lt;0),"+-","")</f>
        <v/>
      </c>
      <c r="J904" s="9">
        <f ca="1">SUMIF(INDIRECT(Table2[[#Headers],[M23_28_2]]&amp;"[concat]"),Table2[concat],INDIRECT(Table2[[#Headers],[M23_28_2]]&amp;"[c]"))</f>
        <v>0</v>
      </c>
      <c r="K904" s="9"/>
      <c r="L904" s="9" t="str">
        <f ca="1">IF(OR(Table2[[#This Row],[M23_28_2]]&gt;0,Table2[[#This Row],[K23_28_2]]&lt;0),"+-","")</f>
        <v/>
      </c>
    </row>
    <row r="905" spans="1:12" x14ac:dyDescent="0.25">
      <c r="A905" s="6" t="str">
        <f>SUBSTITUTE(SUBSTITUTE(Table2[[#This Row],[NAMA BARANG]],"-","")," ","")</f>
        <v>Garisanset30cm5010(M.mouse,Brb,WTP,dinosaurus)</v>
      </c>
      <c r="B905" s="8">
        <f ca="1">IF(Table2[[#This Row],[TT]]&lt;1,"",COUNT(B$2:B904)+1)</f>
        <v>903</v>
      </c>
      <c r="C905" s="6" t="s">
        <v>1163</v>
      </c>
      <c r="D905" s="8">
        <v>7</v>
      </c>
      <c r="E905" s="8" t="s">
        <v>147</v>
      </c>
      <c r="F905" s="8">
        <f ca="1">SUM(Table2[[#This Row],[AWAL]],Table2[[#This Row],[M17_21_2]],Table2[[#This Row],[K17_21_2]],Table2[[#This Row],[M23_28_2]],Table2[[#This Row],[K23_28_2]])</f>
        <v>7</v>
      </c>
      <c r="G905" s="6">
        <f ca="1">SUMIF(INDIRECT(Table2[[#Headers],[M17_21_2]]&amp;"[concat]"),Table2[concat],INDIRECT(Table2[[#Headers],[M17_21_2]]&amp;"[c]"))</f>
        <v>0</v>
      </c>
      <c r="H905" s="6">
        <f ca="1">SUMIF(INDIRECT(Table2[[#Headers],[K17_21_2]]&amp;"[concat]"),Table2[concat],INDIRECT(Table2[[#Headers],[K17_21_2]]&amp;"[c]"))*-1</f>
        <v>0</v>
      </c>
      <c r="I905" s="6" t="str">
        <f ca="1">IF(OR(Table2[[#This Row],[M17_21_2]]&gt;0,Table2[[#This Row],[K17_21_2]]&lt;0),"+-","")</f>
        <v/>
      </c>
      <c r="J905" s="9">
        <f ca="1">SUMIF(INDIRECT(Table2[[#Headers],[M23_28_2]]&amp;"[concat]"),Table2[concat],INDIRECT(Table2[[#Headers],[M23_28_2]]&amp;"[c]"))</f>
        <v>0</v>
      </c>
      <c r="K905" s="9"/>
      <c r="L905" s="9" t="str">
        <f ca="1">IF(OR(Table2[[#This Row],[M23_28_2]]&gt;0,Table2[[#This Row],[K23_28_2]]&lt;0),"+-","")</f>
        <v/>
      </c>
    </row>
    <row r="906" spans="1:12" x14ac:dyDescent="0.25">
      <c r="A906" s="6" t="str">
        <f>SUBSTITUTE(SUBSTITUTE(Table2[[#This Row],[NAMA BARANG]],"-","")," ","")</f>
        <v>Garisanset34001/3019</v>
      </c>
      <c r="B906" s="8">
        <f ca="1">IF(Table2[[#This Row],[TT]]&lt;1,"",COUNT(B$2:B905)+1)</f>
        <v>904</v>
      </c>
      <c r="C906" s="6" t="s">
        <v>1164</v>
      </c>
      <c r="D906" s="8">
        <v>7</v>
      </c>
      <c r="E906" s="8" t="s">
        <v>89</v>
      </c>
      <c r="F906" s="8">
        <f ca="1">SUM(Table2[[#This Row],[AWAL]],Table2[[#This Row],[M17_21_2]],Table2[[#This Row],[K17_21_2]],Table2[[#This Row],[M23_28_2]],Table2[[#This Row],[K23_28_2]])</f>
        <v>7</v>
      </c>
      <c r="G906" s="6">
        <f ca="1">SUMIF(INDIRECT(Table2[[#Headers],[M17_21_2]]&amp;"[concat]"),Table2[concat],INDIRECT(Table2[[#Headers],[M17_21_2]]&amp;"[c]"))</f>
        <v>0</v>
      </c>
      <c r="H906" s="6">
        <f ca="1">SUMIF(INDIRECT(Table2[[#Headers],[K17_21_2]]&amp;"[concat]"),Table2[concat],INDIRECT(Table2[[#Headers],[K17_21_2]]&amp;"[c]"))*-1</f>
        <v>0</v>
      </c>
      <c r="I906" s="6" t="str">
        <f ca="1">IF(OR(Table2[[#This Row],[M17_21_2]]&gt;0,Table2[[#This Row],[K17_21_2]]&lt;0),"+-","")</f>
        <v/>
      </c>
      <c r="J906" s="9">
        <f ca="1">SUMIF(INDIRECT(Table2[[#Headers],[M23_28_2]]&amp;"[concat]"),Table2[concat],INDIRECT(Table2[[#Headers],[M23_28_2]]&amp;"[c]"))</f>
        <v>0</v>
      </c>
      <c r="K906" s="9"/>
      <c r="L906" s="9" t="str">
        <f ca="1">IF(OR(Table2[[#This Row],[M23_28_2]]&gt;0,Table2[[#This Row],[K23_28_2]]&lt;0),"+-","")</f>
        <v/>
      </c>
    </row>
    <row r="907" spans="1:12" x14ac:dyDescent="0.25">
      <c r="A907" s="6" t="str">
        <f>SUBSTITUTE(SUBSTITUTE(Table2[[#This Row],[NAMA BARANG]],"-","")," ","")</f>
        <v>Garisanset608/15cm(50)</v>
      </c>
      <c r="B907" s="8">
        <f ca="1">IF(Table2[[#This Row],[TT]]&lt;1,"",COUNT(B$2:B906)+1)</f>
        <v>905</v>
      </c>
      <c r="C907" s="6" t="s">
        <v>1165</v>
      </c>
      <c r="D907" s="8">
        <v>1</v>
      </c>
      <c r="E907" s="8" t="s">
        <v>560</v>
      </c>
      <c r="F907" s="8">
        <f ca="1">SUM(Table2[[#This Row],[AWAL]],Table2[[#This Row],[M17_21_2]],Table2[[#This Row],[K17_21_2]],Table2[[#This Row],[M23_28_2]],Table2[[#This Row],[K23_28_2]])</f>
        <v>1</v>
      </c>
      <c r="G907" s="6">
        <f ca="1">SUMIF(INDIRECT(Table2[[#Headers],[M17_21_2]]&amp;"[concat]"),Table2[concat],INDIRECT(Table2[[#Headers],[M17_21_2]]&amp;"[c]"))</f>
        <v>0</v>
      </c>
      <c r="H907" s="6">
        <f ca="1">SUMIF(INDIRECT(Table2[[#Headers],[K17_21_2]]&amp;"[concat]"),Table2[concat],INDIRECT(Table2[[#Headers],[K17_21_2]]&amp;"[c]"))*-1</f>
        <v>0</v>
      </c>
      <c r="I907" s="6" t="str">
        <f ca="1">IF(OR(Table2[[#This Row],[M17_21_2]]&gt;0,Table2[[#This Row],[K17_21_2]]&lt;0),"+-","")</f>
        <v/>
      </c>
      <c r="J907" s="9">
        <f ca="1">SUMIF(INDIRECT(Table2[[#Headers],[M23_28_2]]&amp;"[concat]"),Table2[concat],INDIRECT(Table2[[#Headers],[M23_28_2]]&amp;"[c]"))</f>
        <v>0</v>
      </c>
      <c r="K907" s="9"/>
      <c r="L907" s="9" t="str">
        <f ca="1">IF(OR(Table2[[#This Row],[M23_28_2]]&gt;0,Table2[[#This Row],[K23_28_2]]&lt;0),"+-","")</f>
        <v/>
      </c>
    </row>
    <row r="908" spans="1:12" x14ac:dyDescent="0.25">
      <c r="A908" s="6" t="str">
        <f>SUBSTITUTE(SUBSTITUTE(Table2[[#This Row],[NAMA BARANG]],"-","")," ","")</f>
        <v>Garisanset7006blk</v>
      </c>
      <c r="B908" s="8">
        <f ca="1">IF(Table2[[#This Row],[TT]]&lt;1,"",COUNT(B$2:B907)+1)</f>
        <v>906</v>
      </c>
      <c r="C908" s="6" t="s">
        <v>1166</v>
      </c>
      <c r="D908" s="8">
        <v>53</v>
      </c>
      <c r="E908" s="8" t="s">
        <v>1160</v>
      </c>
      <c r="F908" s="8">
        <f ca="1">SUM(Table2[[#This Row],[AWAL]],Table2[[#This Row],[M17_21_2]],Table2[[#This Row],[K17_21_2]],Table2[[#This Row],[M23_28_2]],Table2[[#This Row],[K23_28_2]])</f>
        <v>53</v>
      </c>
      <c r="G908" s="6">
        <f ca="1">SUMIF(INDIRECT(Table2[[#Headers],[M17_21_2]]&amp;"[concat]"),Table2[concat],INDIRECT(Table2[[#Headers],[M17_21_2]]&amp;"[c]"))</f>
        <v>0</v>
      </c>
      <c r="H908" s="6">
        <f ca="1">SUMIF(INDIRECT(Table2[[#Headers],[K17_21_2]]&amp;"[concat]"),Table2[concat],INDIRECT(Table2[[#Headers],[K17_21_2]]&amp;"[c]"))*-1</f>
        <v>0</v>
      </c>
      <c r="I908" s="6" t="str">
        <f ca="1">IF(OR(Table2[[#This Row],[M17_21_2]]&gt;0,Table2[[#This Row],[K17_21_2]]&lt;0),"+-","")</f>
        <v/>
      </c>
      <c r="J908" s="9">
        <f ca="1">SUMIF(INDIRECT(Table2[[#Headers],[M23_28_2]]&amp;"[concat]"),Table2[concat],INDIRECT(Table2[[#Headers],[M23_28_2]]&amp;"[c]"))</f>
        <v>0</v>
      </c>
      <c r="K908" s="9"/>
      <c r="L908" s="9" t="str">
        <f ca="1">IF(OR(Table2[[#This Row],[M23_28_2]]&gt;0,Table2[[#This Row],[K23_28_2]]&lt;0),"+-","")</f>
        <v/>
      </c>
    </row>
    <row r="909" spans="1:12" x14ac:dyDescent="0.25">
      <c r="A909" s="6" t="str">
        <f>SUBSTITUTE(SUBSTITUTE(Table2[[#This Row],[NAMA BARANG]],"-","")," ","")</f>
        <v>Garisanset8020</v>
      </c>
      <c r="B909" s="8">
        <f ca="1">IF(Table2[[#This Row],[TT]]&lt;1,"",COUNT(B$2:B908)+1)</f>
        <v>907</v>
      </c>
      <c r="C909" s="6" t="s">
        <v>1167</v>
      </c>
      <c r="D909" s="8">
        <v>3</v>
      </c>
      <c r="E909" s="8" t="s">
        <v>205</v>
      </c>
      <c r="F909" s="8">
        <f ca="1">SUM(Table2[[#This Row],[AWAL]],Table2[[#This Row],[M17_21_2]],Table2[[#This Row],[K17_21_2]],Table2[[#This Row],[M23_28_2]],Table2[[#This Row],[K23_28_2]])</f>
        <v>3</v>
      </c>
      <c r="G909" s="6">
        <f ca="1">SUMIF(INDIRECT(Table2[[#Headers],[M17_21_2]]&amp;"[concat]"),Table2[concat],INDIRECT(Table2[[#Headers],[M17_21_2]]&amp;"[c]"))</f>
        <v>0</v>
      </c>
      <c r="H909" s="6">
        <f ca="1">SUMIF(INDIRECT(Table2[[#Headers],[K17_21_2]]&amp;"[concat]"),Table2[concat],INDIRECT(Table2[[#Headers],[K17_21_2]]&amp;"[c]"))*-1</f>
        <v>0</v>
      </c>
      <c r="I909" s="6" t="str">
        <f ca="1">IF(OR(Table2[[#This Row],[M17_21_2]]&gt;0,Table2[[#This Row],[K17_21_2]]&lt;0),"+-","")</f>
        <v/>
      </c>
      <c r="J909" s="9">
        <f ca="1">SUMIF(INDIRECT(Table2[[#Headers],[M23_28_2]]&amp;"[concat]"),Table2[concat],INDIRECT(Table2[[#Headers],[M23_28_2]]&amp;"[c]"))</f>
        <v>0</v>
      </c>
      <c r="K909" s="9"/>
      <c r="L909" s="9" t="str">
        <f ca="1">IF(OR(Table2[[#This Row],[M23_28_2]]&gt;0,Table2[[#This Row],[K23_28_2]]&lt;0),"+-","")</f>
        <v/>
      </c>
    </row>
    <row r="910" spans="1:12" x14ac:dyDescent="0.25">
      <c r="A910" s="6" t="str">
        <f>SUBSTITUTE(SUBSTITUTE(Table2[[#This Row],[NAMA BARANG]],"-","")," ","")</f>
        <v>Garisanset818</v>
      </c>
      <c r="B910" s="8">
        <f ca="1">IF(Table2[[#This Row],[TT]]&lt;1,"",COUNT(B$2:B909)+1)</f>
        <v>908</v>
      </c>
      <c r="C910" s="6" t="s">
        <v>1168</v>
      </c>
      <c r="D910" s="8">
        <v>13</v>
      </c>
      <c r="E910" s="8" t="s">
        <v>59</v>
      </c>
      <c r="F910" s="8">
        <f ca="1">SUM(Table2[[#This Row],[AWAL]],Table2[[#This Row],[M17_21_2]],Table2[[#This Row],[K17_21_2]],Table2[[#This Row],[M23_28_2]],Table2[[#This Row],[K23_28_2]])</f>
        <v>13</v>
      </c>
      <c r="G910" s="6">
        <f ca="1">SUMIF(INDIRECT(Table2[[#Headers],[M17_21_2]]&amp;"[concat]"),Table2[concat],INDIRECT(Table2[[#Headers],[M17_21_2]]&amp;"[c]"))</f>
        <v>0</v>
      </c>
      <c r="H910" s="6">
        <f ca="1">SUMIF(INDIRECT(Table2[[#Headers],[K17_21_2]]&amp;"[concat]"),Table2[concat],INDIRECT(Table2[[#Headers],[K17_21_2]]&amp;"[c]"))*-1</f>
        <v>0</v>
      </c>
      <c r="I910" s="6" t="str">
        <f ca="1">IF(OR(Table2[[#This Row],[M17_21_2]]&gt;0,Table2[[#This Row],[K17_21_2]]&lt;0),"+-","")</f>
        <v/>
      </c>
      <c r="J910" s="9">
        <f ca="1">SUMIF(INDIRECT(Table2[[#Headers],[M23_28_2]]&amp;"[concat]"),Table2[concat],INDIRECT(Table2[[#Headers],[M23_28_2]]&amp;"[c]"))</f>
        <v>0</v>
      </c>
      <c r="K910" s="9"/>
      <c r="L910" s="9" t="str">
        <f ca="1">IF(OR(Table2[[#This Row],[M23_28_2]]&gt;0,Table2[[#This Row],[K23_28_2]]&lt;0),"+-","")</f>
        <v/>
      </c>
    </row>
    <row r="911" spans="1:12" x14ac:dyDescent="0.25">
      <c r="A911" s="6" t="str">
        <f>SUBSTITUTE(SUBSTITUTE(Table2[[#This Row],[NAMA BARANG]],"-","")," ","")</f>
        <v>Garisanset8253(50set)</v>
      </c>
      <c r="B911" s="8">
        <f ca="1">IF(Table2[[#This Row],[TT]]&lt;1,"",COUNT(B$2:B910)+1)</f>
        <v>909</v>
      </c>
      <c r="C911" s="6" t="s">
        <v>1169</v>
      </c>
      <c r="D911" s="8">
        <v>7</v>
      </c>
      <c r="E911" s="8" t="s">
        <v>59</v>
      </c>
      <c r="F911" s="8">
        <f ca="1">SUM(Table2[[#This Row],[AWAL]],Table2[[#This Row],[M17_21_2]],Table2[[#This Row],[K17_21_2]],Table2[[#This Row],[M23_28_2]],Table2[[#This Row],[K23_28_2]])</f>
        <v>7</v>
      </c>
      <c r="G911" s="6">
        <f ca="1">SUMIF(INDIRECT(Table2[[#Headers],[M17_21_2]]&amp;"[concat]"),Table2[concat],INDIRECT(Table2[[#Headers],[M17_21_2]]&amp;"[c]"))</f>
        <v>0</v>
      </c>
      <c r="H911" s="6">
        <f ca="1">SUMIF(INDIRECT(Table2[[#Headers],[K17_21_2]]&amp;"[concat]"),Table2[concat],INDIRECT(Table2[[#Headers],[K17_21_2]]&amp;"[c]"))*-1</f>
        <v>0</v>
      </c>
      <c r="I911" s="6" t="str">
        <f ca="1">IF(OR(Table2[[#This Row],[M17_21_2]]&gt;0,Table2[[#This Row],[K17_21_2]]&lt;0),"+-","")</f>
        <v/>
      </c>
      <c r="J911" s="9">
        <f ca="1">SUMIF(INDIRECT(Table2[[#Headers],[M23_28_2]]&amp;"[concat]"),Table2[concat],INDIRECT(Table2[[#Headers],[M23_28_2]]&amp;"[c]"))</f>
        <v>0</v>
      </c>
      <c r="K911" s="9"/>
      <c r="L911" s="9" t="str">
        <f ca="1">IF(OR(Table2[[#This Row],[M23_28_2]]&gt;0,Table2[[#This Row],[K23_28_2]]&lt;0),"+-","")</f>
        <v/>
      </c>
    </row>
    <row r="912" spans="1:12" x14ac:dyDescent="0.25">
      <c r="A912" s="6" t="str">
        <f>SUBSTITUTE(SUBSTITUTE(Table2[[#This Row],[NAMA BARANG]],"-","")," ","")</f>
        <v>GarisansetCow2016(60)</v>
      </c>
      <c r="B912" s="8">
        <f ca="1">IF(Table2[[#This Row],[TT]]&lt;1,"",COUNT(B$2:B911)+1)</f>
        <v>910</v>
      </c>
      <c r="C912" s="6" t="s">
        <v>1170</v>
      </c>
      <c r="D912" s="8">
        <v>1</v>
      </c>
      <c r="E912" s="8" t="s">
        <v>55</v>
      </c>
      <c r="F912" s="8">
        <f ca="1">SUM(Table2[[#This Row],[AWAL]],Table2[[#This Row],[M17_21_2]],Table2[[#This Row],[K17_21_2]],Table2[[#This Row],[M23_28_2]],Table2[[#This Row],[K23_28_2]])</f>
        <v>1</v>
      </c>
      <c r="G912" s="6">
        <f ca="1">SUMIF(INDIRECT(Table2[[#Headers],[M17_21_2]]&amp;"[concat]"),Table2[concat],INDIRECT(Table2[[#Headers],[M17_21_2]]&amp;"[c]"))</f>
        <v>0</v>
      </c>
      <c r="H912" s="6">
        <f ca="1">SUMIF(INDIRECT(Table2[[#Headers],[K17_21_2]]&amp;"[concat]"),Table2[concat],INDIRECT(Table2[[#Headers],[K17_21_2]]&amp;"[c]"))*-1</f>
        <v>0</v>
      </c>
      <c r="I912" s="6" t="str">
        <f ca="1">IF(OR(Table2[[#This Row],[M17_21_2]]&gt;0,Table2[[#This Row],[K17_21_2]]&lt;0),"+-","")</f>
        <v/>
      </c>
      <c r="J912" s="9">
        <f ca="1">SUMIF(INDIRECT(Table2[[#Headers],[M23_28_2]]&amp;"[concat]"),Table2[concat],INDIRECT(Table2[[#Headers],[M23_28_2]]&amp;"[c]"))</f>
        <v>0</v>
      </c>
      <c r="K912" s="9"/>
      <c r="L912" s="9" t="str">
        <f ca="1">IF(OR(Table2[[#This Row],[M23_28_2]]&gt;0,Table2[[#This Row],[K23_28_2]]&lt;0),"+-","")</f>
        <v/>
      </c>
    </row>
    <row r="913" spans="1:12" x14ac:dyDescent="0.25">
      <c r="A913" s="6" t="str">
        <f>SUBSTITUTE(SUBSTITUTE(Table2[[#This Row],[NAMA BARANG]],"-","")," ","")</f>
        <v>GarisansetElephant2016(60)</v>
      </c>
      <c r="B913" s="10">
        <f ca="1">IF(Table2[[#This Row],[TT]]&lt;1,"",COUNT(B$2:B912)+1)</f>
        <v>911</v>
      </c>
      <c r="C913" s="6" t="s">
        <v>1171</v>
      </c>
      <c r="D913" s="8">
        <v>2</v>
      </c>
      <c r="E913" s="8" t="s">
        <v>55</v>
      </c>
      <c r="F913" s="10">
        <f ca="1">SUM(Table2[[#This Row],[AWAL]],Table2[[#This Row],[M17_21_2]],Table2[[#This Row],[K17_21_2]],Table2[[#This Row],[M23_28_2]],Table2[[#This Row],[K23_28_2]])</f>
        <v>2</v>
      </c>
      <c r="G913" s="6">
        <f ca="1">SUMIF(INDIRECT(Table2[[#Headers],[M17_21_2]]&amp;"[concat]"),Table2[concat],INDIRECT(Table2[[#Headers],[M17_21_2]]&amp;"[c]"))</f>
        <v>0</v>
      </c>
      <c r="H913" s="6">
        <f ca="1">SUMIF(INDIRECT(Table2[[#Headers],[K17_21_2]]&amp;"[concat]"),Table2[concat],INDIRECT(Table2[[#Headers],[K17_21_2]]&amp;"[c]"))*-1</f>
        <v>0</v>
      </c>
      <c r="I913" s="6" t="str">
        <f ca="1">IF(OR(Table2[[#This Row],[M17_21_2]]&gt;0,Table2[[#This Row],[K17_21_2]]&lt;0),"+-","")</f>
        <v/>
      </c>
      <c r="J913" s="9">
        <f ca="1">SUMIF(INDIRECT(Table2[[#Headers],[M23_28_2]]&amp;"[concat]"),Table2[concat],INDIRECT(Table2[[#Headers],[M23_28_2]]&amp;"[c]"))</f>
        <v>0</v>
      </c>
      <c r="K913" s="9"/>
      <c r="L913" s="9" t="str">
        <f ca="1">IF(OR(Table2[[#This Row],[M23_28_2]]&gt;0,Table2[[#This Row],[K23_28_2]]&lt;0),"+-","")</f>
        <v/>
      </c>
    </row>
    <row r="914" spans="1:12" x14ac:dyDescent="0.25">
      <c r="A914" s="6" t="str">
        <f>SUBSTITUTE(SUBSTITUTE(Table2[[#This Row],[NAMA BARANG]],"-","")," ","")</f>
        <v>GarisansetXD1516PR</v>
      </c>
      <c r="B914" s="8">
        <f ca="1">IF(Table2[[#This Row],[TT]]&lt;1,"",COUNT(B$2:B913)+1)</f>
        <v>912</v>
      </c>
      <c r="C914" s="6" t="s">
        <v>1173</v>
      </c>
      <c r="D914" s="8">
        <v>1</v>
      </c>
      <c r="E914" s="8" t="s">
        <v>1174</v>
      </c>
      <c r="F914" s="8">
        <f ca="1">SUM(Table2[[#This Row],[AWAL]],Table2[[#This Row],[M17_21_2]],Table2[[#This Row],[K17_21_2]],Table2[[#This Row],[M23_28_2]],Table2[[#This Row],[K23_28_2]])</f>
        <v>1</v>
      </c>
      <c r="G914" s="6">
        <f ca="1">SUMIF(INDIRECT(Table2[[#Headers],[M17_21_2]]&amp;"[concat]"),Table2[concat],INDIRECT(Table2[[#Headers],[M17_21_2]]&amp;"[c]"))</f>
        <v>0</v>
      </c>
      <c r="H914" s="6">
        <f ca="1">SUMIF(INDIRECT(Table2[[#Headers],[K17_21_2]]&amp;"[concat]"),Table2[concat],INDIRECT(Table2[[#Headers],[K17_21_2]]&amp;"[c]"))*-1</f>
        <v>0</v>
      </c>
      <c r="I914" s="6" t="str">
        <f ca="1">IF(OR(Table2[[#This Row],[M17_21_2]]&gt;0,Table2[[#This Row],[K17_21_2]]&lt;0),"+-","")</f>
        <v/>
      </c>
      <c r="J914" s="9">
        <f ca="1">SUMIF(INDIRECT(Table2[[#Headers],[M23_28_2]]&amp;"[concat]"),Table2[concat],INDIRECT(Table2[[#Headers],[M23_28_2]]&amp;"[c]"))</f>
        <v>0</v>
      </c>
      <c r="K914" s="9"/>
      <c r="L914" s="9" t="str">
        <f ca="1">IF(OR(Table2[[#This Row],[M23_28_2]]&gt;0,Table2[[#This Row],[K23_28_2]]&lt;0),"+-","")</f>
        <v/>
      </c>
    </row>
    <row r="915" spans="1:12" x14ac:dyDescent="0.25">
      <c r="A915" s="6" t="str">
        <f>SUBSTITUTE(SUBSTITUTE(Table2[[#This Row],[NAMA BARANG]],"-","")," ","")</f>
        <v>GarisansetΔ9102pony(2)</v>
      </c>
      <c r="B915" s="11">
        <f ca="1">IF(Table2[[#This Row],[TT]]&lt;1,"",COUNT(B$2:B914)+1)</f>
        <v>913</v>
      </c>
      <c r="C915" s="7" t="s">
        <v>1175</v>
      </c>
      <c r="D915" s="21">
        <v>2</v>
      </c>
      <c r="E915" s="21">
        <v>640</v>
      </c>
      <c r="F915" s="11">
        <f ca="1">SUM(Table2[[#This Row],[AWAL]],Table2[[#This Row],[M17_21_2]],Table2[[#This Row],[K17_21_2]],Table2[[#This Row],[M23_28_2]],Table2[[#This Row],[K23_28_2]])</f>
        <v>2</v>
      </c>
      <c r="G915" s="6">
        <f ca="1">SUMIF(INDIRECT(Table2[[#Headers],[M17_21_2]]&amp;"[concat]"),Table2[concat],INDIRECT(Table2[[#Headers],[M17_21_2]]&amp;"[c]"))</f>
        <v>0</v>
      </c>
      <c r="H915" s="6">
        <f ca="1">SUMIF(INDIRECT(Table2[[#Headers],[K17_21_2]]&amp;"[concat]"),Table2[concat],INDIRECT(Table2[[#Headers],[K17_21_2]]&amp;"[c]"))*-1</f>
        <v>0</v>
      </c>
      <c r="I915" s="6" t="str">
        <f ca="1">IF(OR(Table2[[#This Row],[M17_21_2]]&gt;0,Table2[[#This Row],[K17_21_2]]&lt;0),"+-","")</f>
        <v/>
      </c>
      <c r="J915" s="9">
        <f ca="1">SUMIF(INDIRECT(Table2[[#Headers],[M23_28_2]]&amp;"[concat]"),Table2[concat],INDIRECT(Table2[[#Headers],[M23_28_2]]&amp;"[c]"))</f>
        <v>0</v>
      </c>
      <c r="K915" s="9"/>
      <c r="L915" s="9" t="str">
        <f ca="1">IF(OR(Table2[[#This Row],[M23_28_2]]&gt;0,Table2[[#This Row],[K23_28_2]]&lt;0),"+-","")</f>
        <v/>
      </c>
    </row>
    <row r="916" spans="1:12" x14ac:dyDescent="0.25">
      <c r="A916" s="6" t="str">
        <f>SUBSTITUTE(SUBSTITUTE(Table2[[#This Row],[NAMA BARANG]],"-","")," ","")</f>
        <v>GarisanSiReiA1101Jiyu</v>
      </c>
      <c r="B916" s="11">
        <f ca="1">IF(Table2[[#This Row],[TT]]&lt;1,"",COUNT(B$2:B915)+1)</f>
        <v>914</v>
      </c>
      <c r="C916" s="7" t="s">
        <v>1176</v>
      </c>
      <c r="D916" s="21">
        <v>7</v>
      </c>
      <c r="E916" s="21" t="s">
        <v>1177</v>
      </c>
      <c r="F916" s="11">
        <f ca="1">SUM(Table2[[#This Row],[AWAL]],Table2[[#This Row],[M17_21_2]],Table2[[#This Row],[K17_21_2]],Table2[[#This Row],[M23_28_2]],Table2[[#This Row],[K23_28_2]])</f>
        <v>6</v>
      </c>
      <c r="G916" s="6">
        <f ca="1">SUMIF(INDIRECT(Table2[[#Headers],[M17_21_2]]&amp;"[concat]"),Table2[concat],INDIRECT(Table2[[#Headers],[M17_21_2]]&amp;"[c]"))</f>
        <v>0</v>
      </c>
      <c r="H916" s="6">
        <f ca="1">SUMIF(INDIRECT(Table2[[#Headers],[K17_21_2]]&amp;"[concat]"),Table2[concat],INDIRECT(Table2[[#Headers],[K17_21_2]]&amp;"[c]"))*-1</f>
        <v>-1</v>
      </c>
      <c r="I916" s="6" t="str">
        <f ca="1">IF(OR(Table2[[#This Row],[M17_21_2]]&gt;0,Table2[[#This Row],[K17_21_2]]&lt;0),"+-","")</f>
        <v>+-</v>
      </c>
      <c r="J916" s="9">
        <f ca="1">SUMIF(INDIRECT(Table2[[#Headers],[M23_28_2]]&amp;"[concat]"),Table2[concat],INDIRECT(Table2[[#Headers],[M23_28_2]]&amp;"[c]"))</f>
        <v>0</v>
      </c>
      <c r="K916" s="9"/>
      <c r="L916" s="9" t="str">
        <f ca="1">IF(OR(Table2[[#This Row],[M23_28_2]]&gt;0,Table2[[#This Row],[K23_28_2]]&lt;0),"+-","")</f>
        <v/>
      </c>
    </row>
    <row r="917" spans="1:12" x14ac:dyDescent="0.25">
      <c r="A917" s="6" t="str">
        <f>SUBSTITUTE(SUBSTITUTE(Table2[[#This Row],[NAMA BARANG]],"-","")," ","")</f>
        <v>GarisanSO7235HeartStationery24cmBesi</v>
      </c>
      <c r="B917" s="8">
        <f ca="1">IF(Table2[[#This Row],[TT]]&lt;1,"",COUNT(B$2:B916)+1)</f>
        <v>915</v>
      </c>
      <c r="C917" s="6" t="s">
        <v>1178</v>
      </c>
      <c r="D917" s="8">
        <v>2</v>
      </c>
      <c r="E917" s="8" t="s">
        <v>387</v>
      </c>
      <c r="F917" s="8">
        <f ca="1">SUM(Table2[[#This Row],[AWAL]],Table2[[#This Row],[M17_21_2]],Table2[[#This Row],[K17_21_2]],Table2[[#This Row],[M23_28_2]],Table2[[#This Row],[K23_28_2]])</f>
        <v>2</v>
      </c>
      <c r="G917" s="6">
        <f ca="1">SUMIF(INDIRECT(Table2[[#Headers],[M17_21_2]]&amp;"[concat]"),Table2[concat],INDIRECT(Table2[[#Headers],[M17_21_2]]&amp;"[c]"))</f>
        <v>0</v>
      </c>
      <c r="H917" s="6">
        <f ca="1">SUMIF(INDIRECT(Table2[[#Headers],[K17_21_2]]&amp;"[concat]"),Table2[concat],INDIRECT(Table2[[#Headers],[K17_21_2]]&amp;"[c]"))*-1</f>
        <v>0</v>
      </c>
      <c r="I917" s="6" t="str">
        <f ca="1">IF(OR(Table2[[#This Row],[M17_21_2]]&gt;0,Table2[[#This Row],[K17_21_2]]&lt;0),"+-","")</f>
        <v/>
      </c>
      <c r="J917" s="9">
        <f ca="1">SUMIF(INDIRECT(Table2[[#Headers],[M23_28_2]]&amp;"[concat]"),Table2[concat],INDIRECT(Table2[[#Headers],[M23_28_2]]&amp;"[c]"))</f>
        <v>0</v>
      </c>
      <c r="K917" s="9"/>
      <c r="L917" s="9" t="str">
        <f ca="1">IF(OR(Table2[[#This Row],[M23_28_2]]&gt;0,Table2[[#This Row],[K23_28_2]]&lt;0),"+-","")</f>
        <v/>
      </c>
    </row>
    <row r="918" spans="1:12" x14ac:dyDescent="0.25">
      <c r="A918" s="6" t="str">
        <f>SUBSTITUTE(SUBSTITUTE(Table2[[#This Row],[NAMA BARANG]],"-","")," ","")</f>
        <v>GarisanUMPTN(50)</v>
      </c>
      <c r="B918" s="8">
        <f ca="1">IF(Table2[[#This Row],[TT]]&lt;1,"",COUNT(B$2:B917)+1)</f>
        <v>916</v>
      </c>
      <c r="C918" s="6" t="s">
        <v>1179</v>
      </c>
      <c r="D918" s="8">
        <v>1</v>
      </c>
      <c r="E918" s="8" t="s">
        <v>1180</v>
      </c>
      <c r="F918" s="8">
        <f ca="1">SUM(Table2[[#This Row],[AWAL]],Table2[[#This Row],[M17_21_2]],Table2[[#This Row],[K17_21_2]],Table2[[#This Row],[M23_28_2]],Table2[[#This Row],[K23_28_2]])</f>
        <v>1</v>
      </c>
      <c r="G918" s="6">
        <f ca="1">SUMIF(INDIRECT(Table2[[#Headers],[M17_21_2]]&amp;"[concat]"),Table2[concat],INDIRECT(Table2[[#Headers],[M17_21_2]]&amp;"[c]"))</f>
        <v>0</v>
      </c>
      <c r="H918" s="6">
        <f ca="1">SUMIF(INDIRECT(Table2[[#Headers],[K17_21_2]]&amp;"[concat]"),Table2[concat],INDIRECT(Table2[[#Headers],[K17_21_2]]&amp;"[c]"))*-1</f>
        <v>0</v>
      </c>
      <c r="I918" s="6" t="str">
        <f ca="1">IF(OR(Table2[[#This Row],[M17_21_2]]&gt;0,Table2[[#This Row],[K17_21_2]]&lt;0),"+-","")</f>
        <v/>
      </c>
      <c r="J918" s="9">
        <f ca="1">SUMIF(INDIRECT(Table2[[#Headers],[M23_28_2]]&amp;"[concat]"),Table2[concat],INDIRECT(Table2[[#Headers],[M23_28_2]]&amp;"[c]"))</f>
        <v>0</v>
      </c>
      <c r="K918" s="9"/>
      <c r="L918" s="9" t="str">
        <f ca="1">IF(OR(Table2[[#This Row],[M23_28_2]]&gt;0,Table2[[#This Row],[K23_28_2]]&lt;0),"+-","")</f>
        <v/>
      </c>
    </row>
    <row r="919" spans="1:12" x14ac:dyDescent="0.25">
      <c r="A919" s="6" t="str">
        <f>SUBSTITUTE(SUBSTITUTE(Table2[[#This Row],[NAMA BARANG]],"-","")," ","")</f>
        <v>GarisanXD1516/15cmlentur1x36</v>
      </c>
      <c r="B919" s="8">
        <f ca="1">IF(Table2[[#This Row],[TT]]&lt;1,"",COUNT(B$2:B918)+1)</f>
        <v>917</v>
      </c>
      <c r="C919" s="6" t="s">
        <v>1181</v>
      </c>
      <c r="D919" s="8">
        <v>10</v>
      </c>
      <c r="E919" s="8" t="s">
        <v>292</v>
      </c>
      <c r="F919" s="8">
        <f ca="1">SUM(Table2[[#This Row],[AWAL]],Table2[[#This Row],[M17_21_2]],Table2[[#This Row],[K17_21_2]],Table2[[#This Row],[M23_28_2]],Table2[[#This Row],[K23_28_2]])</f>
        <v>10</v>
      </c>
      <c r="G919" s="6">
        <f ca="1">SUMIF(INDIRECT(Table2[[#Headers],[M17_21_2]]&amp;"[concat]"),Table2[concat],INDIRECT(Table2[[#Headers],[M17_21_2]]&amp;"[c]"))</f>
        <v>0</v>
      </c>
      <c r="H919" s="6">
        <f ca="1">SUMIF(INDIRECT(Table2[[#Headers],[K17_21_2]]&amp;"[concat]"),Table2[concat],INDIRECT(Table2[[#Headers],[K17_21_2]]&amp;"[c]"))*-1</f>
        <v>0</v>
      </c>
      <c r="I919" s="6" t="str">
        <f ca="1">IF(OR(Table2[[#This Row],[M17_21_2]]&gt;0,Table2[[#This Row],[K17_21_2]]&lt;0),"+-","")</f>
        <v/>
      </c>
      <c r="J919" s="9">
        <f ca="1">SUMIF(INDIRECT(Table2[[#Headers],[M23_28_2]]&amp;"[concat]"),Table2[concat],INDIRECT(Table2[[#Headers],[M23_28_2]]&amp;"[c]"))</f>
        <v>0</v>
      </c>
      <c r="K919" s="9"/>
      <c r="L919" s="9" t="str">
        <f ca="1">IF(OR(Table2[[#This Row],[M23_28_2]]&gt;0,Table2[[#This Row],[K23_28_2]]&lt;0),"+-","")</f>
        <v/>
      </c>
    </row>
    <row r="920" spans="1:12" x14ac:dyDescent="0.25">
      <c r="A920" s="6" t="str">
        <f>SUBSTITUTE(SUBSTITUTE(Table2[[#This Row],[NAMA BARANG]],"-","")," ","")</f>
        <v>GarisanXT997(1x60)</v>
      </c>
      <c r="B920" s="8">
        <f ca="1">IF(Table2[[#This Row],[TT]]&lt;1,"",COUNT(B$2:B919)+1)</f>
        <v>918</v>
      </c>
      <c r="C920" s="6" t="s">
        <v>1182</v>
      </c>
      <c r="D920" s="8">
        <v>1</v>
      </c>
      <c r="E920" s="8" t="s">
        <v>259</v>
      </c>
      <c r="F920" s="8">
        <f ca="1">SUM(Table2[[#This Row],[AWAL]],Table2[[#This Row],[M17_21_2]],Table2[[#This Row],[K17_21_2]],Table2[[#This Row],[M23_28_2]],Table2[[#This Row],[K23_28_2]])</f>
        <v>1</v>
      </c>
      <c r="G920" s="6">
        <f ca="1">SUMIF(INDIRECT(Table2[[#Headers],[M17_21_2]]&amp;"[concat]"),Table2[concat],INDIRECT(Table2[[#Headers],[M17_21_2]]&amp;"[c]"))</f>
        <v>0</v>
      </c>
      <c r="H920" s="6">
        <f ca="1">SUMIF(INDIRECT(Table2[[#Headers],[K17_21_2]]&amp;"[concat]"),Table2[concat],INDIRECT(Table2[[#Headers],[K17_21_2]]&amp;"[c]"))*-1</f>
        <v>0</v>
      </c>
      <c r="I920" s="6" t="str">
        <f ca="1">IF(OR(Table2[[#This Row],[M17_21_2]]&gt;0,Table2[[#This Row],[K17_21_2]]&lt;0),"+-","")</f>
        <v/>
      </c>
      <c r="J920" s="9">
        <f ca="1">SUMIF(INDIRECT(Table2[[#Headers],[M23_28_2]]&amp;"[concat]"),Table2[concat],INDIRECT(Table2[[#Headers],[M23_28_2]]&amp;"[c]"))</f>
        <v>0</v>
      </c>
      <c r="K920" s="9"/>
      <c r="L920" s="9" t="str">
        <f ca="1">IF(OR(Table2[[#This Row],[M23_28_2]]&gt;0,Table2[[#This Row],[K23_28_2]]&lt;0),"+-","")</f>
        <v/>
      </c>
    </row>
    <row r="921" spans="1:12" x14ac:dyDescent="0.25">
      <c r="A921" s="6" t="str">
        <f>SUBSTITUTE(SUBSTITUTE(Table2[[#This Row],[NAMA BARANG]],"-","")," ","")</f>
        <v>GarisanYS2020</v>
      </c>
      <c r="B921" s="8">
        <f ca="1">IF(Table2[[#This Row],[TT]]&lt;1,"",COUNT(B$2:B920)+1)</f>
        <v>919</v>
      </c>
      <c r="C921" s="6" t="s">
        <v>1183</v>
      </c>
      <c r="D921" s="8">
        <v>9</v>
      </c>
      <c r="E921" s="8" t="s">
        <v>128</v>
      </c>
      <c r="F921" s="8">
        <f ca="1">SUM(Table2[[#This Row],[AWAL]],Table2[[#This Row],[M17_21_2]],Table2[[#This Row],[K17_21_2]],Table2[[#This Row],[M23_28_2]],Table2[[#This Row],[K23_28_2]])</f>
        <v>9</v>
      </c>
      <c r="G921" s="6">
        <f ca="1">SUMIF(INDIRECT(Table2[[#Headers],[M17_21_2]]&amp;"[concat]"),Table2[concat],INDIRECT(Table2[[#Headers],[M17_21_2]]&amp;"[c]"))</f>
        <v>0</v>
      </c>
      <c r="H921" s="6">
        <f ca="1">SUMIF(INDIRECT(Table2[[#Headers],[K17_21_2]]&amp;"[concat]"),Table2[concat],INDIRECT(Table2[[#Headers],[K17_21_2]]&amp;"[c]"))*-1</f>
        <v>0</v>
      </c>
      <c r="I921" s="6" t="str">
        <f ca="1">IF(OR(Table2[[#This Row],[M17_21_2]]&gt;0,Table2[[#This Row],[K17_21_2]]&lt;0),"+-","")</f>
        <v/>
      </c>
      <c r="J921" s="9">
        <f ca="1">SUMIF(INDIRECT(Table2[[#Headers],[M23_28_2]]&amp;"[concat]"),Table2[concat],INDIRECT(Table2[[#Headers],[M23_28_2]]&amp;"[c]"))</f>
        <v>0</v>
      </c>
      <c r="K921" s="9"/>
      <c r="L921" s="9" t="str">
        <f ca="1">IF(OR(Table2[[#This Row],[M23_28_2]]&gt;0,Table2[[#This Row],[K23_28_2]]&lt;0),"+-","")</f>
        <v/>
      </c>
    </row>
    <row r="922" spans="1:12" x14ac:dyDescent="0.25">
      <c r="A922" s="6" t="str">
        <f>SUBSTITUTE(SUBSTITUTE(Table2[[#This Row],[NAMA BARANG]],"-","")," ","")</f>
        <v>GarisanYS3030</v>
      </c>
      <c r="B922" s="8">
        <f ca="1">IF(Table2[[#This Row],[TT]]&lt;1,"",COUNT(B$2:B921)+1)</f>
        <v>920</v>
      </c>
      <c r="C922" s="6" t="s">
        <v>1184</v>
      </c>
      <c r="D922" s="8">
        <v>4</v>
      </c>
      <c r="E922" s="8" t="s">
        <v>128</v>
      </c>
      <c r="F922" s="8">
        <f ca="1">SUM(Table2[[#This Row],[AWAL]],Table2[[#This Row],[M17_21_2]],Table2[[#This Row],[K17_21_2]],Table2[[#This Row],[M23_28_2]],Table2[[#This Row],[K23_28_2]])</f>
        <v>4</v>
      </c>
      <c r="G922" s="6">
        <f ca="1">SUMIF(INDIRECT(Table2[[#Headers],[M17_21_2]]&amp;"[concat]"),Table2[concat],INDIRECT(Table2[[#Headers],[M17_21_2]]&amp;"[c]"))</f>
        <v>0</v>
      </c>
      <c r="H922" s="6">
        <f ca="1">SUMIF(INDIRECT(Table2[[#Headers],[K17_21_2]]&amp;"[concat]"),Table2[concat],INDIRECT(Table2[[#Headers],[K17_21_2]]&amp;"[c]"))*-1</f>
        <v>0</v>
      </c>
      <c r="I922" s="6" t="str">
        <f ca="1">IF(OR(Table2[[#This Row],[M17_21_2]]&gt;0,Table2[[#This Row],[K17_21_2]]&lt;0),"+-","")</f>
        <v/>
      </c>
      <c r="J922" s="9">
        <f ca="1">SUMIF(INDIRECT(Table2[[#Headers],[M23_28_2]]&amp;"[concat]"),Table2[concat],INDIRECT(Table2[[#Headers],[M23_28_2]]&amp;"[c]"))</f>
        <v>0</v>
      </c>
      <c r="K922" s="9"/>
      <c r="L922" s="9" t="str">
        <f ca="1">IF(OR(Table2[[#This Row],[M23_28_2]]&gt;0,Table2[[#This Row],[K23_28_2]]&lt;0),"+-","")</f>
        <v/>
      </c>
    </row>
    <row r="923" spans="1:12" x14ac:dyDescent="0.25">
      <c r="A923" s="9" t="str">
        <f>SUBSTITUTE(SUBSTITUTE(Table2[[#This Row],[NAMA BARANG]],"-","")," ","")</f>
        <v>GelpenTIZOTG31060</v>
      </c>
      <c r="B923" s="10">
        <f ca="1">IF(Table2[[#This Row],[TT]]&lt;1,"",COUNT(B$2:B922)+1)</f>
        <v>921</v>
      </c>
      <c r="C923" s="32" t="s">
        <v>3092</v>
      </c>
      <c r="E923" s="8" t="s">
        <v>2990</v>
      </c>
      <c r="F923" s="10">
        <f ca="1">SUM(Table2[[#This Row],[AWAL]],Table2[[#This Row],[M17_21_2]],Table2[[#This Row],[K17_21_2]],Table2[[#This Row],[M23_28_2]],Table2[[#This Row],[K23_28_2]])</f>
        <v>1</v>
      </c>
      <c r="G923" s="9">
        <f ca="1">SUMIF(INDIRECT(Table2[[#Headers],[M17_21_2]]&amp;"[concat]"),Table2[concat],INDIRECT(Table2[[#Headers],[M17_21_2]]&amp;"[c]"))</f>
        <v>0</v>
      </c>
      <c r="H923" s="9">
        <f ca="1">SUMIF(INDIRECT(Table2[[#Headers],[K17_21_2]]&amp;"[concat]"),Table2[concat],INDIRECT(Table2[[#Headers],[K17_21_2]]&amp;"[c]"))*-1</f>
        <v>0</v>
      </c>
      <c r="I923" s="9" t="str">
        <f ca="1">IF(OR(Table2[[#This Row],[M17_21_2]]&gt;0,Table2[[#This Row],[K17_21_2]]&lt;0),"+-","")</f>
        <v/>
      </c>
      <c r="J923" s="9">
        <f ca="1">SUMIF(INDIRECT(Table2[[#Headers],[M23_28_2]]&amp;"[concat]"),Table2[concat],INDIRECT(Table2[[#Headers],[M23_28_2]]&amp;"[c]"))</f>
        <v>1</v>
      </c>
      <c r="K923" s="9"/>
      <c r="L923" s="9" t="str">
        <f ca="1">IF(OR(Table2[[#This Row],[M23_28_2]]&gt;0,Table2[[#This Row],[K23_28_2]]&lt;0),"+-","")</f>
        <v>+-</v>
      </c>
    </row>
    <row r="924" spans="1:12" x14ac:dyDescent="0.25">
      <c r="A924" s="6" t="str">
        <f>SUBSTITUTE(SUBSTITUTE(Table2[[#This Row],[NAMA BARANG]],"-","")," ","")</f>
        <v>GiftCardHL847KotakGliter(250)</v>
      </c>
      <c r="B924" s="8">
        <f ca="1">IF(Table2[[#This Row],[TT]]&lt;1,"",COUNT(B$2:B923)+1)</f>
        <v>922</v>
      </c>
      <c r="C924" s="6" t="s">
        <v>1185</v>
      </c>
      <c r="D924" s="8">
        <v>1</v>
      </c>
      <c r="E924" s="8" t="s">
        <v>444</v>
      </c>
      <c r="F924" s="8">
        <f ca="1">SUM(Table2[[#This Row],[AWAL]],Table2[[#This Row],[M17_21_2]],Table2[[#This Row],[K17_21_2]],Table2[[#This Row],[M23_28_2]],Table2[[#This Row],[K23_28_2]])</f>
        <v>1</v>
      </c>
      <c r="G924" s="6">
        <f ca="1">SUMIF(INDIRECT(Table2[[#Headers],[M17_21_2]]&amp;"[concat]"),Table2[concat],INDIRECT(Table2[[#Headers],[M17_21_2]]&amp;"[c]"))</f>
        <v>0</v>
      </c>
      <c r="H924" s="6">
        <f ca="1">SUMIF(INDIRECT(Table2[[#Headers],[K17_21_2]]&amp;"[concat]"),Table2[concat],INDIRECT(Table2[[#Headers],[K17_21_2]]&amp;"[c]"))*-1</f>
        <v>0</v>
      </c>
      <c r="I924" s="6" t="str">
        <f ca="1">IF(OR(Table2[[#This Row],[M17_21_2]]&gt;0,Table2[[#This Row],[K17_21_2]]&lt;0),"+-","")</f>
        <v/>
      </c>
      <c r="J924" s="9">
        <f ca="1">SUMIF(INDIRECT(Table2[[#Headers],[M23_28_2]]&amp;"[concat]"),Table2[concat],INDIRECT(Table2[[#Headers],[M23_28_2]]&amp;"[c]"))</f>
        <v>0</v>
      </c>
      <c r="K924" s="9"/>
      <c r="L924" s="9" t="str">
        <f ca="1">IF(OR(Table2[[#This Row],[M23_28_2]]&gt;0,Table2[[#This Row],[K23_28_2]]&lt;0),"+-","")</f>
        <v/>
      </c>
    </row>
    <row r="925" spans="1:12" x14ac:dyDescent="0.25">
      <c r="A925" s="6" t="str">
        <f>SUBSTITUTE(SUBSTITUTE(Table2[[#This Row],[NAMA BARANG]],"-","")," ","")</f>
        <v>GkHpDisneyGTHp1</v>
      </c>
      <c r="B925" s="8">
        <f ca="1">IF(Table2[[#This Row],[TT]]&lt;1,"",COUNT(B$2:B924)+1)</f>
        <v>923</v>
      </c>
      <c r="C925" s="6" t="s">
        <v>1186</v>
      </c>
      <c r="D925" s="8">
        <v>1</v>
      </c>
      <c r="E925" s="8" t="s">
        <v>23</v>
      </c>
      <c r="F925" s="8">
        <f ca="1">SUM(Table2[[#This Row],[AWAL]],Table2[[#This Row],[M17_21_2]],Table2[[#This Row],[K17_21_2]],Table2[[#This Row],[M23_28_2]],Table2[[#This Row],[K23_28_2]])</f>
        <v>1</v>
      </c>
      <c r="G925" s="6">
        <f ca="1">SUMIF(INDIRECT(Table2[[#Headers],[M17_21_2]]&amp;"[concat]"),Table2[concat],INDIRECT(Table2[[#Headers],[M17_21_2]]&amp;"[c]"))</f>
        <v>0</v>
      </c>
      <c r="H925" s="6">
        <f ca="1">SUMIF(INDIRECT(Table2[[#Headers],[K17_21_2]]&amp;"[concat]"),Table2[concat],INDIRECT(Table2[[#Headers],[K17_21_2]]&amp;"[c]"))*-1</f>
        <v>0</v>
      </c>
      <c r="I925" s="6" t="str">
        <f ca="1">IF(OR(Table2[[#This Row],[M17_21_2]]&gt;0,Table2[[#This Row],[K17_21_2]]&lt;0),"+-","")</f>
        <v/>
      </c>
      <c r="J925" s="9">
        <f ca="1">SUMIF(INDIRECT(Table2[[#Headers],[M23_28_2]]&amp;"[concat]"),Table2[concat],INDIRECT(Table2[[#Headers],[M23_28_2]]&amp;"[c]"))</f>
        <v>0</v>
      </c>
      <c r="K925" s="9"/>
      <c r="L925" s="9" t="str">
        <f ca="1">IF(OR(Table2[[#This Row],[M23_28_2]]&gt;0,Table2[[#This Row],[K23_28_2]]&lt;0),"+-","")</f>
        <v/>
      </c>
    </row>
    <row r="926" spans="1:12" x14ac:dyDescent="0.25">
      <c r="A926" s="6" t="str">
        <f>SUBSTITUTE(SUBSTITUTE(Table2[[#This Row],[NAMA BARANG]],"-","")," ","")</f>
        <v>Gliter612(8891)</v>
      </c>
      <c r="B926" s="8">
        <f ca="1">IF(Table2[[#This Row],[TT]]&lt;1,"",COUNT(B$2:B925)+1)</f>
        <v>924</v>
      </c>
      <c r="C926" s="6" t="s">
        <v>1187</v>
      </c>
      <c r="D926" s="8">
        <v>9</v>
      </c>
      <c r="E926" s="8" t="s">
        <v>114</v>
      </c>
      <c r="F926" s="8">
        <f ca="1">SUM(Table2[[#This Row],[AWAL]],Table2[[#This Row],[M17_21_2]],Table2[[#This Row],[K17_21_2]],Table2[[#This Row],[M23_28_2]],Table2[[#This Row],[K23_28_2]])</f>
        <v>9</v>
      </c>
      <c r="G926" s="6">
        <f ca="1">SUMIF(INDIRECT(Table2[[#Headers],[M17_21_2]]&amp;"[concat]"),Table2[concat],INDIRECT(Table2[[#Headers],[M17_21_2]]&amp;"[c]"))</f>
        <v>0</v>
      </c>
      <c r="H926" s="6">
        <f ca="1">SUMIF(INDIRECT(Table2[[#Headers],[K17_21_2]]&amp;"[concat]"),Table2[concat],INDIRECT(Table2[[#Headers],[K17_21_2]]&amp;"[c]"))*-1</f>
        <v>0</v>
      </c>
      <c r="I926" s="6" t="str">
        <f ca="1">IF(OR(Table2[[#This Row],[M17_21_2]]&gt;0,Table2[[#This Row],[K17_21_2]]&lt;0),"+-","")</f>
        <v/>
      </c>
      <c r="J926" s="9">
        <f ca="1">SUMIF(INDIRECT(Table2[[#Headers],[M23_28_2]]&amp;"[concat]"),Table2[concat],INDIRECT(Table2[[#Headers],[M23_28_2]]&amp;"[c]"))</f>
        <v>0</v>
      </c>
      <c r="K926" s="9"/>
      <c r="L926" s="9" t="str">
        <f ca="1">IF(OR(Table2[[#This Row],[M23_28_2]]&gt;0,Table2[[#This Row],[K23_28_2]]&lt;0),"+-","")</f>
        <v/>
      </c>
    </row>
    <row r="927" spans="1:12" x14ac:dyDescent="0.25">
      <c r="A927" s="6" t="str">
        <f>SUBSTITUTE(SUBSTITUTE(Table2[[#This Row],[NAMA BARANG]],"-","")," ","")</f>
        <v>Gliter806</v>
      </c>
      <c r="B927" s="8">
        <f ca="1">IF(Table2[[#This Row],[TT]]&lt;1,"",COUNT(B$2:B926)+1)</f>
        <v>925</v>
      </c>
      <c r="C927" s="6" t="s">
        <v>1188</v>
      </c>
      <c r="D927" s="8">
        <v>4</v>
      </c>
      <c r="E927" s="8">
        <v>288</v>
      </c>
      <c r="F927" s="8">
        <f ca="1">SUM(Table2[[#This Row],[AWAL]],Table2[[#This Row],[M17_21_2]],Table2[[#This Row],[K17_21_2]],Table2[[#This Row],[M23_28_2]],Table2[[#This Row],[K23_28_2]])</f>
        <v>4</v>
      </c>
      <c r="G927" s="6">
        <f ca="1">SUMIF(INDIRECT(Table2[[#Headers],[M17_21_2]]&amp;"[concat]"),Table2[concat],INDIRECT(Table2[[#Headers],[M17_21_2]]&amp;"[c]"))</f>
        <v>0</v>
      </c>
      <c r="H927" s="6">
        <f ca="1">SUMIF(INDIRECT(Table2[[#Headers],[K17_21_2]]&amp;"[concat]"),Table2[concat],INDIRECT(Table2[[#Headers],[K17_21_2]]&amp;"[c]"))*-1</f>
        <v>0</v>
      </c>
      <c r="I927" s="6" t="str">
        <f ca="1">IF(OR(Table2[[#This Row],[M17_21_2]]&gt;0,Table2[[#This Row],[K17_21_2]]&lt;0),"+-","")</f>
        <v/>
      </c>
      <c r="J927" s="9">
        <f ca="1">SUMIF(INDIRECT(Table2[[#Headers],[M23_28_2]]&amp;"[concat]"),Table2[concat],INDIRECT(Table2[[#Headers],[M23_28_2]]&amp;"[c]"))</f>
        <v>0</v>
      </c>
      <c r="K927" s="9"/>
      <c r="L927" s="9" t="str">
        <f ca="1">IF(OR(Table2[[#This Row],[M23_28_2]]&gt;0,Table2[[#This Row],[K23_28_2]]&lt;0),"+-","")</f>
        <v/>
      </c>
    </row>
    <row r="928" spans="1:12" x14ac:dyDescent="0.25">
      <c r="A928" s="6" t="str">
        <f>SUBSTITUTE(SUBSTITUTE(Table2[[#This Row],[NAMA BARANG]],"-","")," ","")</f>
        <v>Gliter9106/9006</v>
      </c>
      <c r="B928" s="8">
        <f ca="1">IF(Table2[[#This Row],[TT]]&lt;1,"",COUNT(B$2:B927)+1)</f>
        <v>926</v>
      </c>
      <c r="C928" s="6" t="s">
        <v>1189</v>
      </c>
      <c r="D928" s="8">
        <v>18</v>
      </c>
      <c r="E928" s="8" t="s">
        <v>1190</v>
      </c>
      <c r="F928" s="8">
        <f ca="1">SUM(Table2[[#This Row],[AWAL]],Table2[[#This Row],[M17_21_2]],Table2[[#This Row],[K17_21_2]],Table2[[#This Row],[M23_28_2]],Table2[[#This Row],[K23_28_2]])</f>
        <v>18</v>
      </c>
      <c r="G928" s="6">
        <f ca="1">SUMIF(INDIRECT(Table2[[#Headers],[M17_21_2]]&amp;"[concat]"),Table2[concat],INDIRECT(Table2[[#Headers],[M17_21_2]]&amp;"[c]"))</f>
        <v>0</v>
      </c>
      <c r="H928" s="6">
        <f ca="1">SUMIF(INDIRECT(Table2[[#Headers],[K17_21_2]]&amp;"[concat]"),Table2[concat],INDIRECT(Table2[[#Headers],[K17_21_2]]&amp;"[c]"))*-1</f>
        <v>0</v>
      </c>
      <c r="I928" s="6" t="str">
        <f ca="1">IF(OR(Table2[[#This Row],[M17_21_2]]&gt;0,Table2[[#This Row],[K17_21_2]]&lt;0),"+-","")</f>
        <v/>
      </c>
      <c r="J928" s="9">
        <f ca="1">SUMIF(INDIRECT(Table2[[#Headers],[M23_28_2]]&amp;"[concat]"),Table2[concat],INDIRECT(Table2[[#Headers],[M23_28_2]]&amp;"[c]"))</f>
        <v>0</v>
      </c>
      <c r="K928" s="9"/>
      <c r="L928" s="9" t="str">
        <f ca="1">IF(OR(Table2[[#This Row],[M23_28_2]]&gt;0,Table2[[#This Row],[K23_28_2]]&lt;0),"+-","")</f>
        <v/>
      </c>
    </row>
    <row r="929" spans="1:12" x14ac:dyDescent="0.25">
      <c r="A929" s="6" t="str">
        <f>SUBSTITUTE(SUBSTITUTE(Table2[[#This Row],[NAMA BARANG]],"-","")," ","")</f>
        <v>GliterCG88912silver</v>
      </c>
      <c r="B929" s="8">
        <f ca="1">IF(Table2[[#This Row],[TT]]&lt;1,"",COUNT(B$2:B928)+1)</f>
        <v>927</v>
      </c>
      <c r="C929" s="6" t="s">
        <v>1191</v>
      </c>
      <c r="D929" s="8">
        <v>1</v>
      </c>
      <c r="E929" s="8" t="s">
        <v>1192</v>
      </c>
      <c r="F929" s="8">
        <f ca="1">SUM(Table2[[#This Row],[AWAL]],Table2[[#This Row],[M17_21_2]],Table2[[#This Row],[K17_21_2]],Table2[[#This Row],[M23_28_2]],Table2[[#This Row],[K23_28_2]])</f>
        <v>1</v>
      </c>
      <c r="G929" s="6">
        <f ca="1">SUMIF(INDIRECT(Table2[[#Headers],[M17_21_2]]&amp;"[concat]"),Table2[concat],INDIRECT(Table2[[#Headers],[M17_21_2]]&amp;"[c]"))</f>
        <v>0</v>
      </c>
      <c r="H929" s="6">
        <f ca="1">SUMIF(INDIRECT(Table2[[#Headers],[K17_21_2]]&amp;"[concat]"),Table2[concat],INDIRECT(Table2[[#Headers],[K17_21_2]]&amp;"[c]"))*-1</f>
        <v>0</v>
      </c>
      <c r="I929" s="6" t="str">
        <f ca="1">IF(OR(Table2[[#This Row],[M17_21_2]]&gt;0,Table2[[#This Row],[K17_21_2]]&lt;0),"+-","")</f>
        <v/>
      </c>
      <c r="J929" s="9">
        <f ca="1">SUMIF(INDIRECT(Table2[[#Headers],[M23_28_2]]&amp;"[concat]"),Table2[concat],INDIRECT(Table2[[#Headers],[M23_28_2]]&amp;"[c]"))</f>
        <v>0</v>
      </c>
      <c r="K929" s="9"/>
      <c r="L929" s="9" t="str">
        <f ca="1">IF(OR(Table2[[#This Row],[M23_28_2]]&gt;0,Table2[[#This Row],[K23_28_2]]&lt;0),"+-","")</f>
        <v/>
      </c>
    </row>
    <row r="930" spans="1:12" x14ac:dyDescent="0.25">
      <c r="A930" s="6" t="str">
        <f>SUBSTITUTE(SUBSTITUTE(Table2[[#This Row],[NAMA BARANG]],"-","")," ","")</f>
        <v>GliterCG88913emas</v>
      </c>
      <c r="B930" s="8">
        <f ca="1">IF(Table2[[#This Row],[TT]]&lt;1,"",COUNT(B$2:B929)+1)</f>
        <v>928</v>
      </c>
      <c r="C930" s="6" t="s">
        <v>1193</v>
      </c>
      <c r="D930" s="8">
        <v>1</v>
      </c>
      <c r="E930" s="8" t="s">
        <v>1192</v>
      </c>
      <c r="F930" s="8">
        <f ca="1">SUM(Table2[[#This Row],[AWAL]],Table2[[#This Row],[M17_21_2]],Table2[[#This Row],[K17_21_2]],Table2[[#This Row],[M23_28_2]],Table2[[#This Row],[K23_28_2]])</f>
        <v>1</v>
      </c>
      <c r="G930" s="6">
        <f ca="1">SUMIF(INDIRECT(Table2[[#Headers],[M17_21_2]]&amp;"[concat]"),Table2[concat],INDIRECT(Table2[[#Headers],[M17_21_2]]&amp;"[c]"))</f>
        <v>0</v>
      </c>
      <c r="H930" s="6">
        <f ca="1">SUMIF(INDIRECT(Table2[[#Headers],[K17_21_2]]&amp;"[concat]"),Table2[concat],INDIRECT(Table2[[#Headers],[K17_21_2]]&amp;"[c]"))*-1</f>
        <v>0</v>
      </c>
      <c r="I930" s="6" t="str">
        <f ca="1">IF(OR(Table2[[#This Row],[M17_21_2]]&gt;0,Table2[[#This Row],[K17_21_2]]&lt;0),"+-","")</f>
        <v/>
      </c>
      <c r="J930" s="9">
        <f ca="1">SUMIF(INDIRECT(Table2[[#Headers],[M23_28_2]]&amp;"[concat]"),Table2[concat],INDIRECT(Table2[[#Headers],[M23_28_2]]&amp;"[c]"))</f>
        <v>0</v>
      </c>
      <c r="K930" s="9"/>
      <c r="L930" s="9" t="str">
        <f ca="1">IF(OR(Table2[[#This Row],[M23_28_2]]&gt;0,Table2[[#This Row],[K23_28_2]]&lt;0),"+-","")</f>
        <v/>
      </c>
    </row>
    <row r="931" spans="1:12" x14ac:dyDescent="0.25">
      <c r="A931" s="6" t="str">
        <f>SUBSTITUTE(SUBSTITUTE(Table2[[#This Row],[NAMA BARANG]],"-","")," ","")</f>
        <v>GliterG816metallik</v>
      </c>
      <c r="B931" s="8">
        <f ca="1">IF(Table2[[#This Row],[TT]]&lt;1,"",COUNT(B$2:B930)+1)</f>
        <v>929</v>
      </c>
      <c r="C931" s="6" t="s">
        <v>1194</v>
      </c>
      <c r="D931" s="8">
        <v>5</v>
      </c>
      <c r="E931" s="8" t="s">
        <v>114</v>
      </c>
      <c r="F931" s="8">
        <f ca="1">SUM(Table2[[#This Row],[AWAL]],Table2[[#This Row],[M17_21_2]],Table2[[#This Row],[K17_21_2]],Table2[[#This Row],[M23_28_2]],Table2[[#This Row],[K23_28_2]])</f>
        <v>5</v>
      </c>
      <c r="G931" s="6">
        <f ca="1">SUMIF(INDIRECT(Table2[[#Headers],[M17_21_2]]&amp;"[concat]"),Table2[concat],INDIRECT(Table2[[#Headers],[M17_21_2]]&amp;"[c]"))</f>
        <v>0</v>
      </c>
      <c r="H931" s="6">
        <f ca="1">SUMIF(INDIRECT(Table2[[#Headers],[K17_21_2]]&amp;"[concat]"),Table2[concat],INDIRECT(Table2[[#Headers],[K17_21_2]]&amp;"[c]"))*-1</f>
        <v>0</v>
      </c>
      <c r="I931" s="6" t="str">
        <f ca="1">IF(OR(Table2[[#This Row],[M17_21_2]]&gt;0,Table2[[#This Row],[K17_21_2]]&lt;0),"+-","")</f>
        <v/>
      </c>
      <c r="J931" s="9">
        <f ca="1">SUMIF(INDIRECT(Table2[[#Headers],[M23_28_2]]&amp;"[concat]"),Table2[concat],INDIRECT(Table2[[#Headers],[M23_28_2]]&amp;"[c]"))</f>
        <v>0</v>
      </c>
      <c r="K931" s="9"/>
      <c r="L931" s="9" t="str">
        <f ca="1">IF(OR(Table2[[#This Row],[M23_28_2]]&gt;0,Table2[[#This Row],[K23_28_2]]&lt;0),"+-","")</f>
        <v/>
      </c>
    </row>
    <row r="932" spans="1:12" x14ac:dyDescent="0.25">
      <c r="A932" s="6" t="str">
        <f>SUBSTITUTE(SUBSTITUTE(Table2[[#This Row],[NAMA BARANG]],"-","")," ","")</f>
        <v>Gliterglue88914</v>
      </c>
      <c r="B932" s="8">
        <f ca="1">IF(Table2[[#This Row],[TT]]&lt;1,"",COUNT(B$2:B931)+1)</f>
        <v>930</v>
      </c>
      <c r="C932" s="6" t="s">
        <v>1195</v>
      </c>
      <c r="D932" s="8">
        <v>11</v>
      </c>
      <c r="E932" s="8">
        <v>288</v>
      </c>
      <c r="F932" s="8">
        <f ca="1">SUM(Table2[[#This Row],[AWAL]],Table2[[#This Row],[M17_21_2]],Table2[[#This Row],[K17_21_2]],Table2[[#This Row],[M23_28_2]],Table2[[#This Row],[K23_28_2]])</f>
        <v>11</v>
      </c>
      <c r="G932" s="6">
        <f ca="1">SUMIF(INDIRECT(Table2[[#Headers],[M17_21_2]]&amp;"[concat]"),Table2[concat],INDIRECT(Table2[[#Headers],[M17_21_2]]&amp;"[c]"))</f>
        <v>0</v>
      </c>
      <c r="H932" s="6">
        <f ca="1">SUMIF(INDIRECT(Table2[[#Headers],[K17_21_2]]&amp;"[concat]"),Table2[concat],INDIRECT(Table2[[#Headers],[K17_21_2]]&amp;"[c]"))*-1</f>
        <v>0</v>
      </c>
      <c r="I932" s="6" t="str">
        <f ca="1">IF(OR(Table2[[#This Row],[M17_21_2]]&gt;0,Table2[[#This Row],[K17_21_2]]&lt;0),"+-","")</f>
        <v/>
      </c>
      <c r="J932" s="9">
        <f ca="1">SUMIF(INDIRECT(Table2[[#Headers],[M23_28_2]]&amp;"[concat]"),Table2[concat],INDIRECT(Table2[[#Headers],[M23_28_2]]&amp;"[c]"))</f>
        <v>0</v>
      </c>
      <c r="K932" s="9"/>
      <c r="L932" s="9" t="str">
        <f ca="1">IF(OR(Table2[[#This Row],[M23_28_2]]&gt;0,Table2[[#This Row],[K23_28_2]]&lt;0),"+-","")</f>
        <v/>
      </c>
    </row>
    <row r="933" spans="1:12" x14ac:dyDescent="0.25">
      <c r="A933" s="6" t="str">
        <f>SUBSTITUTE(SUBSTITUTE(Table2[[#This Row],[NAMA BARANG]],"-","")," ","")</f>
        <v>Gliterglue88915</v>
      </c>
      <c r="B933" s="8">
        <f ca="1">IF(Table2[[#This Row],[TT]]&lt;1,"",COUNT(B$2:B932)+1)</f>
        <v>931</v>
      </c>
      <c r="C933" s="6" t="s">
        <v>1196</v>
      </c>
      <c r="D933" s="8">
        <v>7</v>
      </c>
      <c r="E933" s="8" t="s">
        <v>114</v>
      </c>
      <c r="F933" s="8">
        <f ca="1">SUM(Table2[[#This Row],[AWAL]],Table2[[#This Row],[M17_21_2]],Table2[[#This Row],[K17_21_2]],Table2[[#This Row],[M23_28_2]],Table2[[#This Row],[K23_28_2]])</f>
        <v>7</v>
      </c>
      <c r="G933" s="6">
        <f ca="1">SUMIF(INDIRECT(Table2[[#Headers],[M17_21_2]]&amp;"[concat]"),Table2[concat],INDIRECT(Table2[[#Headers],[M17_21_2]]&amp;"[c]"))</f>
        <v>0</v>
      </c>
      <c r="H933" s="6">
        <f ca="1">SUMIF(INDIRECT(Table2[[#Headers],[K17_21_2]]&amp;"[concat]"),Table2[concat],INDIRECT(Table2[[#Headers],[K17_21_2]]&amp;"[c]"))*-1</f>
        <v>0</v>
      </c>
      <c r="I933" s="6" t="str">
        <f ca="1">IF(OR(Table2[[#This Row],[M17_21_2]]&gt;0,Table2[[#This Row],[K17_21_2]]&lt;0),"+-","")</f>
        <v/>
      </c>
      <c r="J933" s="9">
        <f ca="1">SUMIF(INDIRECT(Table2[[#Headers],[M23_28_2]]&amp;"[concat]"),Table2[concat],INDIRECT(Table2[[#Headers],[M23_28_2]]&amp;"[c]"))</f>
        <v>0</v>
      </c>
      <c r="K933" s="9"/>
      <c r="L933" s="9" t="str">
        <f ca="1">IF(OR(Table2[[#This Row],[M23_28_2]]&gt;0,Table2[[#This Row],[K23_28_2]]&lt;0),"+-","")</f>
        <v/>
      </c>
    </row>
    <row r="934" spans="1:12" x14ac:dyDescent="0.25">
      <c r="A934" s="6" t="str">
        <f>SUBSTITUTE(SUBSTITUTE(Table2[[#This Row],[NAMA BARANG]],"-","")," ","")</f>
        <v>Gliterglue88916(pelangi)</v>
      </c>
      <c r="B934" s="8">
        <f ca="1">IF(Table2[[#This Row],[TT]]&lt;1,"",COUNT(B$2:B933)+1)</f>
        <v>932</v>
      </c>
      <c r="C934" s="6" t="s">
        <v>1197</v>
      </c>
      <c r="D934" s="8">
        <v>4</v>
      </c>
      <c r="E934" s="8">
        <v>288</v>
      </c>
      <c r="F934" s="8">
        <f ca="1">SUM(Table2[[#This Row],[AWAL]],Table2[[#This Row],[M17_21_2]],Table2[[#This Row],[K17_21_2]],Table2[[#This Row],[M23_28_2]],Table2[[#This Row],[K23_28_2]])</f>
        <v>4</v>
      </c>
      <c r="G934" s="6">
        <f ca="1">SUMIF(INDIRECT(Table2[[#Headers],[M17_21_2]]&amp;"[concat]"),Table2[concat],INDIRECT(Table2[[#Headers],[M17_21_2]]&amp;"[c]"))</f>
        <v>0</v>
      </c>
      <c r="H934" s="6">
        <f ca="1">SUMIF(INDIRECT(Table2[[#Headers],[K17_21_2]]&amp;"[concat]"),Table2[concat],INDIRECT(Table2[[#Headers],[K17_21_2]]&amp;"[c]"))*-1</f>
        <v>0</v>
      </c>
      <c r="I934" s="6" t="str">
        <f ca="1">IF(OR(Table2[[#This Row],[M17_21_2]]&gt;0,Table2[[#This Row],[K17_21_2]]&lt;0),"+-","")</f>
        <v/>
      </c>
      <c r="J934" s="9">
        <f ca="1">SUMIF(INDIRECT(Table2[[#Headers],[M23_28_2]]&amp;"[concat]"),Table2[concat],INDIRECT(Table2[[#Headers],[M23_28_2]]&amp;"[c]"))</f>
        <v>0</v>
      </c>
      <c r="K934" s="9"/>
      <c r="L934" s="9" t="str">
        <f ca="1">IF(OR(Table2[[#This Row],[M23_28_2]]&gt;0,Table2[[#This Row],[K23_28_2]]&lt;0),"+-","")</f>
        <v/>
      </c>
    </row>
    <row r="935" spans="1:12" x14ac:dyDescent="0.25">
      <c r="A935" s="6" t="str">
        <f>SUBSTITUTE(SUBSTITUTE(Table2[[#This Row],[NAMA BARANG]],"-","")," ","")</f>
        <v>GliterJBS003(1)</v>
      </c>
      <c r="B935" s="8">
        <f ca="1">IF(Table2[[#This Row],[TT]]&lt;1,"",COUNT(B$2:B934)+1)</f>
        <v>933</v>
      </c>
      <c r="C935" s="6" t="s">
        <v>1198</v>
      </c>
      <c r="D935" s="8">
        <v>1</v>
      </c>
      <c r="E935" s="8">
        <v>288</v>
      </c>
      <c r="F935" s="8">
        <f ca="1">SUM(Table2[[#This Row],[AWAL]],Table2[[#This Row],[M17_21_2]],Table2[[#This Row],[K17_21_2]],Table2[[#This Row],[M23_28_2]],Table2[[#This Row],[K23_28_2]])</f>
        <v>1</v>
      </c>
      <c r="G935" s="6">
        <f ca="1">SUMIF(INDIRECT(Table2[[#Headers],[M17_21_2]]&amp;"[concat]"),Table2[concat],INDIRECT(Table2[[#Headers],[M17_21_2]]&amp;"[c]"))</f>
        <v>0</v>
      </c>
      <c r="H935" s="6">
        <f ca="1">SUMIF(INDIRECT(Table2[[#Headers],[K17_21_2]]&amp;"[concat]"),Table2[concat],INDIRECT(Table2[[#Headers],[K17_21_2]]&amp;"[c]"))*-1</f>
        <v>0</v>
      </c>
      <c r="I935" s="6" t="str">
        <f ca="1">IF(OR(Table2[[#This Row],[M17_21_2]]&gt;0,Table2[[#This Row],[K17_21_2]]&lt;0),"+-","")</f>
        <v/>
      </c>
      <c r="J935" s="9">
        <f ca="1">SUMIF(INDIRECT(Table2[[#Headers],[M23_28_2]]&amp;"[concat]"),Table2[concat],INDIRECT(Table2[[#Headers],[M23_28_2]]&amp;"[c]"))</f>
        <v>0</v>
      </c>
      <c r="K935" s="9"/>
      <c r="L935" s="9" t="str">
        <f ca="1">IF(OR(Table2[[#This Row],[M23_28_2]]&gt;0,Table2[[#This Row],[K23_28_2]]&lt;0),"+-","")</f>
        <v/>
      </c>
    </row>
    <row r="936" spans="1:12" x14ac:dyDescent="0.25">
      <c r="A936" s="6" t="str">
        <f>SUBSTITUTE(SUBSTITUTE(Table2[[#This Row],[NAMA BARANG]],"-","")," ","")</f>
        <v>GliterJBS004</v>
      </c>
      <c r="B936" s="8">
        <f ca="1">IF(Table2[[#This Row],[TT]]&lt;1,"",COUNT(B$2:B935)+1)</f>
        <v>934</v>
      </c>
      <c r="C936" s="6" t="s">
        <v>1199</v>
      </c>
      <c r="D936" s="8">
        <v>1</v>
      </c>
      <c r="E936" s="8" t="s">
        <v>1200</v>
      </c>
      <c r="F936" s="8">
        <f ca="1">SUM(Table2[[#This Row],[AWAL]],Table2[[#This Row],[M17_21_2]],Table2[[#This Row],[K17_21_2]],Table2[[#This Row],[M23_28_2]],Table2[[#This Row],[K23_28_2]])</f>
        <v>1</v>
      </c>
      <c r="G936" s="6">
        <f ca="1">SUMIF(INDIRECT(Table2[[#Headers],[M17_21_2]]&amp;"[concat]"),Table2[concat],INDIRECT(Table2[[#Headers],[M17_21_2]]&amp;"[c]"))</f>
        <v>0</v>
      </c>
      <c r="H936" s="6">
        <f ca="1">SUMIF(INDIRECT(Table2[[#Headers],[K17_21_2]]&amp;"[concat]"),Table2[concat],INDIRECT(Table2[[#Headers],[K17_21_2]]&amp;"[c]"))*-1</f>
        <v>0</v>
      </c>
      <c r="I936" s="6" t="str">
        <f ca="1">IF(OR(Table2[[#This Row],[M17_21_2]]&gt;0,Table2[[#This Row],[K17_21_2]]&lt;0),"+-","")</f>
        <v/>
      </c>
      <c r="J936" s="9">
        <f ca="1">SUMIF(INDIRECT(Table2[[#Headers],[M23_28_2]]&amp;"[concat]"),Table2[concat],INDIRECT(Table2[[#Headers],[M23_28_2]]&amp;"[c]"))</f>
        <v>0</v>
      </c>
      <c r="K936" s="9"/>
      <c r="L936" s="9" t="str">
        <f ca="1">IF(OR(Table2[[#This Row],[M23_28_2]]&gt;0,Table2[[#This Row],[K23_28_2]]&lt;0),"+-","")</f>
        <v/>
      </c>
    </row>
    <row r="937" spans="1:12" x14ac:dyDescent="0.25">
      <c r="A937" s="6" t="str">
        <f>SUBSTITUTE(SUBSTITUTE(Table2[[#This Row],[NAMA BARANG]],"-","")," ","")</f>
        <v>Glitermetalikcampur</v>
      </c>
      <c r="B937" s="8">
        <f ca="1">IF(Table2[[#This Row],[TT]]&lt;1,"",COUNT(B$2:B936)+1)</f>
        <v>935</v>
      </c>
      <c r="C937" s="6" t="s">
        <v>1201</v>
      </c>
      <c r="D937" s="8">
        <v>8</v>
      </c>
      <c r="E937" s="8" t="s">
        <v>1200</v>
      </c>
      <c r="F937" s="8">
        <f ca="1">SUM(Table2[[#This Row],[AWAL]],Table2[[#This Row],[M17_21_2]],Table2[[#This Row],[K17_21_2]],Table2[[#This Row],[M23_28_2]],Table2[[#This Row],[K23_28_2]])</f>
        <v>8</v>
      </c>
      <c r="G937" s="6">
        <f ca="1">SUMIF(INDIRECT(Table2[[#Headers],[M17_21_2]]&amp;"[concat]"),Table2[concat],INDIRECT(Table2[[#Headers],[M17_21_2]]&amp;"[c]"))</f>
        <v>0</v>
      </c>
      <c r="H937" s="6">
        <f ca="1">SUMIF(INDIRECT(Table2[[#Headers],[K17_21_2]]&amp;"[concat]"),Table2[concat],INDIRECT(Table2[[#Headers],[K17_21_2]]&amp;"[c]"))*-1</f>
        <v>0</v>
      </c>
      <c r="I937" s="6" t="str">
        <f ca="1">IF(OR(Table2[[#This Row],[M17_21_2]]&gt;0,Table2[[#This Row],[K17_21_2]]&lt;0),"+-","")</f>
        <v/>
      </c>
      <c r="J937" s="9">
        <f ca="1">SUMIF(INDIRECT(Table2[[#Headers],[M23_28_2]]&amp;"[concat]"),Table2[concat],INDIRECT(Table2[[#Headers],[M23_28_2]]&amp;"[c]"))</f>
        <v>0</v>
      </c>
      <c r="K937" s="9"/>
      <c r="L937" s="9" t="str">
        <f ca="1">IF(OR(Table2[[#This Row],[M23_28_2]]&gt;0,Table2[[#This Row],[K23_28_2]]&lt;0),"+-","")</f>
        <v/>
      </c>
    </row>
    <row r="938" spans="1:12" x14ac:dyDescent="0.25">
      <c r="A938" s="6" t="str">
        <f>SUBSTITUTE(SUBSTITUTE(Table2[[#This Row],[NAMA BARANG]],"-","")," ","")</f>
        <v>Gliterpolos</v>
      </c>
      <c r="B938" s="8">
        <f ca="1">IF(Table2[[#This Row],[TT]]&lt;1,"",COUNT(B$2:B937)+1)</f>
        <v>936</v>
      </c>
      <c r="C938" s="6" t="s">
        <v>1202</v>
      </c>
      <c r="D938" s="8">
        <v>8</v>
      </c>
      <c r="E938" s="8">
        <v>288</v>
      </c>
      <c r="F938" s="8">
        <f ca="1">SUM(Table2[[#This Row],[AWAL]],Table2[[#This Row],[M17_21_2]],Table2[[#This Row],[K17_21_2]],Table2[[#This Row],[M23_28_2]],Table2[[#This Row],[K23_28_2]])</f>
        <v>8</v>
      </c>
      <c r="G938" s="6">
        <f ca="1">SUMIF(INDIRECT(Table2[[#Headers],[M17_21_2]]&amp;"[concat]"),Table2[concat],INDIRECT(Table2[[#Headers],[M17_21_2]]&amp;"[c]"))</f>
        <v>0</v>
      </c>
      <c r="H938" s="6">
        <f ca="1">SUMIF(INDIRECT(Table2[[#Headers],[K17_21_2]]&amp;"[concat]"),Table2[concat],INDIRECT(Table2[[#Headers],[K17_21_2]]&amp;"[c]"))*-1</f>
        <v>0</v>
      </c>
      <c r="I938" s="6" t="str">
        <f ca="1">IF(OR(Table2[[#This Row],[M17_21_2]]&gt;0,Table2[[#This Row],[K17_21_2]]&lt;0),"+-","")</f>
        <v/>
      </c>
      <c r="J938" s="9">
        <f ca="1">SUMIF(INDIRECT(Table2[[#Headers],[M23_28_2]]&amp;"[concat]"),Table2[concat],INDIRECT(Table2[[#Headers],[M23_28_2]]&amp;"[c]"))</f>
        <v>0</v>
      </c>
      <c r="K938" s="9"/>
      <c r="L938" s="9" t="str">
        <f ca="1">IF(OR(Table2[[#This Row],[M23_28_2]]&gt;0,Table2[[#This Row],[K23_28_2]]&lt;0),"+-","")</f>
        <v/>
      </c>
    </row>
    <row r="939" spans="1:12" x14ac:dyDescent="0.25">
      <c r="A939" s="6" t="str">
        <f>SUBSTITUTE(SUBSTITUTE(Table2[[#This Row],[NAMA BARANG]],"-","")," ","")</f>
        <v>Gliterpowder15grCC888</v>
      </c>
      <c r="B939" s="8">
        <f ca="1">IF(Table2[[#This Row],[TT]]&lt;1,"",COUNT(B$2:B938)+1)</f>
        <v>937</v>
      </c>
      <c r="C939" s="6" t="s">
        <v>1203</v>
      </c>
      <c r="D939" s="8">
        <v>20</v>
      </c>
      <c r="E939" s="8" t="s">
        <v>205</v>
      </c>
      <c r="F939" s="8">
        <f ca="1">SUM(Table2[[#This Row],[AWAL]],Table2[[#This Row],[M17_21_2]],Table2[[#This Row],[K17_21_2]],Table2[[#This Row],[M23_28_2]],Table2[[#This Row],[K23_28_2]])</f>
        <v>20</v>
      </c>
      <c r="G939" s="6">
        <f ca="1">SUMIF(INDIRECT(Table2[[#Headers],[M17_21_2]]&amp;"[concat]"),Table2[concat],INDIRECT(Table2[[#Headers],[M17_21_2]]&amp;"[c]"))</f>
        <v>0</v>
      </c>
      <c r="H939" s="6">
        <f ca="1">SUMIF(INDIRECT(Table2[[#Headers],[K17_21_2]]&amp;"[concat]"),Table2[concat],INDIRECT(Table2[[#Headers],[K17_21_2]]&amp;"[c]"))*-1</f>
        <v>0</v>
      </c>
      <c r="I939" s="6" t="str">
        <f ca="1">IF(OR(Table2[[#This Row],[M17_21_2]]&gt;0,Table2[[#This Row],[K17_21_2]]&lt;0),"+-","")</f>
        <v/>
      </c>
      <c r="J939" s="9">
        <f ca="1">SUMIF(INDIRECT(Table2[[#Headers],[M23_28_2]]&amp;"[concat]"),Table2[concat],INDIRECT(Table2[[#Headers],[M23_28_2]]&amp;"[c]"))</f>
        <v>0</v>
      </c>
      <c r="K939" s="9"/>
      <c r="L939" s="9" t="str">
        <f ca="1">IF(OR(Table2[[#This Row],[M23_28_2]]&gt;0,Table2[[#This Row],[K23_28_2]]&lt;0),"+-","")</f>
        <v/>
      </c>
    </row>
    <row r="940" spans="1:12" x14ac:dyDescent="0.25">
      <c r="A940" s="6" t="str">
        <f>SUBSTITUTE(SUBSTITUTE(Table2[[#This Row],[NAMA BARANG]],"-","")," ","")</f>
        <v>GliterPVC12(88917)</v>
      </c>
      <c r="B940" s="8">
        <f ca="1">IF(Table2[[#This Row],[TT]]&lt;1,"",COUNT(B$2:B939)+1)</f>
        <v>938</v>
      </c>
      <c r="C940" s="6" t="s">
        <v>1204</v>
      </c>
      <c r="D940" s="8">
        <v>43</v>
      </c>
      <c r="E940" s="8" t="s">
        <v>151</v>
      </c>
      <c r="F940" s="8">
        <f ca="1">SUM(Table2[[#This Row],[AWAL]],Table2[[#This Row],[M17_21_2]],Table2[[#This Row],[K17_21_2]],Table2[[#This Row],[M23_28_2]],Table2[[#This Row],[K23_28_2]])</f>
        <v>43</v>
      </c>
      <c r="G940" s="6">
        <f ca="1">SUMIF(INDIRECT(Table2[[#Headers],[M17_21_2]]&amp;"[concat]"),Table2[concat],INDIRECT(Table2[[#Headers],[M17_21_2]]&amp;"[c]"))</f>
        <v>0</v>
      </c>
      <c r="H940" s="6">
        <f ca="1">SUMIF(INDIRECT(Table2[[#Headers],[K17_21_2]]&amp;"[concat]"),Table2[concat],INDIRECT(Table2[[#Headers],[K17_21_2]]&amp;"[c]"))*-1</f>
        <v>0</v>
      </c>
      <c r="I940" s="6" t="str">
        <f ca="1">IF(OR(Table2[[#This Row],[M17_21_2]]&gt;0,Table2[[#This Row],[K17_21_2]]&lt;0),"+-","")</f>
        <v/>
      </c>
      <c r="J940" s="9">
        <f ca="1">SUMIF(INDIRECT(Table2[[#Headers],[M23_28_2]]&amp;"[concat]"),Table2[concat],INDIRECT(Table2[[#Headers],[M23_28_2]]&amp;"[c]"))</f>
        <v>0</v>
      </c>
      <c r="K940" s="9"/>
      <c r="L940" s="9" t="str">
        <f ca="1">IF(OR(Table2[[#This Row],[M23_28_2]]&gt;0,Table2[[#This Row],[K23_28_2]]&lt;0),"+-","")</f>
        <v/>
      </c>
    </row>
    <row r="941" spans="1:12" x14ac:dyDescent="0.25">
      <c r="A941" s="6" t="str">
        <f>SUBSTITUTE(SUBSTITUTE(Table2[[#This Row],[NAMA BARANG]],"-","")," ","")</f>
        <v>GlitertabungPHS</v>
      </c>
      <c r="B941" s="8">
        <f ca="1">IF(Table2[[#This Row],[TT]]&lt;1,"",COUNT(B$2:B940)+1)</f>
        <v>939</v>
      </c>
      <c r="C941" s="6" t="s">
        <v>1205</v>
      </c>
      <c r="D941" s="8">
        <v>14</v>
      </c>
      <c r="E941" s="8">
        <v>288</v>
      </c>
      <c r="F941" s="8">
        <f ca="1">SUM(Table2[[#This Row],[AWAL]],Table2[[#This Row],[M17_21_2]],Table2[[#This Row],[K17_21_2]],Table2[[#This Row],[M23_28_2]],Table2[[#This Row],[K23_28_2]])</f>
        <v>14</v>
      </c>
      <c r="G941" s="6">
        <f ca="1">SUMIF(INDIRECT(Table2[[#Headers],[M17_21_2]]&amp;"[concat]"),Table2[concat],INDIRECT(Table2[[#Headers],[M17_21_2]]&amp;"[c]"))</f>
        <v>0</v>
      </c>
      <c r="H941" s="6">
        <f ca="1">SUMIF(INDIRECT(Table2[[#Headers],[K17_21_2]]&amp;"[concat]"),Table2[concat],INDIRECT(Table2[[#Headers],[K17_21_2]]&amp;"[c]"))*-1</f>
        <v>0</v>
      </c>
      <c r="I941" s="6" t="str">
        <f ca="1">IF(OR(Table2[[#This Row],[M17_21_2]]&gt;0,Table2[[#This Row],[K17_21_2]]&lt;0),"+-","")</f>
        <v/>
      </c>
      <c r="J941" s="9">
        <f ca="1">SUMIF(INDIRECT(Table2[[#Headers],[M23_28_2]]&amp;"[concat]"),Table2[concat],INDIRECT(Table2[[#Headers],[M23_28_2]]&amp;"[c]"))</f>
        <v>0</v>
      </c>
      <c r="K941" s="9"/>
      <c r="L941" s="9" t="str">
        <f ca="1">IF(OR(Table2[[#This Row],[M23_28_2]]&gt;0,Table2[[#This Row],[K23_28_2]]&lt;0),"+-","")</f>
        <v/>
      </c>
    </row>
    <row r="942" spans="1:12" x14ac:dyDescent="0.25">
      <c r="A942" s="6" t="str">
        <f>SUBSTITUTE(SUBSTITUTE(Table2[[#This Row],[NAMA BARANG]],"-","")," ","")</f>
        <v>GlitterGF32</v>
      </c>
      <c r="B942" s="8">
        <f ca="1">IF(Table2[[#This Row],[TT]]&lt;1,"",COUNT(B$2:B941)+1)</f>
        <v>940</v>
      </c>
      <c r="C942" s="6" t="s">
        <v>1206</v>
      </c>
      <c r="D942" s="8">
        <v>31</v>
      </c>
      <c r="E942" s="8" t="s">
        <v>43</v>
      </c>
      <c r="F942" s="8">
        <f ca="1">SUM(Table2[[#This Row],[AWAL]],Table2[[#This Row],[M17_21_2]],Table2[[#This Row],[K17_21_2]],Table2[[#This Row],[M23_28_2]],Table2[[#This Row],[K23_28_2]])</f>
        <v>31</v>
      </c>
      <c r="G942" s="6">
        <f ca="1">SUMIF(INDIRECT(Table2[[#Headers],[M17_21_2]]&amp;"[concat]"),Table2[concat],INDIRECT(Table2[[#Headers],[M17_21_2]]&amp;"[c]"))</f>
        <v>0</v>
      </c>
      <c r="H942" s="6">
        <f ca="1">SUMIF(INDIRECT(Table2[[#Headers],[K17_21_2]]&amp;"[concat]"),Table2[concat],INDIRECT(Table2[[#Headers],[K17_21_2]]&amp;"[c]"))*-1</f>
        <v>0</v>
      </c>
      <c r="I942" s="6" t="str">
        <f ca="1">IF(OR(Table2[[#This Row],[M17_21_2]]&gt;0,Table2[[#This Row],[K17_21_2]]&lt;0),"+-","")</f>
        <v/>
      </c>
      <c r="J942" s="9">
        <f ca="1">SUMIF(INDIRECT(Table2[[#Headers],[M23_28_2]]&amp;"[concat]"),Table2[concat],INDIRECT(Table2[[#Headers],[M23_28_2]]&amp;"[c]"))</f>
        <v>0</v>
      </c>
      <c r="K942" s="9"/>
      <c r="L942" s="9" t="str">
        <f ca="1">IF(OR(Table2[[#This Row],[M23_28_2]]&gt;0,Table2[[#This Row],[K23_28_2]]&lt;0),"+-","")</f>
        <v/>
      </c>
    </row>
    <row r="943" spans="1:12" x14ac:dyDescent="0.25">
      <c r="A943" s="6" t="str">
        <f>SUBSTITUTE(SUBSTITUTE(Table2[[#This Row],[NAMA BARANG]],"-","")," ","")</f>
        <v>GunTackerS2308</v>
      </c>
      <c r="B943" s="8">
        <f ca="1">IF(Table2[[#This Row],[TT]]&lt;1,"",COUNT(B$2:B942)+1)</f>
        <v>941</v>
      </c>
      <c r="C943" s="6" t="s">
        <v>1207</v>
      </c>
      <c r="D943" s="8">
        <v>1</v>
      </c>
      <c r="E943" s="8" t="s">
        <v>277</v>
      </c>
      <c r="F943" s="8">
        <f ca="1">SUM(Table2[[#This Row],[AWAL]],Table2[[#This Row],[M17_21_2]],Table2[[#This Row],[K17_21_2]],Table2[[#This Row],[M23_28_2]],Table2[[#This Row],[K23_28_2]])</f>
        <v>1</v>
      </c>
      <c r="G943" s="6">
        <f ca="1">SUMIF(INDIRECT(Table2[[#Headers],[M17_21_2]]&amp;"[concat]"),Table2[concat],INDIRECT(Table2[[#Headers],[M17_21_2]]&amp;"[c]"))</f>
        <v>0</v>
      </c>
      <c r="H943" s="6">
        <f ca="1">SUMIF(INDIRECT(Table2[[#Headers],[K17_21_2]]&amp;"[concat]"),Table2[concat],INDIRECT(Table2[[#Headers],[K17_21_2]]&amp;"[c]"))*-1</f>
        <v>0</v>
      </c>
      <c r="I943" s="6" t="str">
        <f ca="1">IF(OR(Table2[[#This Row],[M17_21_2]]&gt;0,Table2[[#This Row],[K17_21_2]]&lt;0),"+-","")</f>
        <v/>
      </c>
      <c r="J943" s="9">
        <f ca="1">SUMIF(INDIRECT(Table2[[#Headers],[M23_28_2]]&amp;"[concat]"),Table2[concat],INDIRECT(Table2[[#Headers],[M23_28_2]]&amp;"[c]"))</f>
        <v>0</v>
      </c>
      <c r="K943" s="9"/>
      <c r="L943" s="9" t="str">
        <f ca="1">IF(OR(Table2[[#This Row],[M23_28_2]]&gt;0,Table2[[#This Row],[K23_28_2]]&lt;0),"+-","")</f>
        <v/>
      </c>
    </row>
    <row r="944" spans="1:12" x14ac:dyDescent="0.25">
      <c r="A944" s="6" t="str">
        <f>SUBSTITUTE(SUBSTITUTE(Table2[[#This Row],[NAMA BARANG]],"-","")," ","")</f>
        <v>Gunting206j1cola</v>
      </c>
      <c r="B944" s="8">
        <f ca="1">IF(Table2[[#This Row],[TT]]&lt;1,"",COUNT(B$2:B943)+1)</f>
        <v>942</v>
      </c>
      <c r="C944" s="6" t="s">
        <v>1209</v>
      </c>
      <c r="D944" s="8">
        <v>1</v>
      </c>
      <c r="E944" s="8" t="s">
        <v>145</v>
      </c>
      <c r="F944" s="8">
        <f ca="1">SUM(Table2[[#This Row],[AWAL]],Table2[[#This Row],[M17_21_2]],Table2[[#This Row],[K17_21_2]],Table2[[#This Row],[M23_28_2]],Table2[[#This Row],[K23_28_2]])</f>
        <v>1</v>
      </c>
      <c r="G944" s="6">
        <f ca="1">SUMIF(INDIRECT(Table2[[#Headers],[M17_21_2]]&amp;"[concat]"),Table2[concat],INDIRECT(Table2[[#Headers],[M17_21_2]]&amp;"[c]"))</f>
        <v>0</v>
      </c>
      <c r="H944" s="6">
        <f ca="1">SUMIF(INDIRECT(Table2[[#Headers],[K17_21_2]]&amp;"[concat]"),Table2[concat],INDIRECT(Table2[[#Headers],[K17_21_2]]&amp;"[c]"))*-1</f>
        <v>0</v>
      </c>
      <c r="I944" s="6" t="str">
        <f ca="1">IF(OR(Table2[[#This Row],[M17_21_2]]&gt;0,Table2[[#This Row],[K17_21_2]]&lt;0),"+-","")</f>
        <v/>
      </c>
      <c r="J944" s="9">
        <f ca="1">SUMIF(INDIRECT(Table2[[#Headers],[M23_28_2]]&amp;"[concat]"),Table2[concat],INDIRECT(Table2[[#Headers],[M23_28_2]]&amp;"[c]"))</f>
        <v>0</v>
      </c>
      <c r="K944" s="9"/>
      <c r="L944" s="9" t="str">
        <f ca="1">IF(OR(Table2[[#This Row],[M23_28_2]]&gt;0,Table2[[#This Row],[K23_28_2]]&lt;0),"+-","")</f>
        <v/>
      </c>
    </row>
    <row r="945" spans="1:12" x14ac:dyDescent="0.25">
      <c r="A945" s="6" t="str">
        <f>SUBSTITUTE(SUBSTITUTE(Table2[[#This Row],[NAMA BARANG]],"-","")," ","")</f>
        <v>Gunting206j2kmas</v>
      </c>
      <c r="B945" s="8">
        <f ca="1">IF(Table2[[#This Row],[TT]]&lt;1,"",COUNT(B$2:B944)+1)</f>
        <v>943</v>
      </c>
      <c r="C945" s="6" t="s">
        <v>1210</v>
      </c>
      <c r="D945" s="8">
        <v>2</v>
      </c>
      <c r="E945" s="8" t="s">
        <v>145</v>
      </c>
      <c r="F945" s="8">
        <f ca="1">SUM(Table2[[#This Row],[AWAL]],Table2[[#This Row],[M17_21_2]],Table2[[#This Row],[K17_21_2]],Table2[[#This Row],[M23_28_2]],Table2[[#This Row],[K23_28_2]])</f>
        <v>2</v>
      </c>
      <c r="G945" s="6">
        <f ca="1">SUMIF(INDIRECT(Table2[[#Headers],[M17_21_2]]&amp;"[concat]"),Table2[concat],INDIRECT(Table2[[#Headers],[M17_21_2]]&amp;"[c]"))</f>
        <v>0</v>
      </c>
      <c r="H945" s="6">
        <f ca="1">SUMIF(INDIRECT(Table2[[#Headers],[K17_21_2]]&amp;"[concat]"),Table2[concat],INDIRECT(Table2[[#Headers],[K17_21_2]]&amp;"[c]"))*-1</f>
        <v>0</v>
      </c>
      <c r="I945" s="6" t="str">
        <f ca="1">IF(OR(Table2[[#This Row],[M17_21_2]]&gt;0,Table2[[#This Row],[K17_21_2]]&lt;0),"+-","")</f>
        <v/>
      </c>
      <c r="J945" s="9">
        <f ca="1">SUMIF(INDIRECT(Table2[[#Headers],[M23_28_2]]&amp;"[concat]"),Table2[concat],INDIRECT(Table2[[#Headers],[M23_28_2]]&amp;"[c]"))</f>
        <v>0</v>
      </c>
      <c r="K945" s="9"/>
      <c r="L945" s="9" t="str">
        <f ca="1">IF(OR(Table2[[#This Row],[M23_28_2]]&gt;0,Table2[[#This Row],[K23_28_2]]&lt;0),"+-","")</f>
        <v/>
      </c>
    </row>
    <row r="946" spans="1:12" x14ac:dyDescent="0.25">
      <c r="A946" s="6" t="str">
        <f>SUBSTITUTE(SUBSTITUTE(Table2[[#This Row],[NAMA BARANG]],"-","")," ","")</f>
        <v>Gunting304j1kecil</v>
      </c>
      <c r="B946" s="8">
        <f ca="1">IF(Table2[[#This Row],[TT]]&lt;1,"",COUNT(B$2:B945)+1)</f>
        <v>944</v>
      </c>
      <c r="C946" s="6" t="s">
        <v>1211</v>
      </c>
      <c r="D946" s="8">
        <v>3</v>
      </c>
      <c r="E946" s="8" t="s">
        <v>145</v>
      </c>
      <c r="F946" s="8">
        <f ca="1">SUM(Table2[[#This Row],[AWAL]],Table2[[#This Row],[M17_21_2]],Table2[[#This Row],[K17_21_2]],Table2[[#This Row],[M23_28_2]],Table2[[#This Row],[K23_28_2]])</f>
        <v>3</v>
      </c>
      <c r="G946" s="6">
        <f ca="1">SUMIF(INDIRECT(Table2[[#Headers],[M17_21_2]]&amp;"[concat]"),Table2[concat],INDIRECT(Table2[[#Headers],[M17_21_2]]&amp;"[c]"))</f>
        <v>0</v>
      </c>
      <c r="H946" s="6">
        <f ca="1">SUMIF(INDIRECT(Table2[[#Headers],[K17_21_2]]&amp;"[concat]"),Table2[concat],INDIRECT(Table2[[#Headers],[K17_21_2]]&amp;"[c]"))*-1</f>
        <v>0</v>
      </c>
      <c r="I946" s="6" t="str">
        <f ca="1">IF(OR(Table2[[#This Row],[M17_21_2]]&gt;0,Table2[[#This Row],[K17_21_2]]&lt;0),"+-","")</f>
        <v/>
      </c>
      <c r="J946" s="9">
        <f ca="1">SUMIF(INDIRECT(Table2[[#Headers],[M23_28_2]]&amp;"[concat]"),Table2[concat],INDIRECT(Table2[[#Headers],[M23_28_2]]&amp;"[c]"))</f>
        <v>0</v>
      </c>
      <c r="K946" s="9"/>
      <c r="L946" s="9" t="str">
        <f ca="1">IF(OR(Table2[[#This Row],[M23_28_2]]&gt;0,Table2[[#This Row],[K23_28_2]]&lt;0),"+-","")</f>
        <v/>
      </c>
    </row>
    <row r="947" spans="1:12" x14ac:dyDescent="0.25">
      <c r="A947" s="6" t="str">
        <f>SUBSTITUTE(SUBSTITUTE(Table2[[#This Row],[NAMA BARANG]],"-","")," ","")</f>
        <v>Gunting304j2kmas</v>
      </c>
      <c r="B947" s="8">
        <f ca="1">IF(Table2[[#This Row],[TT]]&lt;1,"",COUNT(B$2:B946)+1)</f>
        <v>945</v>
      </c>
      <c r="C947" s="6" t="s">
        <v>1212</v>
      </c>
      <c r="D947" s="8">
        <v>3</v>
      </c>
      <c r="E947" s="8" t="s">
        <v>145</v>
      </c>
      <c r="F947" s="8">
        <f ca="1">SUM(Table2[[#This Row],[AWAL]],Table2[[#This Row],[M17_21_2]],Table2[[#This Row],[K17_21_2]],Table2[[#This Row],[M23_28_2]],Table2[[#This Row],[K23_28_2]])</f>
        <v>3</v>
      </c>
      <c r="G947" s="6">
        <f ca="1">SUMIF(INDIRECT(Table2[[#Headers],[M17_21_2]]&amp;"[concat]"),Table2[concat],INDIRECT(Table2[[#Headers],[M17_21_2]]&amp;"[c]"))</f>
        <v>0</v>
      </c>
      <c r="H947" s="6">
        <f ca="1">SUMIF(INDIRECT(Table2[[#Headers],[K17_21_2]]&amp;"[concat]"),Table2[concat],INDIRECT(Table2[[#Headers],[K17_21_2]]&amp;"[c]"))*-1</f>
        <v>0</v>
      </c>
      <c r="I947" s="6" t="str">
        <f ca="1">IF(OR(Table2[[#This Row],[M17_21_2]]&gt;0,Table2[[#This Row],[K17_21_2]]&lt;0),"+-","")</f>
        <v/>
      </c>
      <c r="J947" s="9">
        <f ca="1">SUMIF(INDIRECT(Table2[[#Headers],[M23_28_2]]&amp;"[concat]"),Table2[concat],INDIRECT(Table2[[#Headers],[M23_28_2]]&amp;"[c]"))</f>
        <v>0</v>
      </c>
      <c r="K947" s="9"/>
      <c r="L947" s="9" t="str">
        <f ca="1">IF(OR(Table2[[#This Row],[M23_28_2]]&gt;0,Table2[[#This Row],[K23_28_2]]&lt;0),"+-","")</f>
        <v/>
      </c>
    </row>
    <row r="948" spans="1:12" x14ac:dyDescent="0.25">
      <c r="A948" s="6" t="str">
        <f>SUBSTITUTE(SUBSTITUTE(Table2[[#This Row],[NAMA BARANG]],"-","")," ","")</f>
        <v>GuntingBBL4401/set3</v>
      </c>
      <c r="B948" s="8">
        <f ca="1">IF(Table2[[#This Row],[TT]]&lt;1,"",COUNT(B$2:B947)+1)</f>
        <v>946</v>
      </c>
      <c r="C948" s="6" t="s">
        <v>1213</v>
      </c>
      <c r="D948" s="8">
        <v>1</v>
      </c>
      <c r="F948" s="8">
        <f ca="1">SUM(Table2[[#This Row],[AWAL]],Table2[[#This Row],[M17_21_2]],Table2[[#This Row],[K17_21_2]],Table2[[#This Row],[M23_28_2]],Table2[[#This Row],[K23_28_2]])</f>
        <v>1</v>
      </c>
      <c r="G948" s="6">
        <f ca="1">SUMIF(INDIRECT(Table2[[#Headers],[M17_21_2]]&amp;"[concat]"),Table2[concat],INDIRECT(Table2[[#Headers],[M17_21_2]]&amp;"[c]"))</f>
        <v>0</v>
      </c>
      <c r="H948" s="6">
        <f ca="1">SUMIF(INDIRECT(Table2[[#Headers],[K17_21_2]]&amp;"[concat]"),Table2[concat],INDIRECT(Table2[[#Headers],[K17_21_2]]&amp;"[c]"))*-1</f>
        <v>0</v>
      </c>
      <c r="I948" s="6" t="str">
        <f ca="1">IF(OR(Table2[[#This Row],[M17_21_2]]&gt;0,Table2[[#This Row],[K17_21_2]]&lt;0),"+-","")</f>
        <v/>
      </c>
      <c r="J948" s="9">
        <f ca="1">SUMIF(INDIRECT(Table2[[#Headers],[M23_28_2]]&amp;"[concat]"),Table2[concat],INDIRECT(Table2[[#Headers],[M23_28_2]]&amp;"[c]"))</f>
        <v>0</v>
      </c>
      <c r="K948" s="9"/>
      <c r="L948" s="9" t="str">
        <f ca="1">IF(OR(Table2[[#This Row],[M23_28_2]]&gt;0,Table2[[#This Row],[K23_28_2]]&lt;0),"+-","")</f>
        <v/>
      </c>
    </row>
    <row r="949" spans="1:12" x14ac:dyDescent="0.25">
      <c r="A949" s="6" t="str">
        <f>SUBSTITUTE(SUBSTITUTE(Table2[[#This Row],[NAMA BARANG]],"-","")," ","")</f>
        <v>GuntingDavisDuL(6)</v>
      </c>
      <c r="B949" s="8">
        <f ca="1">IF(Table2[[#This Row],[TT]]&lt;1,"",COUNT(B$2:B948)+1)</f>
        <v>947</v>
      </c>
      <c r="C949" s="6" t="s">
        <v>1215</v>
      </c>
      <c r="D949" s="8">
        <v>3</v>
      </c>
      <c r="E949" s="8" t="s">
        <v>143</v>
      </c>
      <c r="F949" s="8">
        <f ca="1">SUM(Table2[[#This Row],[AWAL]],Table2[[#This Row],[M17_21_2]],Table2[[#This Row],[K17_21_2]],Table2[[#This Row],[M23_28_2]],Table2[[#This Row],[K23_28_2]])</f>
        <v>3</v>
      </c>
      <c r="G949" s="6">
        <f ca="1">SUMIF(INDIRECT(Table2[[#Headers],[M17_21_2]]&amp;"[concat]"),Table2[concat],INDIRECT(Table2[[#Headers],[M17_21_2]]&amp;"[c]"))</f>
        <v>0</v>
      </c>
      <c r="H949" s="6">
        <f ca="1">SUMIF(INDIRECT(Table2[[#Headers],[K17_21_2]]&amp;"[concat]"),Table2[concat],INDIRECT(Table2[[#Headers],[K17_21_2]]&amp;"[c]"))*-1</f>
        <v>0</v>
      </c>
      <c r="I949" s="6" t="str">
        <f ca="1">IF(OR(Table2[[#This Row],[M17_21_2]]&gt;0,Table2[[#This Row],[K17_21_2]]&lt;0),"+-","")</f>
        <v/>
      </c>
      <c r="J949" s="9">
        <f ca="1">SUMIF(INDIRECT(Table2[[#Headers],[M23_28_2]]&amp;"[concat]"),Table2[concat],INDIRECT(Table2[[#Headers],[M23_28_2]]&amp;"[c]"))</f>
        <v>0</v>
      </c>
      <c r="K949" s="9"/>
      <c r="L949" s="9" t="str">
        <f ca="1">IF(OR(Table2[[#This Row],[M23_28_2]]&gt;0,Table2[[#This Row],[K23_28_2]]&lt;0),"+-","")</f>
        <v/>
      </c>
    </row>
    <row r="950" spans="1:12" x14ac:dyDescent="0.25">
      <c r="A950" s="6" t="str">
        <f>SUBSTITUTE(SUBSTITUTE(Table2[[#This Row],[NAMA BARANG]],"-","")," ","")</f>
        <v>GuntingDavisDuM(5)</v>
      </c>
      <c r="B950" s="8">
        <f ca="1">IF(Table2[[#This Row],[TT]]&lt;1,"",COUNT(B$2:B949)+1)</f>
        <v>948</v>
      </c>
      <c r="C950" s="6" t="s">
        <v>1216</v>
      </c>
      <c r="D950" s="8">
        <v>3</v>
      </c>
      <c r="E950" s="8" t="s">
        <v>143</v>
      </c>
      <c r="F950" s="8">
        <f ca="1">SUM(Table2[[#This Row],[AWAL]],Table2[[#This Row],[M17_21_2]],Table2[[#This Row],[K17_21_2]],Table2[[#This Row],[M23_28_2]],Table2[[#This Row],[K23_28_2]])</f>
        <v>3</v>
      </c>
      <c r="G950" s="6">
        <f ca="1">SUMIF(INDIRECT(Table2[[#Headers],[M17_21_2]]&amp;"[concat]"),Table2[concat],INDIRECT(Table2[[#Headers],[M17_21_2]]&amp;"[c]"))</f>
        <v>0</v>
      </c>
      <c r="H950" s="6">
        <f ca="1">SUMIF(INDIRECT(Table2[[#Headers],[K17_21_2]]&amp;"[concat]"),Table2[concat],INDIRECT(Table2[[#Headers],[K17_21_2]]&amp;"[c]"))*-1</f>
        <v>0</v>
      </c>
      <c r="I950" s="6" t="str">
        <f ca="1">IF(OR(Table2[[#This Row],[M17_21_2]]&gt;0,Table2[[#This Row],[K17_21_2]]&lt;0),"+-","")</f>
        <v/>
      </c>
      <c r="J950" s="9">
        <f ca="1">SUMIF(INDIRECT(Table2[[#Headers],[M23_28_2]]&amp;"[concat]"),Table2[concat],INDIRECT(Table2[[#Headers],[M23_28_2]]&amp;"[c]"))</f>
        <v>0</v>
      </c>
      <c r="K950" s="9"/>
      <c r="L950" s="9" t="str">
        <f ca="1">IF(OR(Table2[[#This Row],[M23_28_2]]&gt;0,Table2[[#This Row],[K23_28_2]]&lt;0),"+-","")</f>
        <v/>
      </c>
    </row>
    <row r="951" spans="1:12" x14ac:dyDescent="0.25">
      <c r="A951" s="9" t="str">
        <f>SUBSTITUTE(SUBSTITUTE(Table2[[#This Row],[NAMA BARANG]],"-","")," ","")</f>
        <v>GuntingFLcoklatGunindo</v>
      </c>
      <c r="B951" s="10">
        <f ca="1">IF(Table2[[#This Row],[TT]]&lt;1,"",COUNT(B$2:B950)+1)</f>
        <v>949</v>
      </c>
      <c r="C951" s="6" t="s">
        <v>2953</v>
      </c>
      <c r="E951" s="8" t="s">
        <v>2897</v>
      </c>
      <c r="F951" s="10">
        <f ca="1">SUM(Table2[[#This Row],[AWAL]],Table2[[#This Row],[M17_21_2]],Table2[[#This Row],[K17_21_2]],Table2[[#This Row],[M23_28_2]],Table2[[#This Row],[K23_28_2]])</f>
        <v>1</v>
      </c>
      <c r="G951" s="6">
        <f ca="1">SUMIF(INDIRECT(Table2[[#Headers],[M17_21_2]]&amp;"[concat]"),Table2[concat],INDIRECT(Table2[[#Headers],[M17_21_2]]&amp;"[c]"))</f>
        <v>1</v>
      </c>
      <c r="H951" s="6">
        <f ca="1">SUMIF(INDIRECT(Table2[[#Headers],[K17_21_2]]&amp;"[concat]"),Table2[concat],INDIRECT(Table2[[#Headers],[K17_21_2]]&amp;"[c]"))*-1</f>
        <v>0</v>
      </c>
      <c r="I951" s="6" t="str">
        <f ca="1">IF(OR(Table2[[#This Row],[M17_21_2]]&gt;0,Table2[[#This Row],[K17_21_2]]&lt;0),"+-","")</f>
        <v>+-</v>
      </c>
      <c r="J951" s="9">
        <f ca="1">SUMIF(INDIRECT(Table2[[#Headers],[M23_28_2]]&amp;"[concat]"),Table2[concat],INDIRECT(Table2[[#Headers],[M23_28_2]]&amp;"[c]"))</f>
        <v>0</v>
      </c>
      <c r="K951" s="9"/>
      <c r="L951" s="9" t="str">
        <f ca="1">IF(OR(Table2[[#This Row],[M23_28_2]]&gt;0,Table2[[#This Row],[K23_28_2]]&lt;0),"+-","")</f>
        <v/>
      </c>
    </row>
    <row r="952" spans="1:12" x14ac:dyDescent="0.25">
      <c r="A952" s="9" t="str">
        <f>SUBSTITUTE(SUBSTITUTE(Table2[[#This Row],[NAMA BARANG]],"-","")," ","")</f>
        <v>GuntingFMcoklatGunindo</v>
      </c>
      <c r="B952" s="10">
        <f ca="1">IF(Table2[[#This Row],[TT]]&lt;1,"",COUNT(B$2:B951)+1)</f>
        <v>950</v>
      </c>
      <c r="C952" s="6" t="s">
        <v>2952</v>
      </c>
      <c r="E952" s="8" t="s">
        <v>2924</v>
      </c>
      <c r="F952" s="10">
        <f ca="1">SUM(Table2[[#This Row],[AWAL]],Table2[[#This Row],[M17_21_2]],Table2[[#This Row],[K17_21_2]],Table2[[#This Row],[M23_28_2]],Table2[[#This Row],[K23_28_2]])</f>
        <v>1</v>
      </c>
      <c r="G952" s="6">
        <f ca="1">SUMIF(INDIRECT(Table2[[#Headers],[M17_21_2]]&amp;"[concat]"),Table2[concat],INDIRECT(Table2[[#Headers],[M17_21_2]]&amp;"[c]"))</f>
        <v>1</v>
      </c>
      <c r="H952" s="6">
        <f ca="1">SUMIF(INDIRECT(Table2[[#Headers],[K17_21_2]]&amp;"[concat]"),Table2[concat],INDIRECT(Table2[[#Headers],[K17_21_2]]&amp;"[c]"))*-1</f>
        <v>0</v>
      </c>
      <c r="I952" s="6" t="str">
        <f ca="1">IF(OR(Table2[[#This Row],[M17_21_2]]&gt;0,Table2[[#This Row],[K17_21_2]]&lt;0),"+-","")</f>
        <v>+-</v>
      </c>
      <c r="J952" s="9">
        <f ca="1">SUMIF(INDIRECT(Table2[[#Headers],[M23_28_2]]&amp;"[concat]"),Table2[concat],INDIRECT(Table2[[#Headers],[M23_28_2]]&amp;"[c]"))</f>
        <v>0</v>
      </c>
      <c r="K952" s="9"/>
      <c r="L952" s="9" t="str">
        <f ca="1">IF(OR(Table2[[#This Row],[M23_28_2]]&gt;0,Table2[[#This Row],[K23_28_2]]&lt;0),"+-","")</f>
        <v/>
      </c>
    </row>
    <row r="953" spans="1:12" x14ac:dyDescent="0.25">
      <c r="A953" s="9" t="str">
        <f>SUBSTITUTE(SUBSTITUTE(Table2[[#This Row],[NAMA BARANG]],"-","")," ","")</f>
        <v>GuntingHB65Gunindo</v>
      </c>
      <c r="B953" s="10">
        <f ca="1">IF(Table2[[#This Row],[TT]]&lt;1,"",COUNT(B$2:B952)+1)</f>
        <v>951</v>
      </c>
      <c r="C953" s="6" t="s">
        <v>2954</v>
      </c>
      <c r="E953" s="8" t="s">
        <v>2924</v>
      </c>
      <c r="F953" s="10">
        <f ca="1">SUM(Table2[[#This Row],[AWAL]],Table2[[#This Row],[M17_21_2]],Table2[[#This Row],[K17_21_2]],Table2[[#This Row],[M23_28_2]],Table2[[#This Row],[K23_28_2]])</f>
        <v>1</v>
      </c>
      <c r="G953" s="6">
        <f ca="1">SUMIF(INDIRECT(Table2[[#Headers],[M17_21_2]]&amp;"[concat]"),Table2[concat],INDIRECT(Table2[[#Headers],[M17_21_2]]&amp;"[c]"))</f>
        <v>1</v>
      </c>
      <c r="H953" s="6">
        <f ca="1">SUMIF(INDIRECT(Table2[[#Headers],[K17_21_2]]&amp;"[concat]"),Table2[concat],INDIRECT(Table2[[#Headers],[K17_21_2]]&amp;"[c]"))*-1</f>
        <v>0</v>
      </c>
      <c r="I953" s="6" t="str">
        <f ca="1">IF(OR(Table2[[#This Row],[M17_21_2]]&gt;0,Table2[[#This Row],[K17_21_2]]&lt;0),"+-","")</f>
        <v>+-</v>
      </c>
      <c r="J953" s="9">
        <f ca="1">SUMIF(INDIRECT(Table2[[#Headers],[M23_28_2]]&amp;"[concat]"),Table2[concat],INDIRECT(Table2[[#Headers],[M23_28_2]]&amp;"[c]"))</f>
        <v>0</v>
      </c>
      <c r="K953" s="9"/>
      <c r="L953" s="9" t="str">
        <f ca="1">IF(OR(Table2[[#This Row],[M23_28_2]]&gt;0,Table2[[#This Row],[K23_28_2]]&lt;0),"+-","")</f>
        <v/>
      </c>
    </row>
    <row r="954" spans="1:12" x14ac:dyDescent="0.25">
      <c r="A954" s="9" t="str">
        <f>SUBSTITUTE(SUBSTITUTE(Table2[[#This Row],[NAMA BARANG]],"-","")," ","")</f>
        <v>GuntingHB75Gunindo</v>
      </c>
      <c r="B954" s="10">
        <f ca="1">IF(Table2[[#This Row],[TT]]&lt;1,"",COUNT(B$2:B953)+1)</f>
        <v>952</v>
      </c>
      <c r="C954" s="6" t="s">
        <v>2948</v>
      </c>
      <c r="E954" s="8" t="s">
        <v>2897</v>
      </c>
      <c r="F954" s="10">
        <f ca="1">SUM(Table2[[#This Row],[AWAL]],Table2[[#This Row],[M17_21_2]],Table2[[#This Row],[K17_21_2]],Table2[[#This Row],[M23_28_2]],Table2[[#This Row],[K23_28_2]])</f>
        <v>1</v>
      </c>
      <c r="G954" s="6">
        <f ca="1">SUMIF(INDIRECT(Table2[[#Headers],[M17_21_2]]&amp;"[concat]"),Table2[concat],INDIRECT(Table2[[#Headers],[M17_21_2]]&amp;"[c]"))</f>
        <v>1</v>
      </c>
      <c r="H954" s="6">
        <f ca="1">SUMIF(INDIRECT(Table2[[#Headers],[K17_21_2]]&amp;"[concat]"),Table2[concat],INDIRECT(Table2[[#Headers],[K17_21_2]]&amp;"[c]"))*-1</f>
        <v>0</v>
      </c>
      <c r="I954" s="6" t="str">
        <f ca="1">IF(OR(Table2[[#This Row],[M17_21_2]]&gt;0,Table2[[#This Row],[K17_21_2]]&lt;0),"+-","")</f>
        <v>+-</v>
      </c>
      <c r="J954" s="9">
        <f ca="1">SUMIF(INDIRECT(Table2[[#Headers],[M23_28_2]]&amp;"[concat]"),Table2[concat],INDIRECT(Table2[[#Headers],[M23_28_2]]&amp;"[c]"))</f>
        <v>0</v>
      </c>
      <c r="K954" s="9"/>
      <c r="L954" s="9" t="str">
        <f ca="1">IF(OR(Table2[[#This Row],[M23_28_2]]&gt;0,Table2[[#This Row],[K23_28_2]]&lt;0),"+-","")</f>
        <v/>
      </c>
    </row>
    <row r="955" spans="1:12" x14ac:dyDescent="0.25">
      <c r="A955" s="9" t="str">
        <f>SUBSTITUTE(SUBSTITUTE(Table2[[#This Row],[NAMA BARANG]],"-","")," ","")</f>
        <v>GuntingHB85Gunindo</v>
      </c>
      <c r="B955" s="10">
        <f ca="1">IF(Table2[[#This Row],[TT]]&lt;1,"",COUNT(B$2:B954)+1)</f>
        <v>953</v>
      </c>
      <c r="C955" s="6" t="s">
        <v>2951</v>
      </c>
      <c r="E955" s="8" t="s">
        <v>2897</v>
      </c>
      <c r="F955" s="10">
        <f ca="1">SUM(Table2[[#This Row],[AWAL]],Table2[[#This Row],[M17_21_2]],Table2[[#This Row],[K17_21_2]],Table2[[#This Row],[M23_28_2]],Table2[[#This Row],[K23_28_2]])</f>
        <v>1</v>
      </c>
      <c r="G955" s="6">
        <f ca="1">SUMIF(INDIRECT(Table2[[#Headers],[M17_21_2]]&amp;"[concat]"),Table2[concat],INDIRECT(Table2[[#Headers],[M17_21_2]]&amp;"[c]"))</f>
        <v>1</v>
      </c>
      <c r="H955" s="6">
        <f ca="1">SUMIF(INDIRECT(Table2[[#Headers],[K17_21_2]]&amp;"[concat]"),Table2[concat],INDIRECT(Table2[[#Headers],[K17_21_2]]&amp;"[c]"))*-1</f>
        <v>0</v>
      </c>
      <c r="I955" s="6" t="str">
        <f ca="1">IF(OR(Table2[[#This Row],[M17_21_2]]&gt;0,Table2[[#This Row],[K17_21_2]]&lt;0),"+-","")</f>
        <v>+-</v>
      </c>
      <c r="J955" s="9">
        <f ca="1">SUMIF(INDIRECT(Table2[[#Headers],[M23_28_2]]&amp;"[concat]"),Table2[concat],INDIRECT(Table2[[#Headers],[M23_28_2]]&amp;"[c]"))</f>
        <v>0</v>
      </c>
      <c r="K955" s="9"/>
      <c r="L955" s="9" t="str">
        <f ca="1">IF(OR(Table2[[#This Row],[M23_28_2]]&gt;0,Table2[[#This Row],[K23_28_2]]&lt;0),"+-","")</f>
        <v/>
      </c>
    </row>
    <row r="956" spans="1:12" x14ac:dyDescent="0.25">
      <c r="A956" s="6" t="str">
        <f>SUBSTITUTE(SUBSTITUTE(Table2[[#This Row],[NAMA BARANG]],"-","")," ","")</f>
        <v>GuntingHT707T</v>
      </c>
      <c r="B956" s="8">
        <f ca="1">IF(Table2[[#This Row],[TT]]&lt;1,"",COUNT(B$2:B955)+1)</f>
        <v>954</v>
      </c>
      <c r="C956" s="6" t="s">
        <v>1217</v>
      </c>
      <c r="D956" s="8">
        <v>2</v>
      </c>
      <c r="E956" s="8" t="s">
        <v>197</v>
      </c>
      <c r="F956" s="8">
        <f ca="1">SUM(Table2[[#This Row],[AWAL]],Table2[[#This Row],[M17_21_2]],Table2[[#This Row],[K17_21_2]],Table2[[#This Row],[M23_28_2]],Table2[[#This Row],[K23_28_2]])</f>
        <v>2</v>
      </c>
      <c r="G956" s="6">
        <f ca="1">SUMIF(INDIRECT(Table2[[#Headers],[M17_21_2]]&amp;"[concat]"),Table2[concat],INDIRECT(Table2[[#Headers],[M17_21_2]]&amp;"[c]"))</f>
        <v>0</v>
      </c>
      <c r="H956" s="6">
        <f ca="1">SUMIF(INDIRECT(Table2[[#Headers],[K17_21_2]]&amp;"[concat]"),Table2[concat],INDIRECT(Table2[[#Headers],[K17_21_2]]&amp;"[c]"))*-1</f>
        <v>0</v>
      </c>
      <c r="I956" s="6" t="str">
        <f ca="1">IF(OR(Table2[[#This Row],[M17_21_2]]&gt;0,Table2[[#This Row],[K17_21_2]]&lt;0),"+-","")</f>
        <v/>
      </c>
      <c r="J956" s="9">
        <f ca="1">SUMIF(INDIRECT(Table2[[#Headers],[M23_28_2]]&amp;"[concat]"),Table2[concat],INDIRECT(Table2[[#Headers],[M23_28_2]]&amp;"[c]"))</f>
        <v>0</v>
      </c>
      <c r="K956" s="9"/>
      <c r="L956" s="9" t="str">
        <f ca="1">IF(OR(Table2[[#This Row],[M23_28_2]]&gt;0,Table2[[#This Row],[K23_28_2]]&lt;0),"+-","")</f>
        <v/>
      </c>
    </row>
    <row r="957" spans="1:12" x14ac:dyDescent="0.25">
      <c r="A957" s="6" t="str">
        <f>SUBSTITUTE(SUBSTITUTE(Table2[[#This Row],[NAMA BARANG]],"-","")," ","")</f>
        <v>GuntingIdealK100</v>
      </c>
      <c r="B957" s="8">
        <f ca="1">IF(Table2[[#This Row],[TT]]&lt;1,"",COUNT(B$2:B956)+1)</f>
        <v>955</v>
      </c>
      <c r="C957" s="6" t="s">
        <v>1218</v>
      </c>
      <c r="D957" s="8">
        <v>8</v>
      </c>
      <c r="E957" s="8" t="s">
        <v>85</v>
      </c>
      <c r="F957" s="8">
        <f ca="1">SUM(Table2[[#This Row],[AWAL]],Table2[[#This Row],[M17_21_2]],Table2[[#This Row],[K17_21_2]],Table2[[#This Row],[M23_28_2]],Table2[[#This Row],[K23_28_2]])</f>
        <v>8</v>
      </c>
      <c r="G957" s="6">
        <f ca="1">SUMIF(INDIRECT(Table2[[#Headers],[M17_21_2]]&amp;"[concat]"),Table2[concat],INDIRECT(Table2[[#Headers],[M17_21_2]]&amp;"[c]"))</f>
        <v>0</v>
      </c>
      <c r="H957" s="6">
        <f ca="1">SUMIF(INDIRECT(Table2[[#Headers],[K17_21_2]]&amp;"[concat]"),Table2[concat],INDIRECT(Table2[[#Headers],[K17_21_2]]&amp;"[c]"))*-1</f>
        <v>0</v>
      </c>
      <c r="I957" s="6" t="str">
        <f ca="1">IF(OR(Table2[[#This Row],[M17_21_2]]&gt;0,Table2[[#This Row],[K17_21_2]]&lt;0),"+-","")</f>
        <v/>
      </c>
      <c r="J957" s="9">
        <f ca="1">SUMIF(INDIRECT(Table2[[#Headers],[M23_28_2]]&amp;"[concat]"),Table2[concat],INDIRECT(Table2[[#Headers],[M23_28_2]]&amp;"[c]"))</f>
        <v>0</v>
      </c>
      <c r="K957" s="9"/>
      <c r="L957" s="9" t="str">
        <f ca="1">IF(OR(Table2[[#This Row],[M23_28_2]]&gt;0,Table2[[#This Row],[K23_28_2]]&lt;0),"+-","")</f>
        <v/>
      </c>
    </row>
    <row r="958" spans="1:12" x14ac:dyDescent="0.25">
      <c r="A958" s="6" t="str">
        <f>SUBSTITUTE(SUBSTITUTE(Table2[[#This Row],[NAMA BARANG]],"-","")," ","")</f>
        <v>GuntingIdealK200</v>
      </c>
      <c r="B958" s="8">
        <f ca="1">IF(Table2[[#This Row],[TT]]&lt;1,"",COUNT(B$2:B957)+1)</f>
        <v>956</v>
      </c>
      <c r="C958" s="6" t="s">
        <v>1219</v>
      </c>
      <c r="D958" s="8">
        <v>14</v>
      </c>
      <c r="E958" s="8" t="s">
        <v>85</v>
      </c>
      <c r="F958" s="8">
        <f ca="1">SUM(Table2[[#This Row],[AWAL]],Table2[[#This Row],[M17_21_2]],Table2[[#This Row],[K17_21_2]],Table2[[#This Row],[M23_28_2]],Table2[[#This Row],[K23_28_2]])</f>
        <v>14</v>
      </c>
      <c r="G958" s="6">
        <f ca="1">SUMIF(INDIRECT(Table2[[#Headers],[M17_21_2]]&amp;"[concat]"),Table2[concat],INDIRECT(Table2[[#Headers],[M17_21_2]]&amp;"[c]"))</f>
        <v>0</v>
      </c>
      <c r="H958" s="6">
        <f ca="1">SUMIF(INDIRECT(Table2[[#Headers],[K17_21_2]]&amp;"[concat]"),Table2[concat],INDIRECT(Table2[[#Headers],[K17_21_2]]&amp;"[c]"))*-1</f>
        <v>0</v>
      </c>
      <c r="I958" s="6" t="str">
        <f ca="1">IF(OR(Table2[[#This Row],[M17_21_2]]&gt;0,Table2[[#This Row],[K17_21_2]]&lt;0),"+-","")</f>
        <v/>
      </c>
      <c r="J958" s="9">
        <f ca="1">SUMIF(INDIRECT(Table2[[#Headers],[M23_28_2]]&amp;"[concat]"),Table2[concat],INDIRECT(Table2[[#Headers],[M23_28_2]]&amp;"[c]"))</f>
        <v>0</v>
      </c>
      <c r="K958" s="9"/>
      <c r="L958" s="9" t="str">
        <f ca="1">IF(OR(Table2[[#This Row],[M23_28_2]]&gt;0,Table2[[#This Row],[K23_28_2]]&lt;0),"+-","")</f>
        <v/>
      </c>
    </row>
    <row r="959" spans="1:12" x14ac:dyDescent="0.25">
      <c r="A959" s="6" t="str">
        <f>SUBSTITUTE(SUBSTITUTE(Table2[[#This Row],[NAMA BARANG]],"-","")," ","")</f>
        <v>GuntingIdealK400</v>
      </c>
      <c r="B959" s="8">
        <f ca="1">IF(Table2[[#This Row],[TT]]&lt;1,"",COUNT(B$2:B958)+1)</f>
        <v>957</v>
      </c>
      <c r="C959" s="6" t="s">
        <v>1221</v>
      </c>
      <c r="D959" s="8">
        <v>4</v>
      </c>
      <c r="E959" s="8" t="s">
        <v>71</v>
      </c>
      <c r="F959" s="8">
        <f ca="1">SUM(Table2[[#This Row],[AWAL]],Table2[[#This Row],[M17_21_2]],Table2[[#This Row],[K17_21_2]],Table2[[#This Row],[M23_28_2]],Table2[[#This Row],[K23_28_2]])</f>
        <v>4</v>
      </c>
      <c r="G959" s="6">
        <f ca="1">SUMIF(INDIRECT(Table2[[#Headers],[M17_21_2]]&amp;"[concat]"),Table2[concat],INDIRECT(Table2[[#Headers],[M17_21_2]]&amp;"[c]"))</f>
        <v>0</v>
      </c>
      <c r="H959" s="6">
        <f ca="1">SUMIF(INDIRECT(Table2[[#Headers],[K17_21_2]]&amp;"[concat]"),Table2[concat],INDIRECT(Table2[[#Headers],[K17_21_2]]&amp;"[c]"))*-1</f>
        <v>0</v>
      </c>
      <c r="I959" s="6" t="str">
        <f ca="1">IF(OR(Table2[[#This Row],[M17_21_2]]&gt;0,Table2[[#This Row],[K17_21_2]]&lt;0),"+-","")</f>
        <v/>
      </c>
      <c r="J959" s="9">
        <f ca="1">SUMIF(INDIRECT(Table2[[#Headers],[M23_28_2]]&amp;"[concat]"),Table2[concat],INDIRECT(Table2[[#Headers],[M23_28_2]]&amp;"[c]"))</f>
        <v>0</v>
      </c>
      <c r="K959" s="9"/>
      <c r="L959" s="9" t="str">
        <f ca="1">IF(OR(Table2[[#This Row],[M23_28_2]]&gt;0,Table2[[#This Row],[K23_28_2]]&lt;0),"+-","")</f>
        <v/>
      </c>
    </row>
    <row r="960" spans="1:12" x14ac:dyDescent="0.25">
      <c r="A960" s="6" t="str">
        <f>SUBSTITUTE(SUBSTITUTE(Table2[[#This Row],[NAMA BARANG]],"-","")," ","")</f>
        <v>GuntingInficoSC100blk</v>
      </c>
      <c r="B960" s="8">
        <f ca="1">IF(Table2[[#This Row],[TT]]&lt;1,"",COUNT(B$2:B959)+1)</f>
        <v>958</v>
      </c>
      <c r="C960" s="6" t="s">
        <v>1222</v>
      </c>
      <c r="D960" s="8">
        <v>4</v>
      </c>
      <c r="E960" s="8" t="s">
        <v>197</v>
      </c>
      <c r="F960" s="8">
        <f ca="1">SUM(Table2[[#This Row],[AWAL]],Table2[[#This Row],[M17_21_2]],Table2[[#This Row],[K17_21_2]],Table2[[#This Row],[M23_28_2]],Table2[[#This Row],[K23_28_2]])</f>
        <v>4</v>
      </c>
      <c r="G960" s="6">
        <f ca="1">SUMIF(INDIRECT(Table2[[#Headers],[M17_21_2]]&amp;"[concat]"),Table2[concat],INDIRECT(Table2[[#Headers],[M17_21_2]]&amp;"[c]"))</f>
        <v>0</v>
      </c>
      <c r="H960" s="6">
        <f ca="1">SUMIF(INDIRECT(Table2[[#Headers],[K17_21_2]]&amp;"[concat]"),Table2[concat],INDIRECT(Table2[[#Headers],[K17_21_2]]&amp;"[c]"))*-1</f>
        <v>0</v>
      </c>
      <c r="I960" s="6" t="str">
        <f ca="1">IF(OR(Table2[[#This Row],[M17_21_2]]&gt;0,Table2[[#This Row],[K17_21_2]]&lt;0),"+-","")</f>
        <v/>
      </c>
      <c r="J960" s="9">
        <f ca="1">SUMIF(INDIRECT(Table2[[#Headers],[M23_28_2]]&amp;"[concat]"),Table2[concat],INDIRECT(Table2[[#Headers],[M23_28_2]]&amp;"[c]"))</f>
        <v>0</v>
      </c>
      <c r="K960" s="9"/>
      <c r="L960" s="9" t="str">
        <f ca="1">IF(OR(Table2[[#This Row],[M23_28_2]]&gt;0,Table2[[#This Row],[K23_28_2]]&lt;0),"+-","")</f>
        <v/>
      </c>
    </row>
    <row r="961" spans="1:12" x14ac:dyDescent="0.25">
      <c r="A961" s="6" t="str">
        <f>SUBSTITUTE(SUBSTITUTE(Table2[[#This Row],[NAMA BARANG]],"-","")," ","")</f>
        <v>GuntingInficoSC40</v>
      </c>
      <c r="B961" s="8">
        <f ca="1">IF(Table2[[#This Row],[TT]]&lt;1,"",COUNT(B$2:B960)+1)</f>
        <v>959</v>
      </c>
      <c r="C961" s="6" t="s">
        <v>1223</v>
      </c>
      <c r="D961" s="8">
        <v>7</v>
      </c>
      <c r="E961" s="8" t="s">
        <v>36</v>
      </c>
      <c r="F961" s="8">
        <f ca="1">SUM(Table2[[#This Row],[AWAL]],Table2[[#This Row],[M17_21_2]],Table2[[#This Row],[K17_21_2]],Table2[[#This Row],[M23_28_2]],Table2[[#This Row],[K23_28_2]])</f>
        <v>7</v>
      </c>
      <c r="G961" s="6">
        <f ca="1">SUMIF(INDIRECT(Table2[[#Headers],[M17_21_2]]&amp;"[concat]"),Table2[concat],INDIRECT(Table2[[#Headers],[M17_21_2]]&amp;"[c]"))</f>
        <v>0</v>
      </c>
      <c r="H961" s="6">
        <f ca="1">SUMIF(INDIRECT(Table2[[#Headers],[K17_21_2]]&amp;"[concat]"),Table2[concat],INDIRECT(Table2[[#Headers],[K17_21_2]]&amp;"[c]"))*-1</f>
        <v>0</v>
      </c>
      <c r="I961" s="6" t="str">
        <f ca="1">IF(OR(Table2[[#This Row],[M17_21_2]]&gt;0,Table2[[#This Row],[K17_21_2]]&lt;0),"+-","")</f>
        <v/>
      </c>
      <c r="J961" s="9">
        <f ca="1">SUMIF(INDIRECT(Table2[[#Headers],[M23_28_2]]&amp;"[concat]"),Table2[concat],INDIRECT(Table2[[#Headers],[M23_28_2]]&amp;"[c]"))</f>
        <v>0</v>
      </c>
      <c r="K961" s="9"/>
      <c r="L961" s="9" t="str">
        <f ca="1">IF(OR(Table2[[#This Row],[M23_28_2]]&gt;0,Table2[[#This Row],[K23_28_2]]&lt;0),"+-","")</f>
        <v/>
      </c>
    </row>
    <row r="962" spans="1:12" x14ac:dyDescent="0.25">
      <c r="A962" s="6" t="str">
        <f>SUBSTITUTE(SUBSTITUTE(Table2[[#This Row],[NAMA BARANG]],"-","")," ","")</f>
        <v>GuntingInficoSC50</v>
      </c>
      <c r="B962" s="8">
        <f ca="1">IF(Table2[[#This Row],[TT]]&lt;1,"",COUNT(B$2:B961)+1)</f>
        <v>960</v>
      </c>
      <c r="C962" s="6" t="s">
        <v>1224</v>
      </c>
      <c r="D962" s="8">
        <v>14</v>
      </c>
      <c r="E962" s="8" t="s">
        <v>36</v>
      </c>
      <c r="F962" s="8">
        <f ca="1">SUM(Table2[[#This Row],[AWAL]],Table2[[#This Row],[M17_21_2]],Table2[[#This Row],[K17_21_2]],Table2[[#This Row],[M23_28_2]],Table2[[#This Row],[K23_28_2]])</f>
        <v>14</v>
      </c>
      <c r="G962" s="6">
        <f ca="1">SUMIF(INDIRECT(Table2[[#Headers],[M17_21_2]]&amp;"[concat]"),Table2[concat],INDIRECT(Table2[[#Headers],[M17_21_2]]&amp;"[c]"))</f>
        <v>0</v>
      </c>
      <c r="H962" s="6">
        <f ca="1">SUMIF(INDIRECT(Table2[[#Headers],[K17_21_2]]&amp;"[concat]"),Table2[concat],INDIRECT(Table2[[#Headers],[K17_21_2]]&amp;"[c]"))*-1</f>
        <v>0</v>
      </c>
      <c r="I962" s="6" t="str">
        <f ca="1">IF(OR(Table2[[#This Row],[M17_21_2]]&gt;0,Table2[[#This Row],[K17_21_2]]&lt;0),"+-","")</f>
        <v/>
      </c>
      <c r="J962" s="9">
        <f ca="1">SUMIF(INDIRECT(Table2[[#Headers],[M23_28_2]]&amp;"[concat]"),Table2[concat],INDIRECT(Table2[[#Headers],[M23_28_2]]&amp;"[c]"))</f>
        <v>0</v>
      </c>
      <c r="K962" s="9"/>
      <c r="L962" s="9" t="str">
        <f ca="1">IF(OR(Table2[[#This Row],[M23_28_2]]&gt;0,Table2[[#This Row],[K23_28_2]]&lt;0),"+-","")</f>
        <v/>
      </c>
    </row>
    <row r="963" spans="1:12" x14ac:dyDescent="0.25">
      <c r="A963" s="6" t="str">
        <f>SUBSTITUTE(SUBSTITUTE(Table2[[#This Row],[NAMA BARANG]],"-","")," ","")</f>
        <v>GuntingJuniorJ400</v>
      </c>
      <c r="B963" s="8">
        <f ca="1">IF(Table2[[#This Row],[TT]]&lt;1,"",COUNT(B$2:B962)+1)</f>
        <v>961</v>
      </c>
      <c r="C963" s="6" t="s">
        <v>1226</v>
      </c>
      <c r="D963" s="8">
        <v>3</v>
      </c>
      <c r="E963" s="8" t="s">
        <v>71</v>
      </c>
      <c r="F963" s="8">
        <f ca="1">SUM(Table2[[#This Row],[AWAL]],Table2[[#This Row],[M17_21_2]],Table2[[#This Row],[K17_21_2]],Table2[[#This Row],[M23_28_2]],Table2[[#This Row],[K23_28_2]])</f>
        <v>3</v>
      </c>
      <c r="G963" s="6">
        <f ca="1">SUMIF(INDIRECT(Table2[[#Headers],[M17_21_2]]&amp;"[concat]"),Table2[concat],INDIRECT(Table2[[#Headers],[M17_21_2]]&amp;"[c]"))</f>
        <v>0</v>
      </c>
      <c r="H963" s="6">
        <f ca="1">SUMIF(INDIRECT(Table2[[#Headers],[K17_21_2]]&amp;"[concat]"),Table2[concat],INDIRECT(Table2[[#Headers],[K17_21_2]]&amp;"[c]"))*-1</f>
        <v>0</v>
      </c>
      <c r="I963" s="6" t="str">
        <f ca="1">IF(OR(Table2[[#This Row],[M17_21_2]]&gt;0,Table2[[#This Row],[K17_21_2]]&lt;0),"+-","")</f>
        <v/>
      </c>
      <c r="J963" s="9">
        <f ca="1">SUMIF(INDIRECT(Table2[[#Headers],[M23_28_2]]&amp;"[concat]"),Table2[concat],INDIRECT(Table2[[#Headers],[M23_28_2]]&amp;"[c]"))</f>
        <v>0</v>
      </c>
      <c r="K963" s="9"/>
      <c r="L963" s="9" t="str">
        <f ca="1">IF(OR(Table2[[#This Row],[M23_28_2]]&gt;0,Table2[[#This Row],[K23_28_2]]&lt;0),"+-","")</f>
        <v/>
      </c>
    </row>
    <row r="964" spans="1:12" x14ac:dyDescent="0.25">
      <c r="A964" s="6" t="str">
        <f>SUBSTITUTE(SUBSTITUTE(Table2[[#This Row],[NAMA BARANG]],"-","")," ","")</f>
        <v>GuntingJuniorJ100</v>
      </c>
      <c r="B964" s="8">
        <f ca="1">IF(Table2[[#This Row],[TT]]&lt;1,"",COUNT(B$2:B963)+1)</f>
        <v>962</v>
      </c>
      <c r="C964" s="6" t="s">
        <v>1227</v>
      </c>
      <c r="D964" s="8">
        <v>5</v>
      </c>
      <c r="E964" s="8" t="s">
        <v>85</v>
      </c>
      <c r="F964" s="8">
        <f ca="1">SUM(Table2[[#This Row],[AWAL]],Table2[[#This Row],[M17_21_2]],Table2[[#This Row],[K17_21_2]],Table2[[#This Row],[M23_28_2]],Table2[[#This Row],[K23_28_2]])</f>
        <v>5</v>
      </c>
      <c r="G964" s="6">
        <f ca="1">SUMIF(INDIRECT(Table2[[#Headers],[M17_21_2]]&amp;"[concat]"),Table2[concat],INDIRECT(Table2[[#Headers],[M17_21_2]]&amp;"[c]"))</f>
        <v>0</v>
      </c>
      <c r="H964" s="6">
        <f ca="1">SUMIF(INDIRECT(Table2[[#Headers],[K17_21_2]]&amp;"[concat]"),Table2[concat],INDIRECT(Table2[[#Headers],[K17_21_2]]&amp;"[c]"))*-1</f>
        <v>0</v>
      </c>
      <c r="I964" s="6" t="str">
        <f ca="1">IF(OR(Table2[[#This Row],[M17_21_2]]&gt;0,Table2[[#This Row],[K17_21_2]]&lt;0),"+-","")</f>
        <v/>
      </c>
      <c r="J964" s="9">
        <f ca="1">SUMIF(INDIRECT(Table2[[#Headers],[M23_28_2]]&amp;"[concat]"),Table2[concat],INDIRECT(Table2[[#Headers],[M23_28_2]]&amp;"[c]"))</f>
        <v>0</v>
      </c>
      <c r="K964" s="9"/>
      <c r="L964" s="9" t="str">
        <f ca="1">IF(OR(Table2[[#This Row],[M23_28_2]]&gt;0,Table2[[#This Row],[K23_28_2]]&lt;0),"+-","")</f>
        <v/>
      </c>
    </row>
    <row r="965" spans="1:12" x14ac:dyDescent="0.25">
      <c r="A965" s="6" t="str">
        <f>SUBSTITUTE(SUBSTITUTE(Table2[[#This Row],[NAMA BARANG]],"-","")," ","")</f>
        <v>GuntingJuniorJ200</v>
      </c>
      <c r="B965" s="8">
        <f ca="1">IF(Table2[[#This Row],[TT]]&lt;1,"",COUNT(B$2:B964)+1)</f>
        <v>963</v>
      </c>
      <c r="C965" s="6" t="s">
        <v>1228</v>
      </c>
      <c r="D965" s="8">
        <v>4</v>
      </c>
      <c r="E965" s="8" t="s">
        <v>85</v>
      </c>
      <c r="F965" s="8">
        <f ca="1">SUM(Table2[[#This Row],[AWAL]],Table2[[#This Row],[M17_21_2]],Table2[[#This Row],[K17_21_2]],Table2[[#This Row],[M23_28_2]],Table2[[#This Row],[K23_28_2]])</f>
        <v>4</v>
      </c>
      <c r="G965" s="6">
        <f ca="1">SUMIF(INDIRECT(Table2[[#Headers],[M17_21_2]]&amp;"[concat]"),Table2[concat],INDIRECT(Table2[[#Headers],[M17_21_2]]&amp;"[c]"))</f>
        <v>0</v>
      </c>
      <c r="H965" s="6">
        <f ca="1">SUMIF(INDIRECT(Table2[[#Headers],[K17_21_2]]&amp;"[concat]"),Table2[concat],INDIRECT(Table2[[#Headers],[K17_21_2]]&amp;"[c]"))*-1</f>
        <v>0</v>
      </c>
      <c r="I965" s="6" t="str">
        <f ca="1">IF(OR(Table2[[#This Row],[M17_21_2]]&gt;0,Table2[[#This Row],[K17_21_2]]&lt;0),"+-","")</f>
        <v/>
      </c>
      <c r="J965" s="9">
        <f ca="1">SUMIF(INDIRECT(Table2[[#Headers],[M23_28_2]]&amp;"[concat]"),Table2[concat],INDIRECT(Table2[[#Headers],[M23_28_2]]&amp;"[c]"))</f>
        <v>0</v>
      </c>
      <c r="K965" s="9"/>
      <c r="L965" s="9" t="str">
        <f ca="1">IF(OR(Table2[[#This Row],[M23_28_2]]&gt;0,Table2[[#This Row],[K23_28_2]]&lt;0),"+-","")</f>
        <v/>
      </c>
    </row>
    <row r="966" spans="1:12" x14ac:dyDescent="0.25">
      <c r="A966" s="6" t="str">
        <f>SUBSTITUTE(SUBSTITUTE(Table2[[#This Row],[NAMA BARANG]],"-","")," ","")</f>
        <v>GuntingJuniorJ500</v>
      </c>
      <c r="B966" s="8">
        <f ca="1">IF(Table2[[#This Row],[TT]]&lt;1,"",COUNT(B$2:B965)+1)</f>
        <v>964</v>
      </c>
      <c r="C966" s="6" t="s">
        <v>1230</v>
      </c>
      <c r="D966" s="8">
        <v>1</v>
      </c>
      <c r="E966" s="8" t="s">
        <v>47</v>
      </c>
      <c r="F966" s="8">
        <f ca="1">SUM(Table2[[#This Row],[AWAL]],Table2[[#This Row],[M17_21_2]],Table2[[#This Row],[K17_21_2]],Table2[[#This Row],[M23_28_2]],Table2[[#This Row],[K23_28_2]])</f>
        <v>1</v>
      </c>
      <c r="G966" s="6">
        <f ca="1">SUMIF(INDIRECT(Table2[[#Headers],[M17_21_2]]&amp;"[concat]"),Table2[concat],INDIRECT(Table2[[#Headers],[M17_21_2]]&amp;"[c]"))</f>
        <v>0</v>
      </c>
      <c r="H966" s="6">
        <f ca="1">SUMIF(INDIRECT(Table2[[#Headers],[K17_21_2]]&amp;"[concat]"),Table2[concat],INDIRECT(Table2[[#Headers],[K17_21_2]]&amp;"[c]"))*-1</f>
        <v>0</v>
      </c>
      <c r="I966" s="6" t="str">
        <f ca="1">IF(OR(Table2[[#This Row],[M17_21_2]]&gt;0,Table2[[#This Row],[K17_21_2]]&lt;0),"+-","")</f>
        <v/>
      </c>
      <c r="J966" s="9">
        <f ca="1">SUMIF(INDIRECT(Table2[[#Headers],[M23_28_2]]&amp;"[concat]"),Table2[concat],INDIRECT(Table2[[#Headers],[M23_28_2]]&amp;"[c]"))</f>
        <v>0</v>
      </c>
      <c r="K966" s="9"/>
      <c r="L966" s="9" t="str">
        <f ca="1">IF(OR(Table2[[#This Row],[M23_28_2]]&gt;0,Table2[[#This Row],[K23_28_2]]&lt;0),"+-","")</f>
        <v/>
      </c>
    </row>
    <row r="967" spans="1:12" x14ac:dyDescent="0.25">
      <c r="A967" s="6" t="str">
        <f>SUBSTITUTE(SUBSTITUTE(Table2[[#This Row],[NAMA BARANG]],"-","")," ","")</f>
        <v>GuntingKaibo</v>
      </c>
      <c r="B967" s="8">
        <f ca="1">IF(Table2[[#This Row],[TT]]&lt;1,"",COUNT(B$2:B966)+1)</f>
        <v>965</v>
      </c>
      <c r="C967" s="6" t="s">
        <v>1231</v>
      </c>
      <c r="D967" s="8">
        <v>3</v>
      </c>
      <c r="F967" s="8">
        <f ca="1">SUM(Table2[[#This Row],[AWAL]],Table2[[#This Row],[M17_21_2]],Table2[[#This Row],[K17_21_2]],Table2[[#This Row],[M23_28_2]],Table2[[#This Row],[K23_28_2]])</f>
        <v>3</v>
      </c>
      <c r="G967" s="6">
        <f ca="1">SUMIF(INDIRECT(Table2[[#Headers],[M17_21_2]]&amp;"[concat]"),Table2[concat],INDIRECT(Table2[[#Headers],[M17_21_2]]&amp;"[c]"))</f>
        <v>0</v>
      </c>
      <c r="H967" s="6">
        <f ca="1">SUMIF(INDIRECT(Table2[[#Headers],[K17_21_2]]&amp;"[concat]"),Table2[concat],INDIRECT(Table2[[#Headers],[K17_21_2]]&amp;"[c]"))*-1</f>
        <v>0</v>
      </c>
      <c r="I967" s="6" t="str">
        <f ca="1">IF(OR(Table2[[#This Row],[M17_21_2]]&gt;0,Table2[[#This Row],[K17_21_2]]&lt;0),"+-","")</f>
        <v/>
      </c>
      <c r="J967" s="9">
        <f ca="1">SUMIF(INDIRECT(Table2[[#Headers],[M23_28_2]]&amp;"[concat]"),Table2[concat],INDIRECT(Table2[[#Headers],[M23_28_2]]&amp;"[c]"))</f>
        <v>0</v>
      </c>
      <c r="K967" s="9"/>
      <c r="L967" s="9" t="str">
        <f ca="1">IF(OR(Table2[[#This Row],[M23_28_2]]&gt;0,Table2[[#This Row],[K23_28_2]]&lt;0),"+-","")</f>
        <v/>
      </c>
    </row>
    <row r="968" spans="1:12" x14ac:dyDescent="0.25">
      <c r="A968" s="6" t="str">
        <f>SUBSTITUTE(SUBSTITUTE(Table2[[#This Row],[NAMA BARANG]],"-","")," ","")</f>
        <v>GuntingKSC401BC(4pc)</v>
      </c>
      <c r="B968" s="8">
        <f ca="1">IF(Table2[[#This Row],[TT]]&lt;1,"",COUNT(B$2:B967)+1)</f>
        <v>966</v>
      </c>
      <c r="C968" s="6" t="s">
        <v>1232</v>
      </c>
      <c r="D968" s="8">
        <v>4</v>
      </c>
      <c r="E968" s="8" t="s">
        <v>1233</v>
      </c>
      <c r="F968" s="8">
        <f ca="1">SUM(Table2[[#This Row],[AWAL]],Table2[[#This Row],[M17_21_2]],Table2[[#This Row],[K17_21_2]],Table2[[#This Row],[M23_28_2]],Table2[[#This Row],[K23_28_2]])</f>
        <v>4</v>
      </c>
      <c r="G968" s="6">
        <f ca="1">SUMIF(INDIRECT(Table2[[#Headers],[M17_21_2]]&amp;"[concat]"),Table2[concat],INDIRECT(Table2[[#Headers],[M17_21_2]]&amp;"[c]"))</f>
        <v>0</v>
      </c>
      <c r="H968" s="6">
        <f ca="1">SUMIF(INDIRECT(Table2[[#Headers],[K17_21_2]]&amp;"[concat]"),Table2[concat],INDIRECT(Table2[[#Headers],[K17_21_2]]&amp;"[c]"))*-1</f>
        <v>0</v>
      </c>
      <c r="I968" s="6" t="str">
        <f ca="1">IF(OR(Table2[[#This Row],[M17_21_2]]&gt;0,Table2[[#This Row],[K17_21_2]]&lt;0),"+-","")</f>
        <v/>
      </c>
      <c r="J968" s="9">
        <f ca="1">SUMIF(INDIRECT(Table2[[#Headers],[M23_28_2]]&amp;"[concat]"),Table2[concat],INDIRECT(Table2[[#Headers],[M23_28_2]]&amp;"[c]"))</f>
        <v>0</v>
      </c>
      <c r="K968" s="9"/>
      <c r="L968" s="9" t="str">
        <f ca="1">IF(OR(Table2[[#This Row],[M23_28_2]]&gt;0,Table2[[#This Row],[K23_28_2]]&lt;0),"+-","")</f>
        <v/>
      </c>
    </row>
    <row r="969" spans="1:12" x14ac:dyDescent="0.25">
      <c r="A969" s="6" t="str">
        <f>SUBSTITUTE(SUBSTITUTE(Table2[[#This Row],[NAMA BARANG]],"-","")," ","")</f>
        <v>Guntingkuku777H211B</v>
      </c>
      <c r="B969" s="8">
        <f ca="1">IF(Table2[[#This Row],[TT]]&lt;1,"",COUNT(B$2:B968)+1)</f>
        <v>967</v>
      </c>
      <c r="C969" s="6" t="s">
        <v>1234</v>
      </c>
      <c r="D969" s="8">
        <v>43</v>
      </c>
      <c r="E969" s="8" t="s">
        <v>143</v>
      </c>
      <c r="F969" s="8">
        <f ca="1">SUM(Table2[[#This Row],[AWAL]],Table2[[#This Row],[M17_21_2]],Table2[[#This Row],[K17_21_2]],Table2[[#This Row],[M23_28_2]],Table2[[#This Row],[K23_28_2]])</f>
        <v>43</v>
      </c>
      <c r="G969" s="6">
        <f ca="1">SUMIF(INDIRECT(Table2[[#Headers],[M17_21_2]]&amp;"[concat]"),Table2[concat],INDIRECT(Table2[[#Headers],[M17_21_2]]&amp;"[c]"))</f>
        <v>0</v>
      </c>
      <c r="H969" s="6">
        <f ca="1">SUMIF(INDIRECT(Table2[[#Headers],[K17_21_2]]&amp;"[concat]"),Table2[concat],INDIRECT(Table2[[#Headers],[K17_21_2]]&amp;"[c]"))*-1</f>
        <v>0</v>
      </c>
      <c r="I969" s="6" t="str">
        <f ca="1">IF(OR(Table2[[#This Row],[M17_21_2]]&gt;0,Table2[[#This Row],[K17_21_2]]&lt;0),"+-","")</f>
        <v/>
      </c>
      <c r="J969" s="9">
        <f ca="1">SUMIF(INDIRECT(Table2[[#Headers],[M23_28_2]]&amp;"[concat]"),Table2[concat],INDIRECT(Table2[[#Headers],[M23_28_2]]&amp;"[c]"))</f>
        <v>0</v>
      </c>
      <c r="K969" s="9"/>
      <c r="L969" s="9" t="str">
        <f ca="1">IF(OR(Table2[[#This Row],[M23_28_2]]&gt;0,Table2[[#This Row],[K23_28_2]]&lt;0),"+-","")</f>
        <v/>
      </c>
    </row>
    <row r="970" spans="1:12" x14ac:dyDescent="0.25">
      <c r="A970" s="6" t="str">
        <f>SUBSTITUTE(SUBSTITUTE(Table2[[#This Row],[NAMA BARANG]],"-","")," ","")</f>
        <v>GuntingKuku9macam</v>
      </c>
      <c r="B970" s="8">
        <f ca="1">IF(Table2[[#This Row],[TT]]&lt;1,"",COUNT(B$2:B969)+1)</f>
        <v>968</v>
      </c>
      <c r="C970" s="6" t="s">
        <v>1235</v>
      </c>
      <c r="D970" s="8">
        <v>1</v>
      </c>
      <c r="E970" s="8" t="s">
        <v>128</v>
      </c>
      <c r="F970" s="8">
        <f ca="1">SUM(Table2[[#This Row],[AWAL]],Table2[[#This Row],[M17_21_2]],Table2[[#This Row],[K17_21_2]],Table2[[#This Row],[M23_28_2]],Table2[[#This Row],[K23_28_2]])</f>
        <v>1</v>
      </c>
      <c r="G970" s="6">
        <f ca="1">SUMIF(INDIRECT(Table2[[#Headers],[M17_21_2]]&amp;"[concat]"),Table2[concat],INDIRECT(Table2[[#Headers],[M17_21_2]]&amp;"[c]"))</f>
        <v>0</v>
      </c>
      <c r="H970" s="6">
        <f ca="1">SUMIF(INDIRECT(Table2[[#Headers],[K17_21_2]]&amp;"[concat]"),Table2[concat],INDIRECT(Table2[[#Headers],[K17_21_2]]&amp;"[c]"))*-1</f>
        <v>0</v>
      </c>
      <c r="I970" s="6" t="str">
        <f ca="1">IF(OR(Table2[[#This Row],[M17_21_2]]&gt;0,Table2[[#This Row],[K17_21_2]]&lt;0),"+-","")</f>
        <v/>
      </c>
      <c r="J970" s="9">
        <f ca="1">SUMIF(INDIRECT(Table2[[#Headers],[M23_28_2]]&amp;"[concat]"),Table2[concat],INDIRECT(Table2[[#Headers],[M23_28_2]]&amp;"[c]"))</f>
        <v>0</v>
      </c>
      <c r="K970" s="9"/>
      <c r="L970" s="9" t="str">
        <f ca="1">IF(OR(Table2[[#This Row],[M23_28_2]]&gt;0,Table2[[#This Row],[K23_28_2]]&lt;0),"+-","")</f>
        <v/>
      </c>
    </row>
    <row r="971" spans="1:12" x14ac:dyDescent="0.25">
      <c r="A971" s="6" t="str">
        <f>SUBSTITUTE(SUBSTITUTE(Table2[[#This Row],[NAMA BARANG]],"-","")," ","")</f>
        <v>GuntingKukugum010</v>
      </c>
      <c r="B971" s="8">
        <f ca="1">IF(Table2[[#This Row],[TT]]&lt;1,"",COUNT(B$2:B970)+1)</f>
        <v>969</v>
      </c>
      <c r="C971" s="6" t="s">
        <v>1236</v>
      </c>
      <c r="D971" s="8">
        <v>4</v>
      </c>
      <c r="E971" s="8" t="s">
        <v>1045</v>
      </c>
      <c r="F971" s="8">
        <f ca="1">SUM(Table2[[#This Row],[AWAL]],Table2[[#This Row],[M17_21_2]],Table2[[#This Row],[K17_21_2]],Table2[[#This Row],[M23_28_2]],Table2[[#This Row],[K23_28_2]])</f>
        <v>4</v>
      </c>
      <c r="G971" s="6">
        <f ca="1">SUMIF(INDIRECT(Table2[[#Headers],[M17_21_2]]&amp;"[concat]"),Table2[concat],INDIRECT(Table2[[#Headers],[M17_21_2]]&amp;"[c]"))</f>
        <v>0</v>
      </c>
      <c r="H971" s="6">
        <f ca="1">SUMIF(INDIRECT(Table2[[#Headers],[K17_21_2]]&amp;"[concat]"),Table2[concat],INDIRECT(Table2[[#Headers],[K17_21_2]]&amp;"[c]"))*-1</f>
        <v>0</v>
      </c>
      <c r="I971" s="6" t="str">
        <f ca="1">IF(OR(Table2[[#This Row],[M17_21_2]]&gt;0,Table2[[#This Row],[K17_21_2]]&lt;0),"+-","")</f>
        <v/>
      </c>
      <c r="J971" s="9">
        <f ca="1">SUMIF(INDIRECT(Table2[[#Headers],[M23_28_2]]&amp;"[concat]"),Table2[concat],INDIRECT(Table2[[#Headers],[M23_28_2]]&amp;"[c]"))</f>
        <v>0</v>
      </c>
      <c r="K971" s="9"/>
      <c r="L971" s="9" t="str">
        <f ca="1">IF(OR(Table2[[#This Row],[M23_28_2]]&gt;0,Table2[[#This Row],[K23_28_2]]&lt;0),"+-","")</f>
        <v/>
      </c>
    </row>
    <row r="972" spans="1:12" x14ac:dyDescent="0.25">
      <c r="A972" s="6" t="str">
        <f>SUBSTITUTE(SUBSTITUTE(Table2[[#This Row],[NAMA BARANG]],"-","")," ","")</f>
        <v>GuntingKukupolos602</v>
      </c>
      <c r="B972" s="8">
        <f ca="1">IF(Table2[[#This Row],[TT]]&lt;1,"",COUNT(B$2:B971)+1)</f>
        <v>970</v>
      </c>
      <c r="C972" s="6" t="s">
        <v>1237</v>
      </c>
      <c r="D972" s="8">
        <v>3</v>
      </c>
      <c r="E972" s="8" t="s">
        <v>128</v>
      </c>
      <c r="F972" s="8">
        <f ca="1">SUM(Table2[[#This Row],[AWAL]],Table2[[#This Row],[M17_21_2]],Table2[[#This Row],[K17_21_2]],Table2[[#This Row],[M23_28_2]],Table2[[#This Row],[K23_28_2]])</f>
        <v>3</v>
      </c>
      <c r="G972" s="6">
        <f ca="1">SUMIF(INDIRECT(Table2[[#Headers],[M17_21_2]]&amp;"[concat]"),Table2[concat],INDIRECT(Table2[[#Headers],[M17_21_2]]&amp;"[c]"))</f>
        <v>0</v>
      </c>
      <c r="H972" s="6">
        <f ca="1">SUMIF(INDIRECT(Table2[[#Headers],[K17_21_2]]&amp;"[concat]"),Table2[concat],INDIRECT(Table2[[#Headers],[K17_21_2]]&amp;"[c]"))*-1</f>
        <v>0</v>
      </c>
      <c r="I972" s="6" t="str">
        <f ca="1">IF(OR(Table2[[#This Row],[M17_21_2]]&gt;0,Table2[[#This Row],[K17_21_2]]&lt;0),"+-","")</f>
        <v/>
      </c>
      <c r="J972" s="9">
        <f ca="1">SUMIF(INDIRECT(Table2[[#Headers],[M23_28_2]]&amp;"[concat]"),Table2[concat],INDIRECT(Table2[[#Headers],[M23_28_2]]&amp;"[c]"))</f>
        <v>0</v>
      </c>
      <c r="K972" s="9"/>
      <c r="L972" s="9" t="str">
        <f ca="1">IF(OR(Table2[[#This Row],[M23_28_2]]&gt;0,Table2[[#This Row],[K23_28_2]]&lt;0),"+-","")</f>
        <v/>
      </c>
    </row>
    <row r="973" spans="1:12" x14ac:dyDescent="0.25">
      <c r="A973" s="6" t="str">
        <f>SUBSTITUTE(SUBSTITUTE(Table2[[#This Row],[NAMA BARANG]],"-","")," ","")</f>
        <v>GuntingKukuVanArtF1</v>
      </c>
      <c r="B973" s="8">
        <f ca="1">IF(Table2[[#This Row],[TT]]&lt;1,"",COUNT(B$2:B972)+1)</f>
        <v>971</v>
      </c>
      <c r="C973" s="6" t="s">
        <v>1238</v>
      </c>
      <c r="D973" s="8">
        <v>17</v>
      </c>
      <c r="E973" s="8" t="s">
        <v>128</v>
      </c>
      <c r="F973" s="8">
        <f ca="1">SUM(Table2[[#This Row],[AWAL]],Table2[[#This Row],[M17_21_2]],Table2[[#This Row],[K17_21_2]],Table2[[#This Row],[M23_28_2]],Table2[[#This Row],[K23_28_2]])</f>
        <v>17</v>
      </c>
      <c r="G973" s="6">
        <f ca="1">SUMIF(INDIRECT(Table2[[#Headers],[M17_21_2]]&amp;"[concat]"),Table2[concat],INDIRECT(Table2[[#Headers],[M17_21_2]]&amp;"[c]"))</f>
        <v>0</v>
      </c>
      <c r="H973" s="6">
        <f ca="1">SUMIF(INDIRECT(Table2[[#Headers],[K17_21_2]]&amp;"[concat]"),Table2[concat],INDIRECT(Table2[[#Headers],[K17_21_2]]&amp;"[c]"))*-1</f>
        <v>0</v>
      </c>
      <c r="I973" s="6" t="str">
        <f ca="1">IF(OR(Table2[[#This Row],[M17_21_2]]&gt;0,Table2[[#This Row],[K17_21_2]]&lt;0),"+-","")</f>
        <v/>
      </c>
      <c r="J973" s="9">
        <f ca="1">SUMIF(INDIRECT(Table2[[#Headers],[M23_28_2]]&amp;"[concat]"),Table2[concat],INDIRECT(Table2[[#Headers],[M23_28_2]]&amp;"[c]"))</f>
        <v>0</v>
      </c>
      <c r="K973" s="9"/>
      <c r="L973" s="9" t="str">
        <f ca="1">IF(OR(Table2[[#This Row],[M23_28_2]]&gt;0,Table2[[#This Row],[K23_28_2]]&lt;0),"+-","")</f>
        <v/>
      </c>
    </row>
    <row r="974" spans="1:12" x14ac:dyDescent="0.25">
      <c r="A974" s="6" t="str">
        <f>SUBSTITUTE(SUBSTITUTE(Table2[[#This Row],[NAMA BARANG]],"-","")," ","")</f>
        <v>GuntingKukuVanArtF2</v>
      </c>
      <c r="B974" s="8">
        <f ca="1">IF(Table2[[#This Row],[TT]]&lt;1,"",COUNT(B$2:B973)+1)</f>
        <v>972</v>
      </c>
      <c r="C974" s="6" t="s">
        <v>1239</v>
      </c>
      <c r="D974" s="8">
        <v>15</v>
      </c>
      <c r="E974" s="8" t="s">
        <v>128</v>
      </c>
      <c r="F974" s="8">
        <f ca="1">SUM(Table2[[#This Row],[AWAL]],Table2[[#This Row],[M17_21_2]],Table2[[#This Row],[K17_21_2]],Table2[[#This Row],[M23_28_2]],Table2[[#This Row],[K23_28_2]])</f>
        <v>15</v>
      </c>
      <c r="G974" s="6">
        <f ca="1">SUMIF(INDIRECT(Table2[[#Headers],[M17_21_2]]&amp;"[concat]"),Table2[concat],INDIRECT(Table2[[#Headers],[M17_21_2]]&amp;"[c]"))</f>
        <v>0</v>
      </c>
      <c r="H974" s="6">
        <f ca="1">SUMIF(INDIRECT(Table2[[#Headers],[K17_21_2]]&amp;"[concat]"),Table2[concat],INDIRECT(Table2[[#Headers],[K17_21_2]]&amp;"[c]"))*-1</f>
        <v>0</v>
      </c>
      <c r="I974" s="6" t="str">
        <f ca="1">IF(OR(Table2[[#This Row],[M17_21_2]]&gt;0,Table2[[#This Row],[K17_21_2]]&lt;0),"+-","")</f>
        <v/>
      </c>
      <c r="J974" s="9">
        <f ca="1">SUMIF(INDIRECT(Table2[[#Headers],[M23_28_2]]&amp;"[concat]"),Table2[concat],INDIRECT(Table2[[#Headers],[M23_28_2]]&amp;"[c]"))</f>
        <v>0</v>
      </c>
      <c r="K974" s="9"/>
      <c r="L974" s="9" t="str">
        <f ca="1">IF(OR(Table2[[#This Row],[M23_28_2]]&gt;0,Table2[[#This Row],[K23_28_2]]&lt;0),"+-","")</f>
        <v/>
      </c>
    </row>
    <row r="975" spans="1:12" x14ac:dyDescent="0.25">
      <c r="A975" s="6" t="str">
        <f>SUBSTITUTE(SUBSTITUTE(Table2[[#This Row],[NAMA BARANG]],"-","")," ","")</f>
        <v>GuntingKukuVanArtF3</v>
      </c>
      <c r="B975" s="8">
        <f ca="1">IF(Table2[[#This Row],[TT]]&lt;1,"",COUNT(B$2:B974)+1)</f>
        <v>973</v>
      </c>
      <c r="C975" s="6" t="s">
        <v>1240</v>
      </c>
      <c r="D975" s="8">
        <v>15</v>
      </c>
      <c r="E975" s="8" t="s">
        <v>128</v>
      </c>
      <c r="F975" s="8">
        <f ca="1">SUM(Table2[[#This Row],[AWAL]],Table2[[#This Row],[M17_21_2]],Table2[[#This Row],[K17_21_2]],Table2[[#This Row],[M23_28_2]],Table2[[#This Row],[K23_28_2]])</f>
        <v>15</v>
      </c>
      <c r="G975" s="6">
        <f ca="1">SUMIF(INDIRECT(Table2[[#Headers],[M17_21_2]]&amp;"[concat]"),Table2[concat],INDIRECT(Table2[[#Headers],[M17_21_2]]&amp;"[c]"))</f>
        <v>0</v>
      </c>
      <c r="H975" s="6">
        <f ca="1">SUMIF(INDIRECT(Table2[[#Headers],[K17_21_2]]&amp;"[concat]"),Table2[concat],INDIRECT(Table2[[#Headers],[K17_21_2]]&amp;"[c]"))*-1</f>
        <v>0</v>
      </c>
      <c r="I975" s="6" t="str">
        <f ca="1">IF(OR(Table2[[#This Row],[M17_21_2]]&gt;0,Table2[[#This Row],[K17_21_2]]&lt;0),"+-","")</f>
        <v/>
      </c>
      <c r="J975" s="9">
        <f ca="1">SUMIF(INDIRECT(Table2[[#Headers],[M23_28_2]]&amp;"[concat]"),Table2[concat],INDIRECT(Table2[[#Headers],[M23_28_2]]&amp;"[c]"))</f>
        <v>0</v>
      </c>
      <c r="K975" s="9"/>
      <c r="L975" s="9" t="str">
        <f ca="1">IF(OR(Table2[[#This Row],[M23_28_2]]&gt;0,Table2[[#This Row],[K23_28_2]]&lt;0),"+-","")</f>
        <v/>
      </c>
    </row>
    <row r="976" spans="1:12" x14ac:dyDescent="0.25">
      <c r="A976" s="6" t="str">
        <f>SUBSTITUTE(SUBSTITUTE(Table2[[#This Row],[NAMA BARANG]],"-","")," ","")</f>
        <v>GuntingKukuVanArtF4</v>
      </c>
      <c r="B976" s="8">
        <f ca="1">IF(Table2[[#This Row],[TT]]&lt;1,"",COUNT(B$2:B975)+1)</f>
        <v>974</v>
      </c>
      <c r="C976" s="6" t="s">
        <v>1241</v>
      </c>
      <c r="D976" s="8">
        <v>14</v>
      </c>
      <c r="E976" s="8" t="s">
        <v>128</v>
      </c>
      <c r="F976" s="8">
        <f ca="1">SUM(Table2[[#This Row],[AWAL]],Table2[[#This Row],[M17_21_2]],Table2[[#This Row],[K17_21_2]],Table2[[#This Row],[M23_28_2]],Table2[[#This Row],[K23_28_2]])</f>
        <v>14</v>
      </c>
      <c r="G976" s="6">
        <f ca="1">SUMIF(INDIRECT(Table2[[#Headers],[M17_21_2]]&amp;"[concat]"),Table2[concat],INDIRECT(Table2[[#Headers],[M17_21_2]]&amp;"[c]"))</f>
        <v>0</v>
      </c>
      <c r="H976" s="6">
        <f ca="1">SUMIF(INDIRECT(Table2[[#Headers],[K17_21_2]]&amp;"[concat]"),Table2[concat],INDIRECT(Table2[[#Headers],[K17_21_2]]&amp;"[c]"))*-1</f>
        <v>0</v>
      </c>
      <c r="I976" s="6" t="str">
        <f ca="1">IF(OR(Table2[[#This Row],[M17_21_2]]&gt;0,Table2[[#This Row],[K17_21_2]]&lt;0),"+-","")</f>
        <v/>
      </c>
      <c r="J976" s="9">
        <f ca="1">SUMIF(INDIRECT(Table2[[#Headers],[M23_28_2]]&amp;"[concat]"),Table2[concat],INDIRECT(Table2[[#Headers],[M23_28_2]]&amp;"[c]"))</f>
        <v>0</v>
      </c>
      <c r="K976" s="9"/>
      <c r="L976" s="9" t="str">
        <f ca="1">IF(OR(Table2[[#This Row],[M23_28_2]]&gt;0,Table2[[#This Row],[K23_28_2]]&lt;0),"+-","")</f>
        <v/>
      </c>
    </row>
    <row r="977" spans="1:12" x14ac:dyDescent="0.25">
      <c r="A977" s="6" t="str">
        <f>SUBSTITUTE(SUBSTITUTE(Table2[[#This Row],[NAMA BARANG]],"-","")," ","")</f>
        <v>GuntingKukuVancoGK605(3)/GK607(1)</v>
      </c>
      <c r="B977" s="8">
        <f ca="1">IF(Table2[[#This Row],[TT]]&lt;1,"",COUNT(B$2:B976)+1)</f>
        <v>975</v>
      </c>
      <c r="C977" s="6" t="s">
        <v>1242</v>
      </c>
      <c r="D977" s="8">
        <v>5</v>
      </c>
      <c r="E977" s="8" t="s">
        <v>143</v>
      </c>
      <c r="F977" s="8">
        <f ca="1">SUM(Table2[[#This Row],[AWAL]],Table2[[#This Row],[M17_21_2]],Table2[[#This Row],[K17_21_2]],Table2[[#This Row],[M23_28_2]],Table2[[#This Row],[K23_28_2]])</f>
        <v>5</v>
      </c>
      <c r="G977" s="6">
        <f ca="1">SUMIF(INDIRECT(Table2[[#Headers],[M17_21_2]]&amp;"[concat]"),Table2[concat],INDIRECT(Table2[[#Headers],[M17_21_2]]&amp;"[c]"))</f>
        <v>0</v>
      </c>
      <c r="H977" s="6">
        <f ca="1">SUMIF(INDIRECT(Table2[[#Headers],[K17_21_2]]&amp;"[concat]"),Table2[concat],INDIRECT(Table2[[#Headers],[K17_21_2]]&amp;"[c]"))*-1</f>
        <v>0</v>
      </c>
      <c r="I977" s="6" t="str">
        <f ca="1">IF(OR(Table2[[#This Row],[M17_21_2]]&gt;0,Table2[[#This Row],[K17_21_2]]&lt;0),"+-","")</f>
        <v/>
      </c>
      <c r="J977" s="9">
        <f ca="1">SUMIF(INDIRECT(Table2[[#Headers],[M23_28_2]]&amp;"[concat]"),Table2[concat],INDIRECT(Table2[[#Headers],[M23_28_2]]&amp;"[c]"))</f>
        <v>0</v>
      </c>
      <c r="K977" s="9"/>
      <c r="L977" s="9" t="str">
        <f ca="1">IF(OR(Table2[[#This Row],[M23_28_2]]&gt;0,Table2[[#This Row],[K23_28_2]]&lt;0),"+-","")</f>
        <v/>
      </c>
    </row>
    <row r="978" spans="1:12" x14ac:dyDescent="0.25">
      <c r="A978" s="6" t="str">
        <f>SUBSTITUTE(SUBSTITUTE(Table2[[#This Row],[NAMA BARANG]],"-","")," ","")</f>
        <v>GuntinglipatBesar(L)</v>
      </c>
      <c r="B978" s="8">
        <f ca="1">IF(Table2[[#This Row],[TT]]&lt;1,"",COUNT(B$2:B977)+1)</f>
        <v>976</v>
      </c>
      <c r="C978" s="6" t="s">
        <v>1243</v>
      </c>
      <c r="D978" s="8">
        <v>4</v>
      </c>
      <c r="E978" s="8" t="s">
        <v>143</v>
      </c>
      <c r="F978" s="8">
        <f ca="1">SUM(Table2[[#This Row],[AWAL]],Table2[[#This Row],[M17_21_2]],Table2[[#This Row],[K17_21_2]],Table2[[#This Row],[M23_28_2]],Table2[[#This Row],[K23_28_2]])</f>
        <v>4</v>
      </c>
      <c r="G978" s="6">
        <f ca="1">SUMIF(INDIRECT(Table2[[#Headers],[M17_21_2]]&amp;"[concat]"),Table2[concat],INDIRECT(Table2[[#Headers],[M17_21_2]]&amp;"[c]"))</f>
        <v>0</v>
      </c>
      <c r="H978" s="6">
        <f ca="1">SUMIF(INDIRECT(Table2[[#Headers],[K17_21_2]]&amp;"[concat]"),Table2[concat],INDIRECT(Table2[[#Headers],[K17_21_2]]&amp;"[c]"))*-1</f>
        <v>0</v>
      </c>
      <c r="I978" s="6" t="str">
        <f ca="1">IF(OR(Table2[[#This Row],[M17_21_2]]&gt;0,Table2[[#This Row],[K17_21_2]]&lt;0),"+-","")</f>
        <v/>
      </c>
      <c r="J978" s="9">
        <f ca="1">SUMIF(INDIRECT(Table2[[#Headers],[M23_28_2]]&amp;"[concat]"),Table2[concat],INDIRECT(Table2[[#Headers],[M23_28_2]]&amp;"[c]"))</f>
        <v>0</v>
      </c>
      <c r="K978" s="9"/>
      <c r="L978" s="9" t="str">
        <f ca="1">IF(OR(Table2[[#This Row],[M23_28_2]]&gt;0,Table2[[#This Row],[K23_28_2]]&lt;0),"+-","")</f>
        <v/>
      </c>
    </row>
    <row r="979" spans="1:12" x14ac:dyDescent="0.25">
      <c r="A979" s="6" t="str">
        <f>SUBSTITUTE(SUBSTITUTE(Table2[[#This Row],[NAMA BARANG]],"-","")," ","")</f>
        <v>GuntinglipathtS</v>
      </c>
      <c r="B979" s="8">
        <f ca="1">IF(Table2[[#This Row],[TT]]&lt;1,"",COUNT(B$2:B978)+1)</f>
        <v>977</v>
      </c>
      <c r="C979" s="6" t="s">
        <v>1244</v>
      </c>
      <c r="D979" s="8">
        <v>9</v>
      </c>
      <c r="E979" s="8" t="s">
        <v>128</v>
      </c>
      <c r="F979" s="8">
        <f ca="1">SUM(Table2[[#This Row],[AWAL]],Table2[[#This Row],[M17_21_2]],Table2[[#This Row],[K17_21_2]],Table2[[#This Row],[M23_28_2]],Table2[[#This Row],[K23_28_2]])</f>
        <v>9</v>
      </c>
      <c r="G979" s="6">
        <f ca="1">SUMIF(INDIRECT(Table2[[#Headers],[M17_21_2]]&amp;"[concat]"),Table2[concat],INDIRECT(Table2[[#Headers],[M17_21_2]]&amp;"[c]"))</f>
        <v>0</v>
      </c>
      <c r="H979" s="6">
        <f ca="1">SUMIF(INDIRECT(Table2[[#Headers],[K17_21_2]]&amp;"[concat]"),Table2[concat],INDIRECT(Table2[[#Headers],[K17_21_2]]&amp;"[c]"))*-1</f>
        <v>0</v>
      </c>
      <c r="I979" s="6" t="str">
        <f ca="1">IF(OR(Table2[[#This Row],[M17_21_2]]&gt;0,Table2[[#This Row],[K17_21_2]]&lt;0),"+-","")</f>
        <v/>
      </c>
      <c r="J979" s="9">
        <f ca="1">SUMIF(INDIRECT(Table2[[#Headers],[M23_28_2]]&amp;"[concat]"),Table2[concat],INDIRECT(Table2[[#Headers],[M23_28_2]]&amp;"[c]"))</f>
        <v>0</v>
      </c>
      <c r="K979" s="9"/>
      <c r="L979" s="9" t="str">
        <f ca="1">IF(OR(Table2[[#This Row],[M23_28_2]]&gt;0,Table2[[#This Row],[K23_28_2]]&lt;0),"+-","")</f>
        <v/>
      </c>
    </row>
    <row r="980" spans="1:12" x14ac:dyDescent="0.25">
      <c r="A980" s="6" t="str">
        <f>SUBSTITUTE(SUBSTITUTE(Table2[[#This Row],[NAMA BARANG]],"-","")," ","")</f>
        <v>GuntinglipatM</v>
      </c>
      <c r="B980" s="8">
        <f ca="1">IF(Table2[[#This Row],[TT]]&lt;1,"",COUNT(B$2:B979)+1)</f>
        <v>978</v>
      </c>
      <c r="C980" s="6" t="s">
        <v>1245</v>
      </c>
      <c r="D980" s="8">
        <v>4</v>
      </c>
      <c r="E980" s="8" t="s">
        <v>128</v>
      </c>
      <c r="F980" s="8">
        <f ca="1">SUM(Table2[[#This Row],[AWAL]],Table2[[#This Row],[M17_21_2]],Table2[[#This Row],[K17_21_2]],Table2[[#This Row],[M23_28_2]],Table2[[#This Row],[K23_28_2]])</f>
        <v>4</v>
      </c>
      <c r="G980" s="6">
        <f ca="1">SUMIF(INDIRECT(Table2[[#Headers],[M17_21_2]]&amp;"[concat]"),Table2[concat],INDIRECT(Table2[[#Headers],[M17_21_2]]&amp;"[c]"))</f>
        <v>0</v>
      </c>
      <c r="H980" s="6">
        <f ca="1">SUMIF(INDIRECT(Table2[[#Headers],[K17_21_2]]&amp;"[concat]"),Table2[concat],INDIRECT(Table2[[#Headers],[K17_21_2]]&amp;"[c]"))*-1</f>
        <v>0</v>
      </c>
      <c r="I980" s="6" t="str">
        <f ca="1">IF(OR(Table2[[#This Row],[M17_21_2]]&gt;0,Table2[[#This Row],[K17_21_2]]&lt;0),"+-","")</f>
        <v/>
      </c>
      <c r="J980" s="9">
        <f ca="1">SUMIF(INDIRECT(Table2[[#Headers],[M23_28_2]]&amp;"[concat]"),Table2[concat],INDIRECT(Table2[[#Headers],[M23_28_2]]&amp;"[c]"))</f>
        <v>0</v>
      </c>
      <c r="K980" s="9"/>
      <c r="L980" s="9" t="str">
        <f ca="1">IF(OR(Table2[[#This Row],[M23_28_2]]&gt;0,Table2[[#This Row],[K23_28_2]]&lt;0),"+-","")</f>
        <v/>
      </c>
    </row>
    <row r="981" spans="1:12" x14ac:dyDescent="0.25">
      <c r="A981" s="6" t="str">
        <f>SUBSTITUTE(SUBSTITUTE(Table2[[#This Row],[NAMA BARANG]],"-","")," ","")</f>
        <v>GuntingOLLGunindo</v>
      </c>
      <c r="B981" s="8">
        <f ca="1">IF(Table2[[#This Row],[TT]]&lt;1,"",COUNT(B$2:B980)+1)</f>
        <v>979</v>
      </c>
      <c r="C981" s="6" t="s">
        <v>2950</v>
      </c>
      <c r="D981" s="8">
        <v>0</v>
      </c>
      <c r="E981" s="8" t="s">
        <v>2924</v>
      </c>
      <c r="F981" s="8">
        <f ca="1">SUM(Table2[[#This Row],[AWAL]],Table2[[#This Row],[M17_21_2]],Table2[[#This Row],[K17_21_2]],Table2[[#This Row],[M23_28_2]],Table2[[#This Row],[K23_28_2]])</f>
        <v>1</v>
      </c>
      <c r="G981" s="6">
        <f ca="1">SUMIF(INDIRECT(Table2[[#Headers],[M17_21_2]]&amp;"[concat]"),Table2[concat],INDIRECT(Table2[[#Headers],[M17_21_2]]&amp;"[c]"))</f>
        <v>1</v>
      </c>
      <c r="H981" s="6">
        <f ca="1">SUMIF(INDIRECT(Table2[[#Headers],[K17_21_2]]&amp;"[concat]"),Table2[concat],INDIRECT(Table2[[#Headers],[K17_21_2]]&amp;"[c]"))*-1</f>
        <v>0</v>
      </c>
      <c r="I981" s="6" t="str">
        <f ca="1">IF(OR(Table2[[#This Row],[M17_21_2]]&gt;0,Table2[[#This Row],[K17_21_2]]&lt;0),"+-","")</f>
        <v>+-</v>
      </c>
      <c r="J981" s="9">
        <f ca="1">SUMIF(INDIRECT(Table2[[#Headers],[M23_28_2]]&amp;"[concat]"),Table2[concat],INDIRECT(Table2[[#Headers],[M23_28_2]]&amp;"[c]"))</f>
        <v>0</v>
      </c>
      <c r="K981" s="9"/>
      <c r="L981" s="9" t="str">
        <f ca="1">IF(OR(Table2[[#This Row],[M23_28_2]]&gt;0,Table2[[#This Row],[K23_28_2]]&lt;0),"+-","")</f>
        <v/>
      </c>
    </row>
    <row r="982" spans="1:12" x14ac:dyDescent="0.25">
      <c r="A982" s="6" t="str">
        <f>SUBSTITUTE(SUBSTITUTE(Table2[[#This Row],[NAMA BARANG]],"-","")," ","")</f>
        <v>GuntingOMMGunindo</v>
      </c>
      <c r="B982" s="8">
        <f ca="1">IF(Table2[[#This Row],[TT]]&lt;1,"",COUNT(B$2:B981)+1)</f>
        <v>980</v>
      </c>
      <c r="C982" s="6" t="s">
        <v>2949</v>
      </c>
      <c r="D982" s="8">
        <v>0</v>
      </c>
      <c r="E982" s="8" t="s">
        <v>2891</v>
      </c>
      <c r="F982" s="8">
        <f ca="1">SUM(Table2[[#This Row],[AWAL]],Table2[[#This Row],[M17_21_2]],Table2[[#This Row],[K17_21_2]],Table2[[#This Row],[M23_28_2]],Table2[[#This Row],[K23_28_2]])</f>
        <v>1</v>
      </c>
      <c r="G982" s="6">
        <f ca="1">SUMIF(INDIRECT(Table2[[#Headers],[M17_21_2]]&amp;"[concat]"),Table2[concat],INDIRECT(Table2[[#Headers],[M17_21_2]]&amp;"[c]"))</f>
        <v>1</v>
      </c>
      <c r="H982" s="6">
        <f ca="1">SUMIF(INDIRECT(Table2[[#Headers],[K17_21_2]]&amp;"[concat]"),Table2[concat],INDIRECT(Table2[[#Headers],[K17_21_2]]&amp;"[c]"))*-1</f>
        <v>0</v>
      </c>
      <c r="I982" s="6" t="str">
        <f ca="1">IF(OR(Table2[[#This Row],[M17_21_2]]&gt;0,Table2[[#This Row],[K17_21_2]]&lt;0),"+-","")</f>
        <v>+-</v>
      </c>
      <c r="J982" s="9">
        <f ca="1">SUMIF(INDIRECT(Table2[[#Headers],[M23_28_2]]&amp;"[concat]"),Table2[concat],INDIRECT(Table2[[#Headers],[M23_28_2]]&amp;"[c]"))</f>
        <v>0</v>
      </c>
      <c r="K982" s="9"/>
      <c r="L982" s="9" t="str">
        <f ca="1">IF(OR(Table2[[#This Row],[M23_28_2]]&gt;0,Table2[[#This Row],[K23_28_2]]&lt;0),"+-","")</f>
        <v/>
      </c>
    </row>
    <row r="983" spans="1:12" x14ac:dyDescent="0.25">
      <c r="A983" s="6" t="str">
        <f>SUBSTITUTE(SUBSTITUTE(Table2[[#This Row],[NAMA BARANG]],"-","")," ","")</f>
        <v>GuntingprimaSS01</v>
      </c>
      <c r="B983" s="8">
        <f ca="1">IF(Table2[[#This Row],[TT]]&lt;1,"",COUNT(B$2:B982)+1)</f>
        <v>981</v>
      </c>
      <c r="C983" s="6" t="s">
        <v>1247</v>
      </c>
      <c r="D983" s="8">
        <v>3</v>
      </c>
      <c r="E983" s="8" t="s">
        <v>93</v>
      </c>
      <c r="F983" s="8">
        <f ca="1">SUM(Table2[[#This Row],[AWAL]],Table2[[#This Row],[M17_21_2]],Table2[[#This Row],[K17_21_2]],Table2[[#This Row],[M23_28_2]],Table2[[#This Row],[K23_28_2]])</f>
        <v>3</v>
      </c>
      <c r="G983" s="6">
        <f ca="1">SUMIF(INDIRECT(Table2[[#Headers],[M17_21_2]]&amp;"[concat]"),Table2[concat],INDIRECT(Table2[[#Headers],[M17_21_2]]&amp;"[c]"))</f>
        <v>0</v>
      </c>
      <c r="H983" s="6">
        <f ca="1">SUMIF(INDIRECT(Table2[[#Headers],[K17_21_2]]&amp;"[concat]"),Table2[concat],INDIRECT(Table2[[#Headers],[K17_21_2]]&amp;"[c]"))*-1</f>
        <v>0</v>
      </c>
      <c r="I983" s="6" t="str">
        <f ca="1">IF(OR(Table2[[#This Row],[M17_21_2]]&gt;0,Table2[[#This Row],[K17_21_2]]&lt;0),"+-","")</f>
        <v/>
      </c>
      <c r="J983" s="9">
        <f ca="1">SUMIF(INDIRECT(Table2[[#Headers],[M23_28_2]]&amp;"[concat]"),Table2[concat],INDIRECT(Table2[[#Headers],[M23_28_2]]&amp;"[c]"))</f>
        <v>0</v>
      </c>
      <c r="K983" s="9"/>
      <c r="L983" s="9" t="str">
        <f ca="1">IF(OR(Table2[[#This Row],[M23_28_2]]&gt;0,Table2[[#This Row],[K23_28_2]]&lt;0),"+-","")</f>
        <v/>
      </c>
    </row>
    <row r="984" spans="1:12" x14ac:dyDescent="0.25">
      <c r="A984" s="6" t="str">
        <f>SUBSTITUTE(SUBSTITUTE(Table2[[#This Row],[NAMA BARANG]],"-","")," ","")</f>
        <v>GuntingRambutT826</v>
      </c>
      <c r="B984" s="8">
        <f ca="1">IF(Table2[[#This Row],[TT]]&lt;1,"",COUNT(B$2:B983)+1)</f>
        <v>982</v>
      </c>
      <c r="C984" s="6" t="s">
        <v>1248</v>
      </c>
      <c r="D984" s="8">
        <v>6</v>
      </c>
      <c r="E984" s="8" t="s">
        <v>207</v>
      </c>
      <c r="F984" s="8">
        <f ca="1">SUM(Table2[[#This Row],[AWAL]],Table2[[#This Row],[M17_21_2]],Table2[[#This Row],[K17_21_2]],Table2[[#This Row],[M23_28_2]],Table2[[#This Row],[K23_28_2]])</f>
        <v>6</v>
      </c>
      <c r="G984" s="6">
        <f ca="1">SUMIF(INDIRECT(Table2[[#Headers],[M17_21_2]]&amp;"[concat]"),Table2[concat],INDIRECT(Table2[[#Headers],[M17_21_2]]&amp;"[c]"))</f>
        <v>0</v>
      </c>
      <c r="H984" s="6">
        <f ca="1">SUMIF(INDIRECT(Table2[[#Headers],[K17_21_2]]&amp;"[concat]"),Table2[concat],INDIRECT(Table2[[#Headers],[K17_21_2]]&amp;"[c]"))*-1</f>
        <v>0</v>
      </c>
      <c r="I984" s="6" t="str">
        <f ca="1">IF(OR(Table2[[#This Row],[M17_21_2]]&gt;0,Table2[[#This Row],[K17_21_2]]&lt;0),"+-","")</f>
        <v/>
      </c>
      <c r="J984" s="9">
        <f ca="1">SUMIF(INDIRECT(Table2[[#Headers],[M23_28_2]]&amp;"[concat]"),Table2[concat],INDIRECT(Table2[[#Headers],[M23_28_2]]&amp;"[c]"))</f>
        <v>0</v>
      </c>
      <c r="K984" s="9"/>
      <c r="L984" s="9" t="str">
        <f ca="1">IF(OR(Table2[[#This Row],[M23_28_2]]&gt;0,Table2[[#This Row],[K23_28_2]]&lt;0),"+-","")</f>
        <v/>
      </c>
    </row>
    <row r="985" spans="1:12" x14ac:dyDescent="0.25">
      <c r="A985" s="6" t="str">
        <f>SUBSTITUTE(SUBSTITUTE(Table2[[#This Row],[NAMA BARANG]],"-","")," ","")</f>
        <v>GuntingRambutTG690</v>
      </c>
      <c r="B985" s="8">
        <f ca="1">IF(Table2[[#This Row],[TT]]&lt;1,"",COUNT(B$2:B984)+1)</f>
        <v>983</v>
      </c>
      <c r="C985" s="6" t="s">
        <v>1249</v>
      </c>
      <c r="D985" s="8">
        <v>1</v>
      </c>
      <c r="E985" s="8" t="s">
        <v>207</v>
      </c>
      <c r="F985" s="8">
        <f ca="1">SUM(Table2[[#This Row],[AWAL]],Table2[[#This Row],[M17_21_2]],Table2[[#This Row],[K17_21_2]],Table2[[#This Row],[M23_28_2]],Table2[[#This Row],[K23_28_2]])</f>
        <v>1</v>
      </c>
      <c r="G985" s="6">
        <f ca="1">SUMIF(INDIRECT(Table2[[#Headers],[M17_21_2]]&amp;"[concat]"),Table2[concat],INDIRECT(Table2[[#Headers],[M17_21_2]]&amp;"[c]"))</f>
        <v>0</v>
      </c>
      <c r="H985" s="6">
        <f ca="1">SUMIF(INDIRECT(Table2[[#Headers],[K17_21_2]]&amp;"[concat]"),Table2[concat],INDIRECT(Table2[[#Headers],[K17_21_2]]&amp;"[c]"))*-1</f>
        <v>0</v>
      </c>
      <c r="I985" s="6" t="str">
        <f ca="1">IF(OR(Table2[[#This Row],[M17_21_2]]&gt;0,Table2[[#This Row],[K17_21_2]]&lt;0),"+-","")</f>
        <v/>
      </c>
      <c r="J985" s="9">
        <f ca="1">SUMIF(INDIRECT(Table2[[#Headers],[M23_28_2]]&amp;"[concat]"),Table2[concat],INDIRECT(Table2[[#Headers],[M23_28_2]]&amp;"[c]"))</f>
        <v>0</v>
      </c>
      <c r="K985" s="9"/>
      <c r="L985" s="9" t="str">
        <f ca="1">IF(OR(Table2[[#This Row],[M23_28_2]]&gt;0,Table2[[#This Row],[K23_28_2]]&lt;0),"+-","")</f>
        <v/>
      </c>
    </row>
    <row r="986" spans="1:12" x14ac:dyDescent="0.25">
      <c r="A986" s="6" t="str">
        <f>SUBSTITUTE(SUBSTITUTE(Table2[[#This Row],[NAMA BARANG]],"-","")," ","")</f>
        <v>GuntingSC165</v>
      </c>
      <c r="B986" s="8">
        <f ca="1">IF(Table2[[#This Row],[TT]]&lt;1,"",COUNT(B$2:B985)+1)</f>
        <v>984</v>
      </c>
      <c r="C986" s="6" t="s">
        <v>1250</v>
      </c>
      <c r="D986" s="8">
        <v>6</v>
      </c>
      <c r="E986" s="8" t="s">
        <v>47</v>
      </c>
      <c r="F986" s="8">
        <f ca="1">SUM(Table2[[#This Row],[AWAL]],Table2[[#This Row],[M17_21_2]],Table2[[#This Row],[K17_21_2]],Table2[[#This Row],[M23_28_2]],Table2[[#This Row],[K23_28_2]])</f>
        <v>6</v>
      </c>
      <c r="G986" s="6">
        <f ca="1">SUMIF(INDIRECT(Table2[[#Headers],[M17_21_2]]&amp;"[concat]"),Table2[concat],INDIRECT(Table2[[#Headers],[M17_21_2]]&amp;"[c]"))</f>
        <v>0</v>
      </c>
      <c r="H986" s="6">
        <f ca="1">SUMIF(INDIRECT(Table2[[#Headers],[K17_21_2]]&amp;"[concat]"),Table2[concat],INDIRECT(Table2[[#Headers],[K17_21_2]]&amp;"[c]"))*-1</f>
        <v>0</v>
      </c>
      <c r="I986" s="6" t="str">
        <f ca="1">IF(OR(Table2[[#This Row],[M17_21_2]]&gt;0,Table2[[#This Row],[K17_21_2]]&lt;0),"+-","")</f>
        <v/>
      </c>
      <c r="J986" s="9">
        <f ca="1">SUMIF(INDIRECT(Table2[[#Headers],[M23_28_2]]&amp;"[concat]"),Table2[concat],INDIRECT(Table2[[#Headers],[M23_28_2]]&amp;"[c]"))</f>
        <v>0</v>
      </c>
      <c r="K986" s="9"/>
      <c r="L986" s="9" t="str">
        <f ca="1">IF(OR(Table2[[#This Row],[M23_28_2]]&gt;0,Table2[[#This Row],[K23_28_2]]&lt;0),"+-","")</f>
        <v/>
      </c>
    </row>
    <row r="987" spans="1:12" x14ac:dyDescent="0.25">
      <c r="A987" s="6" t="str">
        <f>SUBSTITUTE(SUBSTITUTE(Table2[[#This Row],[NAMA BARANG]],"-","")," ","")</f>
        <v>GuntingsetSC826</v>
      </c>
      <c r="B987" s="8">
        <f ca="1">IF(Table2[[#This Row],[TT]]&lt;1,"",COUNT(B$2:B986)+1)</f>
        <v>985</v>
      </c>
      <c r="C987" s="6" t="s">
        <v>1251</v>
      </c>
      <c r="D987" s="8">
        <v>5</v>
      </c>
      <c r="E987" s="8" t="s">
        <v>1252</v>
      </c>
      <c r="F987" s="8">
        <f ca="1">SUM(Table2[[#This Row],[AWAL]],Table2[[#This Row],[M17_21_2]],Table2[[#This Row],[K17_21_2]],Table2[[#This Row],[M23_28_2]],Table2[[#This Row],[K23_28_2]])</f>
        <v>5</v>
      </c>
      <c r="G987" s="6">
        <f ca="1">SUMIF(INDIRECT(Table2[[#Headers],[M17_21_2]]&amp;"[concat]"),Table2[concat],INDIRECT(Table2[[#Headers],[M17_21_2]]&amp;"[c]"))</f>
        <v>0</v>
      </c>
      <c r="H987" s="6">
        <f ca="1">SUMIF(INDIRECT(Table2[[#Headers],[K17_21_2]]&amp;"[concat]"),Table2[concat],INDIRECT(Table2[[#Headers],[K17_21_2]]&amp;"[c]"))*-1</f>
        <v>0</v>
      </c>
      <c r="I987" s="6" t="str">
        <f ca="1">IF(OR(Table2[[#This Row],[M17_21_2]]&gt;0,Table2[[#This Row],[K17_21_2]]&lt;0),"+-","")</f>
        <v/>
      </c>
      <c r="J987" s="9">
        <f ca="1">SUMIF(INDIRECT(Table2[[#Headers],[M23_28_2]]&amp;"[concat]"),Table2[concat],INDIRECT(Table2[[#Headers],[M23_28_2]]&amp;"[c]"))</f>
        <v>0</v>
      </c>
      <c r="K987" s="9"/>
      <c r="L987" s="9" t="str">
        <f ca="1">IF(OR(Table2[[#This Row],[M23_28_2]]&gt;0,Table2[[#This Row],[K23_28_2]]&lt;0),"+-","")</f>
        <v/>
      </c>
    </row>
    <row r="988" spans="1:12" x14ac:dyDescent="0.25">
      <c r="A988" s="6" t="str">
        <f>SUBSTITUTE(SUBSTITUTE(Table2[[#This Row],[NAMA BARANG]],"-","")," ","")</f>
        <v>GuntingSH2302plstmini1x52</v>
      </c>
      <c r="B988" s="8">
        <f ca="1">IF(Table2[[#This Row],[TT]]&lt;1,"",COUNT(B$2:B987)+1)</f>
        <v>986</v>
      </c>
      <c r="C988" s="6" t="s">
        <v>1253</v>
      </c>
      <c r="D988" s="8">
        <v>5</v>
      </c>
      <c r="E988" s="8" t="s">
        <v>1233</v>
      </c>
      <c r="F988" s="8">
        <f ca="1">SUM(Table2[[#This Row],[AWAL]],Table2[[#This Row],[M17_21_2]],Table2[[#This Row],[K17_21_2]],Table2[[#This Row],[M23_28_2]],Table2[[#This Row],[K23_28_2]])</f>
        <v>5</v>
      </c>
      <c r="G988" s="6">
        <f ca="1">SUMIF(INDIRECT(Table2[[#Headers],[M17_21_2]]&amp;"[concat]"),Table2[concat],INDIRECT(Table2[[#Headers],[M17_21_2]]&amp;"[c]"))</f>
        <v>0</v>
      </c>
      <c r="H988" s="6">
        <f ca="1">SUMIF(INDIRECT(Table2[[#Headers],[K17_21_2]]&amp;"[concat]"),Table2[concat],INDIRECT(Table2[[#Headers],[K17_21_2]]&amp;"[c]"))*-1</f>
        <v>0</v>
      </c>
      <c r="I988" s="6" t="str">
        <f ca="1">IF(OR(Table2[[#This Row],[M17_21_2]]&gt;0,Table2[[#This Row],[K17_21_2]]&lt;0),"+-","")</f>
        <v/>
      </c>
      <c r="J988" s="9">
        <f ca="1">SUMIF(INDIRECT(Table2[[#Headers],[M23_28_2]]&amp;"[concat]"),Table2[concat],INDIRECT(Table2[[#Headers],[M23_28_2]]&amp;"[c]"))</f>
        <v>0</v>
      </c>
      <c r="K988" s="9"/>
      <c r="L988" s="9" t="str">
        <f ca="1">IF(OR(Table2[[#This Row],[M23_28_2]]&gt;0,Table2[[#This Row],[K23_28_2]]&lt;0),"+-","")</f>
        <v/>
      </c>
    </row>
    <row r="989" spans="1:12" x14ac:dyDescent="0.25">
      <c r="A989" s="6" t="str">
        <f>SUBSTITUTE(SUBSTITUTE(Table2[[#This Row],[NAMA BARANG]],"-","")," ","")</f>
        <v>GuntingsisterMFLmix</v>
      </c>
      <c r="B989" s="8">
        <f ca="1">IF(Table2[[#This Row],[TT]]&lt;1,"",COUNT(B$2:B988)+1)</f>
        <v>987</v>
      </c>
      <c r="C989" s="6" t="s">
        <v>1254</v>
      </c>
      <c r="D989" s="8">
        <v>5</v>
      </c>
      <c r="E989" s="8" t="s">
        <v>47</v>
      </c>
      <c r="F989" s="8">
        <f ca="1">SUM(Table2[[#This Row],[AWAL]],Table2[[#This Row],[M17_21_2]],Table2[[#This Row],[K17_21_2]],Table2[[#This Row],[M23_28_2]],Table2[[#This Row],[K23_28_2]])</f>
        <v>5</v>
      </c>
      <c r="G989" s="6">
        <f ca="1">SUMIF(INDIRECT(Table2[[#Headers],[M17_21_2]]&amp;"[concat]"),Table2[concat],INDIRECT(Table2[[#Headers],[M17_21_2]]&amp;"[c]"))</f>
        <v>0</v>
      </c>
      <c r="H989" s="6">
        <f ca="1">SUMIF(INDIRECT(Table2[[#Headers],[K17_21_2]]&amp;"[concat]"),Table2[concat],INDIRECT(Table2[[#Headers],[K17_21_2]]&amp;"[c]"))*-1</f>
        <v>0</v>
      </c>
      <c r="I989" s="6" t="str">
        <f ca="1">IF(OR(Table2[[#This Row],[M17_21_2]]&gt;0,Table2[[#This Row],[K17_21_2]]&lt;0),"+-","")</f>
        <v/>
      </c>
      <c r="J989" s="9">
        <f ca="1">SUMIF(INDIRECT(Table2[[#Headers],[M23_28_2]]&amp;"[concat]"),Table2[concat],INDIRECT(Table2[[#Headers],[M23_28_2]]&amp;"[c]"))</f>
        <v>0</v>
      </c>
      <c r="K989" s="9"/>
      <c r="L989" s="9" t="str">
        <f ca="1">IF(OR(Table2[[#This Row],[M23_28_2]]&gt;0,Table2[[#This Row],[K23_28_2]]&lt;0),"+-","")</f>
        <v/>
      </c>
    </row>
    <row r="990" spans="1:12" x14ac:dyDescent="0.25">
      <c r="A990" s="6" t="str">
        <f>SUBSTITUTE(SUBSTITUTE(Table2[[#This Row],[NAMA BARANG]],"-","")," ","")</f>
        <v>GuntingsisterMFM</v>
      </c>
      <c r="B990" s="8">
        <f ca="1">IF(Table2[[#This Row],[TT]]&lt;1,"",COUNT(B$2:B989)+1)</f>
        <v>988</v>
      </c>
      <c r="C990" s="6" t="s">
        <v>1255</v>
      </c>
      <c r="D990" s="8">
        <v>1</v>
      </c>
      <c r="E990" s="8" t="s">
        <v>197</v>
      </c>
      <c r="F990" s="8">
        <f ca="1">SUM(Table2[[#This Row],[AWAL]],Table2[[#This Row],[M17_21_2]],Table2[[#This Row],[K17_21_2]],Table2[[#This Row],[M23_28_2]],Table2[[#This Row],[K23_28_2]])</f>
        <v>1</v>
      </c>
      <c r="G990" s="6">
        <f ca="1">SUMIF(INDIRECT(Table2[[#Headers],[M17_21_2]]&amp;"[concat]"),Table2[concat],INDIRECT(Table2[[#Headers],[M17_21_2]]&amp;"[c]"))</f>
        <v>0</v>
      </c>
      <c r="H990" s="6">
        <f ca="1">SUMIF(INDIRECT(Table2[[#Headers],[K17_21_2]]&amp;"[concat]"),Table2[concat],INDIRECT(Table2[[#Headers],[K17_21_2]]&amp;"[c]"))*-1</f>
        <v>0</v>
      </c>
      <c r="I990" s="6" t="str">
        <f ca="1">IF(OR(Table2[[#This Row],[M17_21_2]]&gt;0,Table2[[#This Row],[K17_21_2]]&lt;0),"+-","")</f>
        <v/>
      </c>
      <c r="J990" s="9">
        <f ca="1">SUMIF(INDIRECT(Table2[[#Headers],[M23_28_2]]&amp;"[concat]"),Table2[concat],INDIRECT(Table2[[#Headers],[M23_28_2]]&amp;"[c]"))</f>
        <v>0</v>
      </c>
      <c r="K990" s="9"/>
      <c r="L990" s="9" t="str">
        <f ca="1">IF(OR(Table2[[#This Row],[M23_28_2]]&gt;0,Table2[[#This Row],[K23_28_2]]&lt;0),"+-","")</f>
        <v/>
      </c>
    </row>
    <row r="991" spans="1:12" x14ac:dyDescent="0.25">
      <c r="A991" s="6" t="str">
        <f>SUBSTITUTE(SUBSTITUTE(Table2[[#This Row],[NAMA BARANG]],"-","")," ","")</f>
        <v>GuntingSPMmix</v>
      </c>
      <c r="B991" s="8">
        <f ca="1">IF(Table2[[#This Row],[TT]]&lt;1,"",COUNT(B$2:B990)+1)</f>
        <v>989</v>
      </c>
      <c r="C991" s="6" t="s">
        <v>1257</v>
      </c>
      <c r="D991" s="8">
        <v>7</v>
      </c>
      <c r="E991" s="8" t="s">
        <v>93</v>
      </c>
      <c r="F991" s="8">
        <f ca="1">SUM(Table2[[#This Row],[AWAL]],Table2[[#This Row],[M17_21_2]],Table2[[#This Row],[K17_21_2]],Table2[[#This Row],[M23_28_2]],Table2[[#This Row],[K23_28_2]])</f>
        <v>7</v>
      </c>
      <c r="G991" s="6">
        <f ca="1">SUMIF(INDIRECT(Table2[[#Headers],[M17_21_2]]&amp;"[concat]"),Table2[concat],INDIRECT(Table2[[#Headers],[M17_21_2]]&amp;"[c]"))</f>
        <v>0</v>
      </c>
      <c r="H991" s="6">
        <f ca="1">SUMIF(INDIRECT(Table2[[#Headers],[K17_21_2]]&amp;"[concat]"),Table2[concat],INDIRECT(Table2[[#Headers],[K17_21_2]]&amp;"[c]"))*-1</f>
        <v>0</v>
      </c>
      <c r="I991" s="6" t="str">
        <f ca="1">IF(OR(Table2[[#This Row],[M17_21_2]]&gt;0,Table2[[#This Row],[K17_21_2]]&lt;0),"+-","")</f>
        <v/>
      </c>
      <c r="J991" s="9">
        <f ca="1">SUMIF(INDIRECT(Table2[[#Headers],[M23_28_2]]&amp;"[concat]"),Table2[concat],INDIRECT(Table2[[#Headers],[M23_28_2]]&amp;"[c]"))</f>
        <v>0</v>
      </c>
      <c r="K991" s="9"/>
      <c r="L991" s="9" t="str">
        <f ca="1">IF(OR(Table2[[#This Row],[M23_28_2]]&gt;0,Table2[[#This Row],[K23_28_2]]&lt;0),"+-","")</f>
        <v/>
      </c>
    </row>
    <row r="992" spans="1:12" x14ac:dyDescent="0.25">
      <c r="A992" s="6" t="str">
        <f>SUBSTITUTE(SUBSTITUTE(Table2[[#This Row],[NAMA BARANG]],"-","")," ","")</f>
        <v>GuntingTrendLL(ATAS)</v>
      </c>
      <c r="B992" s="8">
        <f ca="1">IF(Table2[[#This Row],[TT]]&lt;1,"",COUNT(B$2:B991)+1)</f>
        <v>990</v>
      </c>
      <c r="C992" s="6" t="s">
        <v>1258</v>
      </c>
      <c r="D992" s="8">
        <v>6</v>
      </c>
      <c r="E992" s="8" t="s">
        <v>93</v>
      </c>
      <c r="F992" s="8">
        <f ca="1">SUM(Table2[[#This Row],[AWAL]],Table2[[#This Row],[M17_21_2]],Table2[[#This Row],[K17_21_2]],Table2[[#This Row],[M23_28_2]],Table2[[#This Row],[K23_28_2]])</f>
        <v>6</v>
      </c>
      <c r="G992" s="6">
        <f ca="1">SUMIF(INDIRECT(Table2[[#Headers],[M17_21_2]]&amp;"[concat]"),Table2[concat],INDIRECT(Table2[[#Headers],[M17_21_2]]&amp;"[c]"))</f>
        <v>0</v>
      </c>
      <c r="H992" s="6">
        <f ca="1">SUMIF(INDIRECT(Table2[[#Headers],[K17_21_2]]&amp;"[concat]"),Table2[concat],INDIRECT(Table2[[#Headers],[K17_21_2]]&amp;"[c]"))*-1</f>
        <v>0</v>
      </c>
      <c r="I992" s="6" t="str">
        <f ca="1">IF(OR(Table2[[#This Row],[M17_21_2]]&gt;0,Table2[[#This Row],[K17_21_2]]&lt;0),"+-","")</f>
        <v/>
      </c>
      <c r="J992" s="9">
        <f ca="1">SUMIF(INDIRECT(Table2[[#Headers],[M23_28_2]]&amp;"[concat]"),Table2[concat],INDIRECT(Table2[[#Headers],[M23_28_2]]&amp;"[c]"))</f>
        <v>0</v>
      </c>
      <c r="K992" s="9"/>
      <c r="L992" s="9" t="str">
        <f ca="1">IF(OR(Table2[[#This Row],[M23_28_2]]&gt;0,Table2[[#This Row],[K23_28_2]]&lt;0),"+-","")</f>
        <v/>
      </c>
    </row>
    <row r="993" spans="1:12" x14ac:dyDescent="0.25">
      <c r="A993" s="6" t="str">
        <f>SUBSTITUTE(SUBSTITUTE(Table2[[#This Row],[NAMA BARANG]],"-","")," ","")</f>
        <v>GuntingTrendMM</v>
      </c>
      <c r="B993" s="8">
        <f ca="1">IF(Table2[[#This Row],[TT]]&lt;1,"",COUNT(B$2:B992)+1)</f>
        <v>991</v>
      </c>
      <c r="C993" s="6" t="s">
        <v>1259</v>
      </c>
      <c r="D993" s="8">
        <v>1</v>
      </c>
      <c r="E993" s="8" t="s">
        <v>93</v>
      </c>
      <c r="F993" s="8">
        <f ca="1">SUM(Table2[[#This Row],[AWAL]],Table2[[#This Row],[M17_21_2]],Table2[[#This Row],[K17_21_2]],Table2[[#This Row],[M23_28_2]],Table2[[#This Row],[K23_28_2]])</f>
        <v>1</v>
      </c>
      <c r="G993" s="6">
        <f ca="1">SUMIF(INDIRECT(Table2[[#Headers],[M17_21_2]]&amp;"[concat]"),Table2[concat],INDIRECT(Table2[[#Headers],[M17_21_2]]&amp;"[c]"))</f>
        <v>0</v>
      </c>
      <c r="H993" s="6">
        <f ca="1">SUMIF(INDIRECT(Table2[[#Headers],[K17_21_2]]&amp;"[concat]"),Table2[concat],INDIRECT(Table2[[#Headers],[K17_21_2]]&amp;"[c]"))*-1</f>
        <v>0</v>
      </c>
      <c r="I993" s="6" t="str">
        <f ca="1">IF(OR(Table2[[#This Row],[M17_21_2]]&gt;0,Table2[[#This Row],[K17_21_2]]&lt;0),"+-","")</f>
        <v/>
      </c>
      <c r="J993" s="9">
        <f ca="1">SUMIF(INDIRECT(Table2[[#Headers],[M23_28_2]]&amp;"[concat]"),Table2[concat],INDIRECT(Table2[[#Headers],[M23_28_2]]&amp;"[c]"))</f>
        <v>0</v>
      </c>
      <c r="K993" s="9"/>
      <c r="L993" s="9" t="str">
        <f ca="1">IF(OR(Table2[[#This Row],[M23_28_2]]&gt;0,Table2[[#This Row],[K23_28_2]]&lt;0),"+-","")</f>
        <v/>
      </c>
    </row>
    <row r="994" spans="1:12" x14ac:dyDescent="0.25">
      <c r="A994" s="6" t="str">
        <f>SUBSTITUTE(SUBSTITUTE(Table2[[#This Row],[NAMA BARANG]],"-","")," ","")</f>
        <v>GuntingTrendSS</v>
      </c>
      <c r="B994" s="8">
        <f ca="1">IF(Table2[[#This Row],[TT]]&lt;1,"",COUNT(B$2:B993)+1)</f>
        <v>992</v>
      </c>
      <c r="C994" s="6" t="s">
        <v>1260</v>
      </c>
      <c r="D994" s="8">
        <v>28</v>
      </c>
      <c r="E994" s="8" t="s">
        <v>93</v>
      </c>
      <c r="F994" s="8">
        <f ca="1">SUM(Table2[[#This Row],[AWAL]],Table2[[#This Row],[M17_21_2]],Table2[[#This Row],[K17_21_2]],Table2[[#This Row],[M23_28_2]],Table2[[#This Row],[K23_28_2]])</f>
        <v>28</v>
      </c>
      <c r="G994" s="6">
        <f ca="1">SUMIF(INDIRECT(Table2[[#Headers],[M17_21_2]]&amp;"[concat]"),Table2[concat],INDIRECT(Table2[[#Headers],[M17_21_2]]&amp;"[c]"))</f>
        <v>0</v>
      </c>
      <c r="H994" s="6">
        <f ca="1">SUMIF(INDIRECT(Table2[[#Headers],[K17_21_2]]&amp;"[concat]"),Table2[concat],INDIRECT(Table2[[#Headers],[K17_21_2]]&amp;"[c]"))*-1</f>
        <v>0</v>
      </c>
      <c r="I994" s="6" t="str">
        <f ca="1">IF(OR(Table2[[#This Row],[M17_21_2]]&gt;0,Table2[[#This Row],[K17_21_2]]&lt;0),"+-","")</f>
        <v/>
      </c>
      <c r="J994" s="9">
        <f ca="1">SUMIF(INDIRECT(Table2[[#Headers],[M23_28_2]]&amp;"[concat]"),Table2[concat],INDIRECT(Table2[[#Headers],[M23_28_2]]&amp;"[c]"))</f>
        <v>0</v>
      </c>
      <c r="K994" s="9"/>
      <c r="L994" s="9" t="str">
        <f ca="1">IF(OR(Table2[[#This Row],[M23_28_2]]&gt;0,Table2[[#This Row],[K23_28_2]]&lt;0),"+-","")</f>
        <v/>
      </c>
    </row>
    <row r="995" spans="1:12" x14ac:dyDescent="0.25">
      <c r="A995" s="6" t="str">
        <f>SUBSTITUTE(SUBSTITUTE(Table2[[#This Row],[NAMA BARANG]],"-","")," ","")</f>
        <v>GuntingTrendXL</v>
      </c>
      <c r="B995" s="8">
        <f ca="1">IF(Table2[[#This Row],[TT]]&lt;1,"",COUNT(B$2:B994)+1)</f>
        <v>993</v>
      </c>
      <c r="C995" s="6" t="s">
        <v>1261</v>
      </c>
      <c r="D995" s="8">
        <v>2</v>
      </c>
      <c r="E995" s="8" t="s">
        <v>36</v>
      </c>
      <c r="F995" s="8">
        <f ca="1">SUM(Table2[[#This Row],[AWAL]],Table2[[#This Row],[M17_21_2]],Table2[[#This Row],[K17_21_2]],Table2[[#This Row],[M23_28_2]],Table2[[#This Row],[K23_28_2]])</f>
        <v>2</v>
      </c>
      <c r="G995" s="6">
        <f ca="1">SUMIF(INDIRECT(Table2[[#Headers],[M17_21_2]]&amp;"[concat]"),Table2[concat],INDIRECT(Table2[[#Headers],[M17_21_2]]&amp;"[c]"))</f>
        <v>0</v>
      </c>
      <c r="H995" s="6">
        <f ca="1">SUMIF(INDIRECT(Table2[[#Headers],[K17_21_2]]&amp;"[concat]"),Table2[concat],INDIRECT(Table2[[#Headers],[K17_21_2]]&amp;"[c]"))*-1</f>
        <v>0</v>
      </c>
      <c r="I995" s="6" t="str">
        <f ca="1">IF(OR(Table2[[#This Row],[M17_21_2]]&gt;0,Table2[[#This Row],[K17_21_2]]&lt;0),"+-","")</f>
        <v/>
      </c>
      <c r="J995" s="9">
        <f ca="1">SUMIF(INDIRECT(Table2[[#Headers],[M23_28_2]]&amp;"[concat]"),Table2[concat],INDIRECT(Table2[[#Headers],[M23_28_2]]&amp;"[c]"))</f>
        <v>0</v>
      </c>
      <c r="K995" s="9"/>
      <c r="L995" s="9" t="str">
        <f ca="1">IF(OR(Table2[[#This Row],[M23_28_2]]&gt;0,Table2[[#This Row],[K23_28_2]]&lt;0),"+-","")</f>
        <v/>
      </c>
    </row>
    <row r="996" spans="1:12" x14ac:dyDescent="0.25">
      <c r="A996" s="6" t="str">
        <f>SUBSTITUTE(SUBSTITUTE(Table2[[#This Row],[NAMA BARANG]],"-","")," ","")</f>
        <v>HandCounterCompas999</v>
      </c>
      <c r="B996" s="10">
        <f ca="1">IF(Table2[[#This Row],[TT]]&lt;1,"",COUNT(B$2:B995)+1)</f>
        <v>994</v>
      </c>
      <c r="C996" s="6" t="s">
        <v>1262</v>
      </c>
      <c r="D996" s="8">
        <v>1</v>
      </c>
      <c r="E996" s="8" t="s">
        <v>189</v>
      </c>
      <c r="F996" s="10">
        <f ca="1">SUM(Table2[[#This Row],[AWAL]],Table2[[#This Row],[M17_21_2]],Table2[[#This Row],[K17_21_2]],Table2[[#This Row],[M23_28_2]],Table2[[#This Row],[K23_28_2]])</f>
        <v>1</v>
      </c>
      <c r="G996" s="6">
        <f ca="1">SUMIF(INDIRECT(Table2[[#Headers],[M17_21_2]]&amp;"[concat]"),Table2[concat],INDIRECT(Table2[[#Headers],[M17_21_2]]&amp;"[c]"))</f>
        <v>0</v>
      </c>
      <c r="H996" s="6">
        <f ca="1">SUMIF(INDIRECT(Table2[[#Headers],[K17_21_2]]&amp;"[concat]"),Table2[concat],INDIRECT(Table2[[#Headers],[K17_21_2]]&amp;"[c]"))*-1</f>
        <v>0</v>
      </c>
      <c r="I996" s="6" t="str">
        <f ca="1">IF(OR(Table2[[#This Row],[M17_21_2]]&gt;0,Table2[[#This Row],[K17_21_2]]&lt;0),"+-","")</f>
        <v/>
      </c>
      <c r="J996" s="9">
        <f ca="1">SUMIF(INDIRECT(Table2[[#Headers],[M23_28_2]]&amp;"[concat]"),Table2[concat],INDIRECT(Table2[[#Headers],[M23_28_2]]&amp;"[c]"))</f>
        <v>0</v>
      </c>
      <c r="K996" s="9"/>
      <c r="L996" s="9" t="str">
        <f ca="1">IF(OR(Table2[[#This Row],[M23_28_2]]&gt;0,Table2[[#This Row],[K23_28_2]]&lt;0),"+-","")</f>
        <v/>
      </c>
    </row>
    <row r="997" spans="1:12" x14ac:dyDescent="0.25">
      <c r="A997" s="6" t="str">
        <f>SUBSTITUTE(SUBSTITUTE(Table2[[#This Row],[NAMA BARANG]],"-","")," ","")</f>
        <v>IDCard612(24)/+Tali(24)B</v>
      </c>
      <c r="B997" s="8">
        <f ca="1">IF(Table2[[#This Row],[TT]]&lt;1,"",COUNT(B$2:B996)+1)</f>
        <v>995</v>
      </c>
      <c r="C997" s="6" t="s">
        <v>1263</v>
      </c>
      <c r="D997" s="8">
        <v>44</v>
      </c>
      <c r="E997" s="8">
        <v>2000</v>
      </c>
      <c r="F997" s="8">
        <f ca="1">SUM(Table2[[#This Row],[AWAL]],Table2[[#This Row],[M17_21_2]],Table2[[#This Row],[K17_21_2]],Table2[[#This Row],[M23_28_2]],Table2[[#This Row],[K23_28_2]])</f>
        <v>44</v>
      </c>
      <c r="G997" s="6">
        <f ca="1">SUMIF(INDIRECT(Table2[[#Headers],[M17_21_2]]&amp;"[concat]"),Table2[concat],INDIRECT(Table2[[#Headers],[M17_21_2]]&amp;"[c]"))</f>
        <v>0</v>
      </c>
      <c r="H997" s="6">
        <f ca="1">SUMIF(INDIRECT(Table2[[#Headers],[K17_21_2]]&amp;"[concat]"),Table2[concat],INDIRECT(Table2[[#Headers],[K17_21_2]]&amp;"[c]"))*-1</f>
        <v>0</v>
      </c>
      <c r="I997" s="6" t="str">
        <f ca="1">IF(OR(Table2[[#This Row],[M17_21_2]]&gt;0,Table2[[#This Row],[K17_21_2]]&lt;0),"+-","")</f>
        <v/>
      </c>
      <c r="J997" s="9">
        <f ca="1">SUMIF(INDIRECT(Table2[[#Headers],[M23_28_2]]&amp;"[concat]"),Table2[concat],INDIRECT(Table2[[#Headers],[M23_28_2]]&amp;"[c]"))</f>
        <v>0</v>
      </c>
      <c r="K997" s="9"/>
      <c r="L997" s="9" t="str">
        <f ca="1">IF(OR(Table2[[#This Row],[M23_28_2]]&gt;0,Table2[[#This Row],[K23_28_2]]&lt;0),"+-","")</f>
        <v/>
      </c>
    </row>
    <row r="998" spans="1:12" x14ac:dyDescent="0.25">
      <c r="A998" s="6" t="str">
        <f>SUBSTITUTE(SUBSTITUTE(Table2[[#This Row],[NAMA BARANG]],"-","")," ","")</f>
        <v>IDCard612(24)/+Tali(24)BiruTua</v>
      </c>
      <c r="B998" s="8">
        <f ca="1">IF(Table2[[#This Row],[TT]]&lt;1,"",COUNT(B$2:B997)+1)</f>
        <v>996</v>
      </c>
      <c r="C998" s="6" t="s">
        <v>1264</v>
      </c>
      <c r="D998" s="8">
        <v>43</v>
      </c>
      <c r="E998" s="8">
        <v>2000</v>
      </c>
      <c r="F998" s="8">
        <f ca="1">SUM(Table2[[#This Row],[AWAL]],Table2[[#This Row],[M17_21_2]],Table2[[#This Row],[K17_21_2]],Table2[[#This Row],[M23_28_2]],Table2[[#This Row],[K23_28_2]])</f>
        <v>43</v>
      </c>
      <c r="G998" s="6">
        <f ca="1">SUMIF(INDIRECT(Table2[[#Headers],[M17_21_2]]&amp;"[concat]"),Table2[concat],INDIRECT(Table2[[#Headers],[M17_21_2]]&amp;"[c]"))</f>
        <v>0</v>
      </c>
      <c r="H998" s="6">
        <f ca="1">SUMIF(INDIRECT(Table2[[#Headers],[K17_21_2]]&amp;"[concat]"),Table2[concat],INDIRECT(Table2[[#Headers],[K17_21_2]]&amp;"[c]"))*-1</f>
        <v>0</v>
      </c>
      <c r="I998" s="6" t="str">
        <f ca="1">IF(OR(Table2[[#This Row],[M17_21_2]]&gt;0,Table2[[#This Row],[K17_21_2]]&lt;0),"+-","")</f>
        <v/>
      </c>
      <c r="J998" s="9">
        <f ca="1">SUMIF(INDIRECT(Table2[[#Headers],[M23_28_2]]&amp;"[concat]"),Table2[concat],INDIRECT(Table2[[#Headers],[M23_28_2]]&amp;"[c]"))</f>
        <v>0</v>
      </c>
      <c r="K998" s="9"/>
      <c r="L998" s="9" t="str">
        <f ca="1">IF(OR(Table2[[#This Row],[M23_28_2]]&gt;0,Table2[[#This Row],[K23_28_2]]&lt;0),"+-","")</f>
        <v/>
      </c>
    </row>
    <row r="999" spans="1:12" x14ac:dyDescent="0.25">
      <c r="A999" s="6" t="str">
        <f>SUBSTITUTE(SUBSTITUTE(Table2[[#This Row],[NAMA BARANG]],"-","")," ","")</f>
        <v>IDCard612(24)/+Tali(24)K</v>
      </c>
      <c r="B999" s="8">
        <f ca="1">IF(Table2[[#This Row],[TT]]&lt;1,"",COUNT(B$2:B998)+1)</f>
        <v>997</v>
      </c>
      <c r="C999" s="6" t="s">
        <v>1265</v>
      </c>
      <c r="D999" s="8">
        <v>45</v>
      </c>
      <c r="E999" s="8">
        <v>2000</v>
      </c>
      <c r="F999" s="8">
        <f ca="1">SUM(Table2[[#This Row],[AWAL]],Table2[[#This Row],[M17_21_2]],Table2[[#This Row],[K17_21_2]],Table2[[#This Row],[M23_28_2]],Table2[[#This Row],[K23_28_2]])</f>
        <v>45</v>
      </c>
      <c r="G999" s="6">
        <f ca="1">SUMIF(INDIRECT(Table2[[#Headers],[M17_21_2]]&amp;"[concat]"),Table2[concat],INDIRECT(Table2[[#Headers],[M17_21_2]]&amp;"[c]"))</f>
        <v>0</v>
      </c>
      <c r="H999" s="6">
        <f ca="1">SUMIF(INDIRECT(Table2[[#Headers],[K17_21_2]]&amp;"[concat]"),Table2[concat],INDIRECT(Table2[[#Headers],[K17_21_2]]&amp;"[c]"))*-1</f>
        <v>0</v>
      </c>
      <c r="I999" s="6" t="str">
        <f ca="1">IF(OR(Table2[[#This Row],[M17_21_2]]&gt;0,Table2[[#This Row],[K17_21_2]]&lt;0),"+-","")</f>
        <v/>
      </c>
      <c r="J999" s="9">
        <f ca="1">SUMIF(INDIRECT(Table2[[#Headers],[M23_28_2]]&amp;"[concat]"),Table2[concat],INDIRECT(Table2[[#Headers],[M23_28_2]]&amp;"[c]"))</f>
        <v>0</v>
      </c>
      <c r="K999" s="9"/>
      <c r="L999" s="9" t="str">
        <f ca="1">IF(OR(Table2[[#This Row],[M23_28_2]]&gt;0,Table2[[#This Row],[K23_28_2]]&lt;0),"+-","")</f>
        <v/>
      </c>
    </row>
    <row r="1000" spans="1:12" x14ac:dyDescent="0.25">
      <c r="A1000" s="6" t="str">
        <f>SUBSTITUTE(SUBSTITUTE(Table2[[#This Row],[NAMA BARANG]],"-","")," ","")</f>
        <v>IDCard612(24)/+Tali(24)M</v>
      </c>
      <c r="B1000" s="8">
        <f ca="1">IF(Table2[[#This Row],[TT]]&lt;1,"",COUNT(B$2:B999)+1)</f>
        <v>998</v>
      </c>
      <c r="C1000" s="6" t="s">
        <v>1266</v>
      </c>
      <c r="D1000" s="8">
        <v>47</v>
      </c>
      <c r="E1000" s="8">
        <v>2000</v>
      </c>
      <c r="F1000" s="8">
        <f ca="1">SUM(Table2[[#This Row],[AWAL]],Table2[[#This Row],[M17_21_2]],Table2[[#This Row],[K17_21_2]],Table2[[#This Row],[M23_28_2]],Table2[[#This Row],[K23_28_2]])</f>
        <v>47</v>
      </c>
      <c r="G1000" s="6">
        <f ca="1">SUMIF(INDIRECT(Table2[[#Headers],[M17_21_2]]&amp;"[concat]"),Table2[concat],INDIRECT(Table2[[#Headers],[M17_21_2]]&amp;"[c]"))</f>
        <v>0</v>
      </c>
      <c r="H1000" s="6">
        <f ca="1">SUMIF(INDIRECT(Table2[[#Headers],[K17_21_2]]&amp;"[concat]"),Table2[concat],INDIRECT(Table2[[#Headers],[K17_21_2]]&amp;"[c]"))*-1</f>
        <v>0</v>
      </c>
      <c r="I1000" s="6" t="str">
        <f ca="1">IF(OR(Table2[[#This Row],[M17_21_2]]&gt;0,Table2[[#This Row],[K17_21_2]]&lt;0),"+-","")</f>
        <v/>
      </c>
      <c r="J1000" s="9">
        <f ca="1">SUMIF(INDIRECT(Table2[[#Headers],[M23_28_2]]&amp;"[concat]"),Table2[concat],INDIRECT(Table2[[#Headers],[M23_28_2]]&amp;"[c]"))</f>
        <v>0</v>
      </c>
      <c r="K1000" s="9"/>
      <c r="L1000" s="9" t="str">
        <f ca="1">IF(OR(Table2[[#This Row],[M23_28_2]]&gt;0,Table2[[#This Row],[K23_28_2]]&lt;0),"+-","")</f>
        <v/>
      </c>
    </row>
    <row r="1001" spans="1:12" x14ac:dyDescent="0.25">
      <c r="A1001" s="6" t="str">
        <f>SUBSTITUTE(SUBSTITUTE(Table2[[#This Row],[NAMA BARANG]],"-","")," ","")</f>
        <v>IDCard612(24)/+Tali(24)Orange</v>
      </c>
      <c r="B1001" s="8">
        <f ca="1">IF(Table2[[#This Row],[TT]]&lt;1,"",COUNT(B$2:B1000)+1)</f>
        <v>999</v>
      </c>
      <c r="C1001" s="6" t="s">
        <v>1267</v>
      </c>
      <c r="D1001" s="8">
        <v>45</v>
      </c>
      <c r="E1001" s="8">
        <v>2000</v>
      </c>
      <c r="F1001" s="8">
        <f ca="1">SUM(Table2[[#This Row],[AWAL]],Table2[[#This Row],[M17_21_2]],Table2[[#This Row],[K17_21_2]],Table2[[#This Row],[M23_28_2]],Table2[[#This Row],[K23_28_2]])</f>
        <v>45</v>
      </c>
      <c r="G1001" s="6">
        <f ca="1">SUMIF(INDIRECT(Table2[[#Headers],[M17_21_2]]&amp;"[concat]"),Table2[concat],INDIRECT(Table2[[#Headers],[M17_21_2]]&amp;"[c]"))</f>
        <v>0</v>
      </c>
      <c r="H1001" s="6">
        <f ca="1">SUMIF(INDIRECT(Table2[[#Headers],[K17_21_2]]&amp;"[concat]"),Table2[concat],INDIRECT(Table2[[#Headers],[K17_21_2]]&amp;"[c]"))*-1</f>
        <v>0</v>
      </c>
      <c r="I1001" s="6" t="str">
        <f ca="1">IF(OR(Table2[[#This Row],[M17_21_2]]&gt;0,Table2[[#This Row],[K17_21_2]]&lt;0),"+-","")</f>
        <v/>
      </c>
      <c r="J1001" s="9">
        <f ca="1">SUMIF(INDIRECT(Table2[[#Headers],[M23_28_2]]&amp;"[concat]"),Table2[concat],INDIRECT(Table2[[#Headers],[M23_28_2]]&amp;"[c]"))</f>
        <v>0</v>
      </c>
      <c r="K1001" s="9"/>
      <c r="L1001" s="9" t="str">
        <f ca="1">IF(OR(Table2[[#This Row],[M23_28_2]]&gt;0,Table2[[#This Row],[K23_28_2]]&lt;0),"+-","")</f>
        <v/>
      </c>
    </row>
    <row r="1002" spans="1:12" x14ac:dyDescent="0.25">
      <c r="A1002" s="6" t="str">
        <f>SUBSTITUTE(SUBSTITUTE(Table2[[#This Row],[NAMA BARANG]],"-","")," ","")</f>
        <v>IDCard612(24)/+Tali(24)Pink</v>
      </c>
      <c r="B1002" s="8">
        <f ca="1">IF(Table2[[#This Row],[TT]]&lt;1,"",COUNT(B$2:B1001)+1)</f>
        <v>1000</v>
      </c>
      <c r="C1002" s="6" t="s">
        <v>1268</v>
      </c>
      <c r="D1002" s="8">
        <v>46</v>
      </c>
      <c r="E1002" s="8">
        <v>2000</v>
      </c>
      <c r="F1002" s="8">
        <f ca="1">SUM(Table2[[#This Row],[AWAL]],Table2[[#This Row],[M17_21_2]],Table2[[#This Row],[K17_21_2]],Table2[[#This Row],[M23_28_2]],Table2[[#This Row],[K23_28_2]])</f>
        <v>46</v>
      </c>
      <c r="G1002" s="6">
        <f ca="1">SUMIF(INDIRECT(Table2[[#Headers],[M17_21_2]]&amp;"[concat]"),Table2[concat],INDIRECT(Table2[[#Headers],[M17_21_2]]&amp;"[c]"))</f>
        <v>0</v>
      </c>
      <c r="H1002" s="6">
        <f ca="1">SUMIF(INDIRECT(Table2[[#Headers],[K17_21_2]]&amp;"[concat]"),Table2[concat],INDIRECT(Table2[[#Headers],[K17_21_2]]&amp;"[c]"))*-1</f>
        <v>0</v>
      </c>
      <c r="I1002" s="6" t="str">
        <f ca="1">IF(OR(Table2[[#This Row],[M17_21_2]]&gt;0,Table2[[#This Row],[K17_21_2]]&lt;0),"+-","")</f>
        <v/>
      </c>
      <c r="J1002" s="9">
        <f ca="1">SUMIF(INDIRECT(Table2[[#Headers],[M23_28_2]]&amp;"[concat]"),Table2[concat],INDIRECT(Table2[[#Headers],[M23_28_2]]&amp;"[c]"))</f>
        <v>0</v>
      </c>
      <c r="K1002" s="9"/>
      <c r="L1002" s="9" t="str">
        <f ca="1">IF(OR(Table2[[#This Row],[M23_28_2]]&gt;0,Table2[[#This Row],[K23_28_2]]&lt;0),"+-","")</f>
        <v/>
      </c>
    </row>
    <row r="1003" spans="1:12" x14ac:dyDescent="0.25">
      <c r="A1003" s="6" t="str">
        <f>SUBSTITUTE(SUBSTITUTE(Table2[[#This Row],[NAMA BARANG]],"-","")," ","")</f>
        <v>IDcardA1</v>
      </c>
      <c r="B1003" s="8">
        <f ca="1">IF(Table2[[#This Row],[TT]]&lt;1,"",COUNT(B$2:B1002)+1)</f>
        <v>1001</v>
      </c>
      <c r="C1003" s="6" t="s">
        <v>1269</v>
      </c>
      <c r="D1003" s="8">
        <v>2</v>
      </c>
      <c r="E1003" s="8">
        <v>8000</v>
      </c>
      <c r="F1003" s="8">
        <f ca="1">SUM(Table2[[#This Row],[AWAL]],Table2[[#This Row],[M17_21_2]],Table2[[#This Row],[K17_21_2]],Table2[[#This Row],[M23_28_2]],Table2[[#This Row],[K23_28_2]])</f>
        <v>2</v>
      </c>
      <c r="G1003" s="6">
        <f ca="1">SUMIF(INDIRECT(Table2[[#Headers],[M17_21_2]]&amp;"[concat]"),Table2[concat],INDIRECT(Table2[[#Headers],[M17_21_2]]&amp;"[c]"))</f>
        <v>0</v>
      </c>
      <c r="H1003" s="6">
        <f ca="1">SUMIF(INDIRECT(Table2[[#Headers],[K17_21_2]]&amp;"[concat]"),Table2[concat],INDIRECT(Table2[[#Headers],[K17_21_2]]&amp;"[c]"))*-1</f>
        <v>0</v>
      </c>
      <c r="I1003" s="6" t="str">
        <f ca="1">IF(OR(Table2[[#This Row],[M17_21_2]]&gt;0,Table2[[#This Row],[K17_21_2]]&lt;0),"+-","")</f>
        <v/>
      </c>
      <c r="J1003" s="9">
        <f ca="1">SUMIF(INDIRECT(Table2[[#Headers],[M23_28_2]]&amp;"[concat]"),Table2[concat],INDIRECT(Table2[[#Headers],[M23_28_2]]&amp;"[c]"))</f>
        <v>0</v>
      </c>
      <c r="K1003" s="9"/>
      <c r="L1003" s="9" t="str">
        <f ca="1">IF(OR(Table2[[#This Row],[M23_28_2]]&gt;0,Table2[[#This Row],[K23_28_2]]&lt;0),"+-","")</f>
        <v/>
      </c>
    </row>
    <row r="1004" spans="1:12" x14ac:dyDescent="0.25">
      <c r="A1004" s="6" t="str">
        <f>SUBSTITUTE(SUBSTITUTE(Table2[[#This Row],[NAMA BARANG]],"-","")," ","")</f>
        <v>IDcardA1amanda</v>
      </c>
      <c r="B1004" s="8">
        <f ca="1">IF(Table2[[#This Row],[TT]]&lt;1,"",COUNT(B$2:B1003)+1)</f>
        <v>1002</v>
      </c>
      <c r="C1004" s="6" t="s">
        <v>1270</v>
      </c>
      <c r="D1004" s="8">
        <v>3</v>
      </c>
      <c r="E1004" s="8" t="s">
        <v>1271</v>
      </c>
      <c r="F1004" s="8">
        <f ca="1">SUM(Table2[[#This Row],[AWAL]],Table2[[#This Row],[M17_21_2]],Table2[[#This Row],[K17_21_2]],Table2[[#This Row],[M23_28_2]],Table2[[#This Row],[K23_28_2]])</f>
        <v>3</v>
      </c>
      <c r="G1004" s="6">
        <f ca="1">SUMIF(INDIRECT(Table2[[#Headers],[M17_21_2]]&amp;"[concat]"),Table2[concat],INDIRECT(Table2[[#Headers],[M17_21_2]]&amp;"[c]"))</f>
        <v>0</v>
      </c>
      <c r="H1004" s="6">
        <f ca="1">SUMIF(INDIRECT(Table2[[#Headers],[K17_21_2]]&amp;"[concat]"),Table2[concat],INDIRECT(Table2[[#Headers],[K17_21_2]]&amp;"[c]"))*-1</f>
        <v>0</v>
      </c>
      <c r="I1004" s="6" t="str">
        <f ca="1">IF(OR(Table2[[#This Row],[M17_21_2]]&gt;0,Table2[[#This Row],[K17_21_2]]&lt;0),"+-","")</f>
        <v/>
      </c>
      <c r="J1004" s="9">
        <f ca="1">SUMIF(INDIRECT(Table2[[#Headers],[M23_28_2]]&amp;"[concat]"),Table2[concat],INDIRECT(Table2[[#Headers],[M23_28_2]]&amp;"[c]"))</f>
        <v>0</v>
      </c>
      <c r="K1004" s="9"/>
      <c r="L1004" s="9" t="str">
        <f ca="1">IF(OR(Table2[[#This Row],[M23_28_2]]&gt;0,Table2[[#This Row],[K23_28_2]]&lt;0),"+-","")</f>
        <v/>
      </c>
    </row>
    <row r="1005" spans="1:12" x14ac:dyDescent="0.25">
      <c r="A1005" s="6" t="str">
        <f>SUBSTITUTE(SUBSTITUTE(Table2[[#This Row],[NAMA BARANG]],"-","")," ","")</f>
        <v>IDCardB4(GADING)</v>
      </c>
      <c r="B1005" s="8">
        <f ca="1">IF(Table2[[#This Row],[TT]]&lt;1,"",COUNT(B$2:B1004)+1)</f>
        <v>1003</v>
      </c>
      <c r="C1005" s="6" t="s">
        <v>1272</v>
      </c>
      <c r="D1005" s="8">
        <v>5</v>
      </c>
      <c r="E1005" s="8" t="s">
        <v>1273</v>
      </c>
      <c r="F1005" s="8">
        <f ca="1">SUM(Table2[[#This Row],[AWAL]],Table2[[#This Row],[M17_21_2]],Table2[[#This Row],[K17_21_2]],Table2[[#This Row],[M23_28_2]],Table2[[#This Row],[K23_28_2]])</f>
        <v>5</v>
      </c>
      <c r="G1005" s="6">
        <f ca="1">SUMIF(INDIRECT(Table2[[#Headers],[M17_21_2]]&amp;"[concat]"),Table2[concat],INDIRECT(Table2[[#Headers],[M17_21_2]]&amp;"[c]"))</f>
        <v>0</v>
      </c>
      <c r="H1005" s="6">
        <f ca="1">SUMIF(INDIRECT(Table2[[#Headers],[K17_21_2]]&amp;"[concat]"),Table2[concat],INDIRECT(Table2[[#Headers],[K17_21_2]]&amp;"[c]"))*-1</f>
        <v>0</v>
      </c>
      <c r="I1005" s="6" t="str">
        <f ca="1">IF(OR(Table2[[#This Row],[M17_21_2]]&gt;0,Table2[[#This Row],[K17_21_2]]&lt;0),"+-","")</f>
        <v/>
      </c>
      <c r="J1005" s="9">
        <f ca="1">SUMIF(INDIRECT(Table2[[#Headers],[M23_28_2]]&amp;"[concat]"),Table2[concat],INDIRECT(Table2[[#Headers],[M23_28_2]]&amp;"[c]"))</f>
        <v>0</v>
      </c>
      <c r="K1005" s="9"/>
      <c r="L1005" s="9" t="str">
        <f ca="1">IF(OR(Table2[[#This Row],[M23_28_2]]&gt;0,Table2[[#This Row],[K23_28_2]]&lt;0),"+-","")</f>
        <v/>
      </c>
    </row>
    <row r="1006" spans="1:12" x14ac:dyDescent="0.25">
      <c r="A1006" s="6" t="str">
        <f>SUBSTITUTE(SUBSTITUTE(Table2[[#This Row],[NAMA BARANG]],"-","")," ","")</f>
        <v>IDcardJBS107biru</v>
      </c>
      <c r="B1006" s="8">
        <f ca="1">IF(Table2[[#This Row],[TT]]&lt;1,"",COUNT(B$2:B1005)+1)</f>
        <v>1004</v>
      </c>
      <c r="C1006" s="6" t="s">
        <v>1276</v>
      </c>
      <c r="D1006" s="8">
        <v>3</v>
      </c>
      <c r="E1006" s="8" t="s">
        <v>1275</v>
      </c>
      <c r="F1006" s="8">
        <f ca="1">SUM(Table2[[#This Row],[AWAL]],Table2[[#This Row],[M17_21_2]],Table2[[#This Row],[K17_21_2]],Table2[[#This Row],[M23_28_2]],Table2[[#This Row],[K23_28_2]])</f>
        <v>2</v>
      </c>
      <c r="G1006" s="6">
        <f ca="1">SUMIF(INDIRECT(Table2[[#Headers],[M17_21_2]]&amp;"[concat]"),Table2[concat],INDIRECT(Table2[[#Headers],[M17_21_2]]&amp;"[c]"))</f>
        <v>0</v>
      </c>
      <c r="H1006" s="6">
        <f ca="1">SUMIF(INDIRECT(Table2[[#Headers],[K17_21_2]]&amp;"[concat]"),Table2[concat],INDIRECT(Table2[[#Headers],[K17_21_2]]&amp;"[c]"))*-1</f>
        <v>-1</v>
      </c>
      <c r="I1006" s="6" t="str">
        <f ca="1">IF(OR(Table2[[#This Row],[M17_21_2]]&gt;0,Table2[[#This Row],[K17_21_2]]&lt;0),"+-","")</f>
        <v>+-</v>
      </c>
      <c r="J1006" s="9">
        <f ca="1">SUMIF(INDIRECT(Table2[[#Headers],[M23_28_2]]&amp;"[concat]"),Table2[concat],INDIRECT(Table2[[#Headers],[M23_28_2]]&amp;"[c]"))</f>
        <v>0</v>
      </c>
      <c r="K1006" s="9"/>
      <c r="L1006" s="9" t="str">
        <f ca="1">IF(OR(Table2[[#This Row],[M23_28_2]]&gt;0,Table2[[#This Row],[K23_28_2]]&lt;0),"+-","")</f>
        <v/>
      </c>
    </row>
    <row r="1007" spans="1:12" x14ac:dyDescent="0.25">
      <c r="A1007" s="6" t="str">
        <f>SUBSTITUTE(SUBSTITUTE(Table2[[#This Row],[NAMA BARANG]],"-","")," ","")</f>
        <v>IDCardnamaCD008lurusB</v>
      </c>
      <c r="B1007" s="8">
        <f ca="1">IF(Table2[[#This Row],[TT]]&lt;1,"",COUNT(B$2:B1006)+1)</f>
        <v>1005</v>
      </c>
      <c r="C1007" s="6" t="s">
        <v>1278</v>
      </c>
      <c r="D1007" s="8">
        <v>15</v>
      </c>
      <c r="E1007" s="8">
        <v>3000</v>
      </c>
      <c r="F1007" s="8">
        <f ca="1">SUM(Table2[[#This Row],[AWAL]],Table2[[#This Row],[M17_21_2]],Table2[[#This Row],[K17_21_2]],Table2[[#This Row],[M23_28_2]],Table2[[#This Row],[K23_28_2]])</f>
        <v>15</v>
      </c>
      <c r="G1007" s="6">
        <f ca="1">SUMIF(INDIRECT(Table2[[#Headers],[M17_21_2]]&amp;"[concat]"),Table2[concat],INDIRECT(Table2[[#Headers],[M17_21_2]]&amp;"[c]"))</f>
        <v>0</v>
      </c>
      <c r="H1007" s="6">
        <f ca="1">SUMIF(INDIRECT(Table2[[#Headers],[K17_21_2]]&amp;"[concat]"),Table2[concat],INDIRECT(Table2[[#Headers],[K17_21_2]]&amp;"[c]"))*-1</f>
        <v>0</v>
      </c>
      <c r="I1007" s="6" t="str">
        <f ca="1">IF(OR(Table2[[#This Row],[M17_21_2]]&gt;0,Table2[[#This Row],[K17_21_2]]&lt;0),"+-","")</f>
        <v/>
      </c>
      <c r="J1007" s="9">
        <f ca="1">SUMIF(INDIRECT(Table2[[#Headers],[M23_28_2]]&amp;"[concat]"),Table2[concat],INDIRECT(Table2[[#Headers],[M23_28_2]]&amp;"[c]"))</f>
        <v>0</v>
      </c>
      <c r="K1007" s="9"/>
      <c r="L1007" s="9" t="str">
        <f ca="1">IF(OR(Table2[[#This Row],[M23_28_2]]&gt;0,Table2[[#This Row],[K23_28_2]]&lt;0),"+-","")</f>
        <v/>
      </c>
    </row>
    <row r="1008" spans="1:12" x14ac:dyDescent="0.25">
      <c r="A1008" s="6" t="str">
        <f>SUBSTITUTE(SUBSTITUTE(Table2[[#This Row],[NAMA BARANG]],"-","")," ","")</f>
        <v>IDCardnamaCD008lurusM</v>
      </c>
      <c r="B1008" s="8">
        <f ca="1">IF(Table2[[#This Row],[TT]]&lt;1,"",COUNT(B$2:B1007)+1)</f>
        <v>1006</v>
      </c>
      <c r="C1008" s="6" t="s">
        <v>1280</v>
      </c>
      <c r="D1008" s="8">
        <v>1</v>
      </c>
      <c r="E1008" s="8">
        <v>3000</v>
      </c>
      <c r="F1008" s="8">
        <f ca="1">SUM(Table2[[#This Row],[AWAL]],Table2[[#This Row],[M17_21_2]],Table2[[#This Row],[K17_21_2]],Table2[[#This Row],[M23_28_2]],Table2[[#This Row],[K23_28_2]])</f>
        <v>1</v>
      </c>
      <c r="G1008" s="6">
        <f ca="1">SUMIF(INDIRECT(Table2[[#Headers],[M17_21_2]]&amp;"[concat]"),Table2[concat],INDIRECT(Table2[[#Headers],[M17_21_2]]&amp;"[c]"))</f>
        <v>0</v>
      </c>
      <c r="H1008" s="6">
        <f ca="1">SUMIF(INDIRECT(Table2[[#Headers],[K17_21_2]]&amp;"[concat]"),Table2[concat],INDIRECT(Table2[[#Headers],[K17_21_2]]&amp;"[c]"))*-1</f>
        <v>0</v>
      </c>
      <c r="I1008" s="6" t="str">
        <f ca="1">IF(OR(Table2[[#This Row],[M17_21_2]]&gt;0,Table2[[#This Row],[K17_21_2]]&lt;0),"+-","")</f>
        <v/>
      </c>
      <c r="J1008" s="9">
        <f ca="1">SUMIF(INDIRECT(Table2[[#Headers],[M23_28_2]]&amp;"[concat]"),Table2[concat],INDIRECT(Table2[[#Headers],[M23_28_2]]&amp;"[c]"))</f>
        <v>0</v>
      </c>
      <c r="K1008" s="9"/>
      <c r="L1008" s="9" t="str">
        <f ca="1">IF(OR(Table2[[#This Row],[M23_28_2]]&gt;0,Table2[[#This Row],[K23_28_2]]&lt;0),"+-","")</f>
        <v/>
      </c>
    </row>
    <row r="1009" spans="1:12" x14ac:dyDescent="0.25">
      <c r="A1009" s="6" t="str">
        <f>SUBSTITUTE(SUBSTITUTE(Table2[[#This Row],[NAMA BARANG]],"-","")," ","")</f>
        <v>IDCardyoyoTransparantwhite</v>
      </c>
      <c r="B1009" s="8">
        <f ca="1">IF(Table2[[#This Row],[TT]]&lt;1,"",COUNT(B$2:B1008)+1)</f>
        <v>1007</v>
      </c>
      <c r="C1009" s="6" t="s">
        <v>1281</v>
      </c>
      <c r="D1009" s="8">
        <v>7</v>
      </c>
      <c r="E1009" s="8" t="s">
        <v>426</v>
      </c>
      <c r="F1009" s="8">
        <f ca="1">SUM(Table2[[#This Row],[AWAL]],Table2[[#This Row],[M17_21_2]],Table2[[#This Row],[K17_21_2]],Table2[[#This Row],[M23_28_2]],Table2[[#This Row],[K23_28_2]])</f>
        <v>7</v>
      </c>
      <c r="G1009" s="6">
        <f ca="1">SUMIF(INDIRECT(Table2[[#Headers],[M17_21_2]]&amp;"[concat]"),Table2[concat],INDIRECT(Table2[[#Headers],[M17_21_2]]&amp;"[c]"))</f>
        <v>0</v>
      </c>
      <c r="H1009" s="6">
        <f ca="1">SUMIF(INDIRECT(Table2[[#Headers],[K17_21_2]]&amp;"[concat]"),Table2[concat],INDIRECT(Table2[[#Headers],[K17_21_2]]&amp;"[c]"))*-1</f>
        <v>0</v>
      </c>
      <c r="I1009" s="6" t="str">
        <f ca="1">IF(OR(Table2[[#This Row],[M17_21_2]]&gt;0,Table2[[#This Row],[K17_21_2]]&lt;0),"+-","")</f>
        <v/>
      </c>
      <c r="J1009" s="9">
        <f ca="1">SUMIF(INDIRECT(Table2[[#Headers],[M23_28_2]]&amp;"[concat]"),Table2[concat],INDIRECT(Table2[[#Headers],[M23_28_2]]&amp;"[c]"))</f>
        <v>0</v>
      </c>
      <c r="K1009" s="9"/>
      <c r="L1009" s="9" t="str">
        <f ca="1">IF(OR(Table2[[#This Row],[M23_28_2]]&gt;0,Table2[[#This Row],[K23_28_2]]&lt;0),"+-","")</f>
        <v/>
      </c>
    </row>
    <row r="1010" spans="1:12" x14ac:dyDescent="0.25">
      <c r="A1010" s="6" t="str">
        <f>SUBSTITUTE(SUBSTITUTE(Table2[[#This Row],[NAMA BARANG]],"-","")," ","")</f>
        <v>IsiBensiaZC201</v>
      </c>
      <c r="B1010" s="8">
        <f ca="1">IF(Table2[[#This Row],[TT]]&lt;1,"",COUNT(B$2:B1009)+1)</f>
        <v>1008</v>
      </c>
      <c r="C1010" s="6" t="s">
        <v>1282</v>
      </c>
      <c r="D1010" s="8">
        <v>3</v>
      </c>
      <c r="E1010" s="8" t="s">
        <v>1283</v>
      </c>
      <c r="F1010" s="8">
        <f ca="1">SUM(Table2[[#This Row],[AWAL]],Table2[[#This Row],[M17_21_2]],Table2[[#This Row],[K17_21_2]],Table2[[#This Row],[M23_28_2]],Table2[[#This Row],[K23_28_2]])</f>
        <v>3</v>
      </c>
      <c r="G1010" s="6">
        <f ca="1">SUMIF(INDIRECT(Table2[[#Headers],[M17_21_2]]&amp;"[concat]"),Table2[concat],INDIRECT(Table2[[#Headers],[M17_21_2]]&amp;"[c]"))</f>
        <v>0</v>
      </c>
      <c r="H1010" s="6">
        <f ca="1">SUMIF(INDIRECT(Table2[[#Headers],[K17_21_2]]&amp;"[concat]"),Table2[concat],INDIRECT(Table2[[#Headers],[K17_21_2]]&amp;"[c]"))*-1</f>
        <v>0</v>
      </c>
      <c r="I1010" s="6" t="str">
        <f ca="1">IF(OR(Table2[[#This Row],[M17_21_2]]&gt;0,Table2[[#This Row],[K17_21_2]]&lt;0),"+-","")</f>
        <v/>
      </c>
      <c r="J1010" s="9">
        <f ca="1">SUMIF(INDIRECT(Table2[[#Headers],[M23_28_2]]&amp;"[concat]"),Table2[concat],INDIRECT(Table2[[#Headers],[M23_28_2]]&amp;"[c]"))</f>
        <v>0</v>
      </c>
      <c r="K1010" s="9"/>
      <c r="L1010" s="9" t="str">
        <f ca="1">IF(OR(Table2[[#This Row],[M23_28_2]]&gt;0,Table2[[#This Row],[K23_28_2]]&lt;0),"+-","")</f>
        <v/>
      </c>
    </row>
    <row r="1011" spans="1:12" x14ac:dyDescent="0.25">
      <c r="A1011" s="6" t="str">
        <f>SUBSTITUTE(SUBSTITUTE(Table2[[#This Row],[NAMA BARANG]],"-","")," ","")</f>
        <v>IsiCrossLepasan(H06)</v>
      </c>
      <c r="B1011" s="8">
        <f ca="1">IF(Table2[[#This Row],[TT]]&lt;1,"",COUNT(B$2:B1010)+1)</f>
        <v>1009</v>
      </c>
      <c r="C1011" s="6" t="s">
        <v>1284</v>
      </c>
      <c r="D1011" s="8">
        <v>2</v>
      </c>
      <c r="E1011" s="8" t="s">
        <v>1180</v>
      </c>
      <c r="F1011" s="8">
        <f ca="1">SUM(Table2[[#This Row],[AWAL]],Table2[[#This Row],[M17_21_2]],Table2[[#This Row],[K17_21_2]],Table2[[#This Row],[M23_28_2]],Table2[[#This Row],[K23_28_2]])</f>
        <v>2</v>
      </c>
      <c r="G1011" s="6">
        <f ca="1">SUMIF(INDIRECT(Table2[[#Headers],[M17_21_2]]&amp;"[concat]"),Table2[concat],INDIRECT(Table2[[#Headers],[M17_21_2]]&amp;"[c]"))</f>
        <v>0</v>
      </c>
      <c r="H1011" s="6">
        <f ca="1">SUMIF(INDIRECT(Table2[[#Headers],[K17_21_2]]&amp;"[concat]"),Table2[concat],INDIRECT(Table2[[#Headers],[K17_21_2]]&amp;"[c]"))*-1</f>
        <v>0</v>
      </c>
      <c r="I1011" s="6" t="str">
        <f ca="1">IF(OR(Table2[[#This Row],[M17_21_2]]&gt;0,Table2[[#This Row],[K17_21_2]]&lt;0),"+-","")</f>
        <v/>
      </c>
      <c r="J1011" s="9">
        <f ca="1">SUMIF(INDIRECT(Table2[[#Headers],[M23_28_2]]&amp;"[concat]"),Table2[concat],INDIRECT(Table2[[#Headers],[M23_28_2]]&amp;"[c]"))</f>
        <v>0</v>
      </c>
      <c r="K1011" s="9"/>
      <c r="L1011" s="9" t="str">
        <f ca="1">IF(OR(Table2[[#This Row],[M23_28_2]]&gt;0,Table2[[#This Row],[K23_28_2]]&lt;0),"+-","")</f>
        <v/>
      </c>
    </row>
    <row r="1012" spans="1:12" x14ac:dyDescent="0.25">
      <c r="A1012" s="6" t="str">
        <f>SUBSTITUTE(SUBSTITUTE(Table2[[#This Row],[NAMA BARANG]],"-","")," ","")</f>
        <v>IsiCrossunicorn</v>
      </c>
      <c r="B1012" s="8">
        <f ca="1">IF(Table2[[#This Row],[TT]]&lt;1,"",COUNT(B$2:B1011)+1)</f>
        <v>1010</v>
      </c>
      <c r="C1012" s="6" t="s">
        <v>1285</v>
      </c>
      <c r="D1012" s="8">
        <v>1</v>
      </c>
      <c r="E1012" s="8" t="s">
        <v>132</v>
      </c>
      <c r="F1012" s="8">
        <f ca="1">SUM(Table2[[#This Row],[AWAL]],Table2[[#This Row],[M17_21_2]],Table2[[#This Row],[K17_21_2]],Table2[[#This Row],[M23_28_2]],Table2[[#This Row],[K23_28_2]])</f>
        <v>1</v>
      </c>
      <c r="G1012" s="6">
        <f ca="1">SUMIF(INDIRECT(Table2[[#Headers],[M17_21_2]]&amp;"[concat]"),Table2[concat],INDIRECT(Table2[[#Headers],[M17_21_2]]&amp;"[c]"))</f>
        <v>0</v>
      </c>
      <c r="H1012" s="6">
        <f ca="1">SUMIF(INDIRECT(Table2[[#Headers],[K17_21_2]]&amp;"[concat]"),Table2[concat],INDIRECT(Table2[[#Headers],[K17_21_2]]&amp;"[c]"))*-1</f>
        <v>0</v>
      </c>
      <c r="I1012" s="6" t="str">
        <f ca="1">IF(OR(Table2[[#This Row],[M17_21_2]]&gt;0,Table2[[#This Row],[K17_21_2]]&lt;0),"+-","")</f>
        <v/>
      </c>
      <c r="J1012" s="9">
        <f ca="1">SUMIF(INDIRECT(Table2[[#Headers],[M23_28_2]]&amp;"[concat]"),Table2[concat],INDIRECT(Table2[[#Headers],[M23_28_2]]&amp;"[c]"))</f>
        <v>0</v>
      </c>
      <c r="K1012" s="9"/>
      <c r="L1012" s="9" t="str">
        <f ca="1">IF(OR(Table2[[#This Row],[M23_28_2]]&gt;0,Table2[[#This Row],[K23_28_2]]&lt;0),"+-","")</f>
        <v/>
      </c>
    </row>
    <row r="1013" spans="1:12" x14ac:dyDescent="0.25">
      <c r="A1013" s="6" t="str">
        <f>SUBSTITUTE(SUBSTITUTE(Table2[[#This Row],[NAMA BARANG]],"-","")," ","")</f>
        <v>Isigel1.0TC308ht</v>
      </c>
      <c r="B1013" s="8">
        <f ca="1">IF(Table2[[#This Row],[TT]]&lt;1,"",COUNT(B$2:B1012)+1)</f>
        <v>1011</v>
      </c>
      <c r="C1013" s="6" t="s">
        <v>2814</v>
      </c>
      <c r="D1013" s="8">
        <v>4</v>
      </c>
      <c r="E1013" s="8" t="s">
        <v>1287</v>
      </c>
      <c r="F1013" s="8">
        <f ca="1">SUM(Table2[[#This Row],[AWAL]],Table2[[#This Row],[M17_21_2]],Table2[[#This Row],[K17_21_2]],Table2[[#This Row],[M23_28_2]],Table2[[#This Row],[K23_28_2]])</f>
        <v>4</v>
      </c>
      <c r="G1013" s="6">
        <f ca="1">SUMIF(INDIRECT(Table2[[#Headers],[M17_21_2]]&amp;"[concat]"),Table2[concat],INDIRECT(Table2[[#Headers],[M17_21_2]]&amp;"[c]"))</f>
        <v>0</v>
      </c>
      <c r="H1013" s="6">
        <f ca="1">SUMIF(INDIRECT(Table2[[#Headers],[K17_21_2]]&amp;"[concat]"),Table2[concat],INDIRECT(Table2[[#Headers],[K17_21_2]]&amp;"[c]"))*-1</f>
        <v>0</v>
      </c>
      <c r="I1013" s="6" t="str">
        <f ca="1">IF(OR(Table2[[#This Row],[M17_21_2]]&gt;0,Table2[[#This Row],[K17_21_2]]&lt;0),"+-","")</f>
        <v/>
      </c>
      <c r="J1013" s="9">
        <f ca="1">SUMIF(INDIRECT(Table2[[#Headers],[M23_28_2]]&amp;"[concat]"),Table2[concat],INDIRECT(Table2[[#Headers],[M23_28_2]]&amp;"[c]"))</f>
        <v>0</v>
      </c>
      <c r="K1013" s="9"/>
      <c r="L1013" s="9" t="str">
        <f ca="1">IF(OR(Table2[[#This Row],[M23_28_2]]&gt;0,Table2[[#This Row],[K23_28_2]]&lt;0),"+-","")</f>
        <v/>
      </c>
    </row>
    <row r="1014" spans="1:12" x14ac:dyDescent="0.25">
      <c r="A1014" s="6" t="str">
        <f>SUBSTITUTE(SUBSTITUTE(Table2[[#This Row],[NAMA BARANG]],"-","")," ","")</f>
        <v>IsigelFancyVtroisi20dos4seri</v>
      </c>
      <c r="B1014" s="8">
        <f ca="1">IF(Table2[[#This Row],[TT]]&lt;1,"",COUNT(B$2:B1013)+1)</f>
        <v>1012</v>
      </c>
      <c r="C1014" s="6" t="s">
        <v>2879</v>
      </c>
      <c r="D1014" s="8">
        <v>57</v>
      </c>
      <c r="E1014" s="8" t="s">
        <v>2878</v>
      </c>
      <c r="F1014" s="8">
        <f ca="1">SUM(Table2[[#This Row],[AWAL]],Table2[[#This Row],[M17_21_2]],Table2[[#This Row],[K17_21_2]],Table2[[#This Row],[M23_28_2]],Table2[[#This Row],[K23_28_2]])</f>
        <v>53</v>
      </c>
      <c r="G1014" s="6">
        <f ca="1">SUMIF(INDIRECT(Table2[[#Headers],[M17_21_2]]&amp;"[concat]"),Table2[concat],INDIRECT(Table2[[#Headers],[M17_21_2]]&amp;"[c]"))</f>
        <v>0</v>
      </c>
      <c r="H1014" s="6">
        <f ca="1">SUMIF(INDIRECT(Table2[[#Headers],[K17_21_2]]&amp;"[concat]"),Table2[concat],INDIRECT(Table2[[#Headers],[K17_21_2]]&amp;"[c]"))*-1</f>
        <v>-4</v>
      </c>
      <c r="I1014" s="6" t="str">
        <f ca="1">IF(OR(Table2[[#This Row],[M17_21_2]]&gt;0,Table2[[#This Row],[K17_21_2]]&lt;0),"+-","")</f>
        <v>+-</v>
      </c>
      <c r="J1014" s="9">
        <f ca="1">SUMIF(INDIRECT(Table2[[#Headers],[M23_28_2]]&amp;"[concat]"),Table2[concat],INDIRECT(Table2[[#Headers],[M23_28_2]]&amp;"[c]"))</f>
        <v>0</v>
      </c>
      <c r="K1014" s="9"/>
      <c r="L1014" s="9" t="str">
        <f ca="1">IF(OR(Table2[[#This Row],[M23_28_2]]&gt;0,Table2[[#This Row],[K23_28_2]]&lt;0),"+-","")</f>
        <v/>
      </c>
    </row>
    <row r="1015" spans="1:12" x14ac:dyDescent="0.25">
      <c r="A1015" s="6" t="str">
        <f>SUBSTITUTE(SUBSTITUTE(Table2[[#This Row],[NAMA BARANG]],"-","")," ","")</f>
        <v>IsiGell218013AVENGER</v>
      </c>
      <c r="B1015" s="8">
        <f ca="1">IF(Table2[[#This Row],[TT]]&lt;1,"",COUNT(B$2:B1014)+1)</f>
        <v>1013</v>
      </c>
      <c r="C1015" s="6" t="s">
        <v>1288</v>
      </c>
      <c r="D1015" s="8">
        <v>4</v>
      </c>
      <c r="E1015" s="8" t="s">
        <v>1289</v>
      </c>
      <c r="F1015" s="8">
        <f ca="1">SUM(Table2[[#This Row],[AWAL]],Table2[[#This Row],[M17_21_2]],Table2[[#This Row],[K17_21_2]],Table2[[#This Row],[M23_28_2]],Table2[[#This Row],[K23_28_2]])</f>
        <v>4</v>
      </c>
      <c r="G1015" s="6">
        <f ca="1">SUMIF(INDIRECT(Table2[[#Headers],[M17_21_2]]&amp;"[concat]"),Table2[concat],INDIRECT(Table2[[#Headers],[M17_21_2]]&amp;"[c]"))</f>
        <v>0</v>
      </c>
      <c r="H1015" s="6">
        <f ca="1">SUMIF(INDIRECT(Table2[[#Headers],[K17_21_2]]&amp;"[concat]"),Table2[concat],INDIRECT(Table2[[#Headers],[K17_21_2]]&amp;"[c]"))*-1</f>
        <v>0</v>
      </c>
      <c r="I1015" s="6" t="str">
        <f ca="1">IF(OR(Table2[[#This Row],[M17_21_2]]&gt;0,Table2[[#This Row],[K17_21_2]]&lt;0),"+-","")</f>
        <v/>
      </c>
      <c r="J1015" s="9">
        <f ca="1">SUMIF(INDIRECT(Table2[[#Headers],[M23_28_2]]&amp;"[concat]"),Table2[concat],INDIRECT(Table2[[#Headers],[M23_28_2]]&amp;"[c]"))</f>
        <v>0</v>
      </c>
      <c r="K1015" s="9"/>
      <c r="L1015" s="9" t="str">
        <f ca="1">IF(OR(Table2[[#This Row],[M23_28_2]]&gt;0,Table2[[#This Row],[K23_28_2]]&lt;0),"+-","")</f>
        <v/>
      </c>
    </row>
    <row r="1016" spans="1:12" x14ac:dyDescent="0.25">
      <c r="A1016" s="6" t="str">
        <f>SUBSTITUTE(SUBSTITUTE(Table2[[#This Row],[NAMA BARANG]],"-","")," ","")</f>
        <v>IsiGell218014(Kuning)</v>
      </c>
      <c r="B1016" s="8">
        <f ca="1">IF(Table2[[#This Row],[TT]]&lt;1,"",COUNT(B$2:B1015)+1)</f>
        <v>1014</v>
      </c>
      <c r="C1016" s="6" t="s">
        <v>1290</v>
      </c>
      <c r="D1016" s="8">
        <v>18</v>
      </c>
      <c r="E1016" s="8" t="s">
        <v>1289</v>
      </c>
      <c r="F1016" s="8">
        <f ca="1">SUM(Table2[[#This Row],[AWAL]],Table2[[#This Row],[M17_21_2]],Table2[[#This Row],[K17_21_2]],Table2[[#This Row],[M23_28_2]],Table2[[#This Row],[K23_28_2]])</f>
        <v>18</v>
      </c>
      <c r="G1016" s="6">
        <f ca="1">SUMIF(INDIRECT(Table2[[#Headers],[M17_21_2]]&amp;"[concat]"),Table2[concat],INDIRECT(Table2[[#Headers],[M17_21_2]]&amp;"[c]"))</f>
        <v>0</v>
      </c>
      <c r="H1016" s="6">
        <f ca="1">SUMIF(INDIRECT(Table2[[#Headers],[K17_21_2]]&amp;"[concat]"),Table2[concat],INDIRECT(Table2[[#Headers],[K17_21_2]]&amp;"[c]"))*-1</f>
        <v>0</v>
      </c>
      <c r="I1016" s="6" t="str">
        <f ca="1">IF(OR(Table2[[#This Row],[M17_21_2]]&gt;0,Table2[[#This Row],[K17_21_2]]&lt;0),"+-","")</f>
        <v/>
      </c>
      <c r="J1016" s="9">
        <f ca="1">SUMIF(INDIRECT(Table2[[#Headers],[M23_28_2]]&amp;"[concat]"),Table2[concat],INDIRECT(Table2[[#Headers],[M23_28_2]]&amp;"[c]"))</f>
        <v>0</v>
      </c>
      <c r="K1016" s="9"/>
      <c r="L1016" s="9" t="str">
        <f ca="1">IF(OR(Table2[[#This Row],[M23_28_2]]&gt;0,Table2[[#This Row],[K23_28_2]]&lt;0),"+-","")</f>
        <v/>
      </c>
    </row>
    <row r="1017" spans="1:12" x14ac:dyDescent="0.25">
      <c r="A1017" s="6" t="str">
        <f>SUBSTITUTE(SUBSTITUTE(Table2[[#This Row],[NAMA BARANG]],"-","")," ","")</f>
        <v>IsigellDebossDBGR550(24)</v>
      </c>
      <c r="B1017" s="8">
        <f ca="1">IF(Table2[[#This Row],[TT]]&lt;1,"",COUNT(B$2:B1016)+1)</f>
        <v>1015</v>
      </c>
      <c r="C1017" s="6" t="s">
        <v>1291</v>
      </c>
      <c r="D1017" s="8">
        <v>1</v>
      </c>
      <c r="E1017" s="8" t="s">
        <v>1292</v>
      </c>
      <c r="F1017" s="8">
        <f ca="1">SUM(Table2[[#This Row],[AWAL]],Table2[[#This Row],[M17_21_2]],Table2[[#This Row],[K17_21_2]],Table2[[#This Row],[M23_28_2]],Table2[[#This Row],[K23_28_2]])</f>
        <v>1</v>
      </c>
      <c r="G1017" s="6">
        <f ca="1">SUMIF(INDIRECT(Table2[[#Headers],[M17_21_2]]&amp;"[concat]"),Table2[concat],INDIRECT(Table2[[#Headers],[M17_21_2]]&amp;"[c]"))</f>
        <v>0</v>
      </c>
      <c r="H1017" s="6">
        <f ca="1">SUMIF(INDIRECT(Table2[[#Headers],[K17_21_2]]&amp;"[concat]"),Table2[concat],INDIRECT(Table2[[#Headers],[K17_21_2]]&amp;"[c]"))*-1</f>
        <v>0</v>
      </c>
      <c r="I1017" s="6" t="str">
        <f ca="1">IF(OR(Table2[[#This Row],[M17_21_2]]&gt;0,Table2[[#This Row],[K17_21_2]]&lt;0),"+-","")</f>
        <v/>
      </c>
      <c r="J1017" s="9">
        <f ca="1">SUMIF(INDIRECT(Table2[[#Headers],[M23_28_2]]&amp;"[concat]"),Table2[concat],INDIRECT(Table2[[#Headers],[M23_28_2]]&amp;"[c]"))</f>
        <v>0</v>
      </c>
      <c r="K1017" s="9"/>
      <c r="L1017" s="9" t="str">
        <f ca="1">IF(OR(Table2[[#This Row],[M23_28_2]]&gt;0,Table2[[#This Row],[K23_28_2]]&lt;0),"+-","")</f>
        <v/>
      </c>
    </row>
    <row r="1018" spans="1:12" x14ac:dyDescent="0.25">
      <c r="A1018" s="6" t="str">
        <f>SUBSTITUTE(SUBSTITUTE(Table2[[#This Row],[NAMA BARANG]],"-","")," ","")</f>
        <v>IsiGellnato</v>
      </c>
      <c r="B1018" s="8">
        <f ca="1">IF(Table2[[#This Row],[TT]]&lt;1,"",COUNT(B$2:B1017)+1)</f>
        <v>1016</v>
      </c>
      <c r="C1018" s="6" t="s">
        <v>1293</v>
      </c>
      <c r="D1018" s="8">
        <v>5</v>
      </c>
      <c r="E1018" s="8" t="s">
        <v>1294</v>
      </c>
      <c r="F1018" s="8">
        <f ca="1">SUM(Table2[[#This Row],[AWAL]],Table2[[#This Row],[M17_21_2]],Table2[[#This Row],[K17_21_2]],Table2[[#This Row],[M23_28_2]],Table2[[#This Row],[K23_28_2]])</f>
        <v>5</v>
      </c>
      <c r="G1018" s="6">
        <f ca="1">SUMIF(INDIRECT(Table2[[#Headers],[M17_21_2]]&amp;"[concat]"),Table2[concat],INDIRECT(Table2[[#Headers],[M17_21_2]]&amp;"[c]"))</f>
        <v>0</v>
      </c>
      <c r="H1018" s="6">
        <f ca="1">SUMIF(INDIRECT(Table2[[#Headers],[K17_21_2]]&amp;"[concat]"),Table2[concat],INDIRECT(Table2[[#Headers],[K17_21_2]]&amp;"[c]"))*-1</f>
        <v>0</v>
      </c>
      <c r="I1018" s="6" t="str">
        <f ca="1">IF(OR(Table2[[#This Row],[M17_21_2]]&gt;0,Table2[[#This Row],[K17_21_2]]&lt;0),"+-","")</f>
        <v/>
      </c>
      <c r="J1018" s="9">
        <f ca="1">SUMIF(INDIRECT(Table2[[#Headers],[M23_28_2]]&amp;"[concat]"),Table2[concat],INDIRECT(Table2[[#Headers],[M23_28_2]]&amp;"[c]"))</f>
        <v>0</v>
      </c>
      <c r="K1018" s="9"/>
      <c r="L1018" s="9" t="str">
        <f ca="1">IF(OR(Table2[[#This Row],[M23_28_2]]&gt;0,Table2[[#This Row],[K23_28_2]]&lt;0),"+-","")</f>
        <v/>
      </c>
    </row>
    <row r="1019" spans="1:12" x14ac:dyDescent="0.25">
      <c r="A1019" s="6" t="str">
        <f>SUBSTITUTE(SUBSTITUTE(Table2[[#This Row],[NAMA BARANG]],"-","")," ","")</f>
        <v>IsigellRetractDBGR900</v>
      </c>
      <c r="B1019" s="8">
        <f ca="1">IF(Table2[[#This Row],[TT]]&lt;1,"",COUNT(B$2:B1018)+1)</f>
        <v>1017</v>
      </c>
      <c r="C1019" s="6" t="s">
        <v>1295</v>
      </c>
      <c r="D1019" s="8">
        <v>2</v>
      </c>
      <c r="E1019" s="8" t="s">
        <v>18</v>
      </c>
      <c r="F1019" s="8">
        <f ca="1">SUM(Table2[[#This Row],[AWAL]],Table2[[#This Row],[M17_21_2]],Table2[[#This Row],[K17_21_2]],Table2[[#This Row],[M23_28_2]],Table2[[#This Row],[K23_28_2]])</f>
        <v>2</v>
      </c>
      <c r="G1019" s="6">
        <f ca="1">SUMIF(INDIRECT(Table2[[#Headers],[M17_21_2]]&amp;"[concat]"),Table2[concat],INDIRECT(Table2[[#Headers],[M17_21_2]]&amp;"[c]"))</f>
        <v>0</v>
      </c>
      <c r="H1019" s="6">
        <f ca="1">SUMIF(INDIRECT(Table2[[#Headers],[K17_21_2]]&amp;"[concat]"),Table2[concat],INDIRECT(Table2[[#Headers],[K17_21_2]]&amp;"[c]"))*-1</f>
        <v>0</v>
      </c>
      <c r="I1019" s="6" t="str">
        <f ca="1">IF(OR(Table2[[#This Row],[M17_21_2]]&gt;0,Table2[[#This Row],[K17_21_2]]&lt;0),"+-","")</f>
        <v/>
      </c>
      <c r="J1019" s="9">
        <f ca="1">SUMIF(INDIRECT(Table2[[#Headers],[M23_28_2]]&amp;"[concat]"),Table2[concat],INDIRECT(Table2[[#Headers],[M23_28_2]]&amp;"[c]"))</f>
        <v>0</v>
      </c>
      <c r="K1019" s="9"/>
      <c r="L1019" s="9" t="str">
        <f ca="1">IF(OR(Table2[[#This Row],[M23_28_2]]&gt;0,Table2[[#This Row],[K23_28_2]]&lt;0),"+-","")</f>
        <v/>
      </c>
    </row>
    <row r="1020" spans="1:12" x14ac:dyDescent="0.25">
      <c r="A1020" s="6" t="str">
        <f>SUBSTITUTE(SUBSTITUTE(Table2[[#This Row],[NAMA BARANG]],"-","")," ","")</f>
        <v>IsiGWno369</v>
      </c>
      <c r="B1020" s="8">
        <f ca="1">IF(Table2[[#This Row],[TT]]&lt;1,"",COUNT(B$2:B1019)+1)</f>
        <v>1018</v>
      </c>
      <c r="C1020" s="6" t="s">
        <v>2798</v>
      </c>
      <c r="D1020" s="8">
        <v>0</v>
      </c>
      <c r="E1020" s="8">
        <v>50</v>
      </c>
      <c r="F1020" s="8">
        <f ca="1">SUM(Table2[[#This Row],[AWAL]],Table2[[#This Row],[M17_21_2]],Table2[[#This Row],[K17_21_2]],Table2[[#This Row],[M23_28_2]],Table2[[#This Row],[K23_28_2]])</f>
        <v>3</v>
      </c>
      <c r="G1020" s="6">
        <f ca="1">SUMIF(INDIRECT(Table2[[#Headers],[M17_21_2]]&amp;"[concat]"),Table2[concat],INDIRECT(Table2[[#Headers],[M17_21_2]]&amp;"[c]"))</f>
        <v>3</v>
      </c>
      <c r="H1020" s="6">
        <f ca="1">SUMIF(INDIRECT(Table2[[#Headers],[K17_21_2]]&amp;"[concat]"),Table2[concat],INDIRECT(Table2[[#Headers],[K17_21_2]]&amp;"[c]"))*-1</f>
        <v>0</v>
      </c>
      <c r="I1020" s="6" t="str">
        <f ca="1">IF(OR(Table2[[#This Row],[M17_21_2]]&gt;0,Table2[[#This Row],[K17_21_2]]&lt;0),"+-","")</f>
        <v>+-</v>
      </c>
      <c r="J1020" s="9">
        <f ca="1">SUMIF(INDIRECT(Table2[[#Headers],[M23_28_2]]&amp;"[concat]"),Table2[concat],INDIRECT(Table2[[#Headers],[M23_28_2]]&amp;"[c]"))</f>
        <v>0</v>
      </c>
      <c r="K1020" s="9"/>
      <c r="L1020" s="9" t="str">
        <f ca="1">IF(OR(Table2[[#This Row],[M23_28_2]]&gt;0,Table2[[#This Row],[K23_28_2]]&lt;0),"+-","")</f>
        <v/>
      </c>
    </row>
    <row r="1021" spans="1:12" x14ac:dyDescent="0.25">
      <c r="A1021" s="9" t="str">
        <f>SUBSTITUTE(SUBSTITUTE(Table2[[#This Row],[NAMA BARANG]],"-","")," ","")</f>
        <v>IsiGWno.10</v>
      </c>
      <c r="B1021" s="10">
        <f ca="1">IF(Table2[[#This Row],[TT]]&lt;1,"",COUNT(B$2:B1020)+1)</f>
        <v>1019</v>
      </c>
      <c r="C1021" s="6" t="s">
        <v>2939</v>
      </c>
      <c r="E1021" s="8" t="s">
        <v>2940</v>
      </c>
      <c r="F1021" s="10">
        <f ca="1">SUM(Table2[[#This Row],[AWAL]],Table2[[#This Row],[M17_21_2]],Table2[[#This Row],[K17_21_2]],Table2[[#This Row],[M23_28_2]],Table2[[#This Row],[K23_28_2]])</f>
        <v>14</v>
      </c>
      <c r="G1021" s="6">
        <f ca="1">SUMIF(INDIRECT(Table2[[#Headers],[M17_21_2]]&amp;"[concat]"),Table2[concat],INDIRECT(Table2[[#Headers],[M17_21_2]]&amp;"[c]"))</f>
        <v>14</v>
      </c>
      <c r="H1021" s="6">
        <f ca="1">SUMIF(INDIRECT(Table2[[#Headers],[K17_21_2]]&amp;"[concat]"),Table2[concat],INDIRECT(Table2[[#Headers],[K17_21_2]]&amp;"[c]"))*-1</f>
        <v>0</v>
      </c>
      <c r="I1021" s="6" t="str">
        <f ca="1">IF(OR(Table2[[#This Row],[M17_21_2]]&gt;0,Table2[[#This Row],[K17_21_2]]&lt;0),"+-","")</f>
        <v>+-</v>
      </c>
      <c r="J1021" s="9">
        <f ca="1">SUMIF(INDIRECT(Table2[[#Headers],[M23_28_2]]&amp;"[concat]"),Table2[concat],INDIRECT(Table2[[#Headers],[M23_28_2]]&amp;"[c]"))</f>
        <v>0</v>
      </c>
      <c r="K1021" s="9"/>
      <c r="L1021" s="9" t="str">
        <f ca="1">IF(OR(Table2[[#This Row],[M23_28_2]]&gt;0,Table2[[#This Row],[K23_28_2]]&lt;0),"+-","")</f>
        <v/>
      </c>
    </row>
    <row r="1022" spans="1:12" x14ac:dyDescent="0.25">
      <c r="A1022" s="6" t="str">
        <f>SUBSTITUTE(SUBSTITUTE(Table2[[#This Row],[NAMA BARANG]],"-","")," ","")</f>
        <v>IsiGWNovusno10</v>
      </c>
      <c r="B1022" s="8">
        <f ca="1">IF(Table2[[#This Row],[TT]]&lt;1,"",COUNT(B$2:B1021)+1)</f>
        <v>1020</v>
      </c>
      <c r="C1022" s="6" t="s">
        <v>1296</v>
      </c>
      <c r="D1022" s="8">
        <v>16</v>
      </c>
      <c r="E1022" s="8">
        <v>100</v>
      </c>
      <c r="F1022" s="8">
        <f ca="1">SUM(Table2[[#This Row],[AWAL]],Table2[[#This Row],[M17_21_2]],Table2[[#This Row],[K17_21_2]],Table2[[#This Row],[M23_28_2]],Table2[[#This Row],[K23_28_2]])</f>
        <v>16</v>
      </c>
      <c r="G1022" s="6">
        <f ca="1">SUMIF(INDIRECT(Table2[[#Headers],[M17_21_2]]&amp;"[concat]"),Table2[concat],INDIRECT(Table2[[#Headers],[M17_21_2]]&amp;"[c]"))</f>
        <v>0</v>
      </c>
      <c r="H1022" s="6">
        <f ca="1">SUMIF(INDIRECT(Table2[[#Headers],[K17_21_2]]&amp;"[concat]"),Table2[concat],INDIRECT(Table2[[#Headers],[K17_21_2]]&amp;"[c]"))*-1</f>
        <v>0</v>
      </c>
      <c r="I1022" s="6" t="str">
        <f ca="1">IF(OR(Table2[[#This Row],[M17_21_2]]&gt;0,Table2[[#This Row],[K17_21_2]]&lt;0),"+-","")</f>
        <v/>
      </c>
      <c r="J1022" s="9">
        <f ca="1">SUMIF(INDIRECT(Table2[[#Headers],[M23_28_2]]&amp;"[concat]"),Table2[concat],INDIRECT(Table2[[#Headers],[M23_28_2]]&amp;"[c]"))</f>
        <v>0</v>
      </c>
      <c r="K1022" s="9"/>
      <c r="L1022" s="9" t="str">
        <f ca="1">IF(OR(Table2[[#This Row],[M23_28_2]]&gt;0,Table2[[#This Row],[K23_28_2]]&lt;0),"+-","")</f>
        <v/>
      </c>
    </row>
    <row r="1023" spans="1:12" x14ac:dyDescent="0.25">
      <c r="A1023" s="6" t="str">
        <f>SUBSTITUTE(SUBSTITUTE(Table2[[#This Row],[NAMA BARANG]],"-","")," ","")</f>
        <v>IsiLLeafpolosT</v>
      </c>
      <c r="B1023" s="8">
        <f ca="1">IF(Table2[[#This Row],[TT]]&lt;1,"",COUNT(B$2:B1022)+1)</f>
        <v>1021</v>
      </c>
      <c r="C1023" s="6" t="s">
        <v>1297</v>
      </c>
      <c r="D1023" s="8">
        <v>1</v>
      </c>
      <c r="E1023" s="8" t="s">
        <v>492</v>
      </c>
      <c r="F1023" s="8">
        <f ca="1">SUM(Table2[[#This Row],[AWAL]],Table2[[#This Row],[M17_21_2]],Table2[[#This Row],[K17_21_2]],Table2[[#This Row],[M23_28_2]],Table2[[#This Row],[K23_28_2]])</f>
        <v>1</v>
      </c>
      <c r="G1023" s="6">
        <f ca="1">SUMIF(INDIRECT(Table2[[#Headers],[M17_21_2]]&amp;"[concat]"),Table2[concat],INDIRECT(Table2[[#Headers],[M17_21_2]]&amp;"[c]"))</f>
        <v>0</v>
      </c>
      <c r="H1023" s="6">
        <f ca="1">SUMIF(INDIRECT(Table2[[#Headers],[K17_21_2]]&amp;"[concat]"),Table2[concat],INDIRECT(Table2[[#Headers],[K17_21_2]]&amp;"[c]"))*-1</f>
        <v>0</v>
      </c>
      <c r="I1023" s="6" t="str">
        <f ca="1">IF(OR(Table2[[#This Row],[M17_21_2]]&gt;0,Table2[[#This Row],[K17_21_2]]&lt;0),"+-","")</f>
        <v/>
      </c>
      <c r="J1023" s="9">
        <f ca="1">SUMIF(INDIRECT(Table2[[#Headers],[M23_28_2]]&amp;"[concat]"),Table2[concat],INDIRECT(Table2[[#Headers],[M23_28_2]]&amp;"[c]"))</f>
        <v>0</v>
      </c>
      <c r="K1023" s="9"/>
      <c r="L1023" s="9" t="str">
        <f ca="1">IF(OR(Table2[[#This Row],[M23_28_2]]&gt;0,Table2[[#This Row],[K23_28_2]]&lt;0),"+-","")</f>
        <v/>
      </c>
    </row>
    <row r="1024" spans="1:12" x14ac:dyDescent="0.25">
      <c r="A1024" s="6" t="str">
        <f>SUBSTITUTE(SUBSTITUTE(Table2[[#This Row],[NAMA BARANG]],"-","")," ","")</f>
        <v>IsimechpensilMFFR091</v>
      </c>
      <c r="B1024" s="8">
        <f ca="1">IF(Table2[[#This Row],[TT]]&lt;1,"",COUNT(B$2:B1023)+1)</f>
        <v>1022</v>
      </c>
      <c r="C1024" s="6" t="s">
        <v>1298</v>
      </c>
      <c r="D1024" s="8">
        <v>1</v>
      </c>
      <c r="E1024" s="8" t="s">
        <v>596</v>
      </c>
      <c r="F1024" s="8">
        <f ca="1">SUM(Table2[[#This Row],[AWAL]],Table2[[#This Row],[M17_21_2]],Table2[[#This Row],[K17_21_2]],Table2[[#This Row],[M23_28_2]],Table2[[#This Row],[K23_28_2]])</f>
        <v>1</v>
      </c>
      <c r="G1024" s="6">
        <f ca="1">SUMIF(INDIRECT(Table2[[#Headers],[M17_21_2]]&amp;"[concat]"),Table2[concat],INDIRECT(Table2[[#Headers],[M17_21_2]]&amp;"[c]"))</f>
        <v>0</v>
      </c>
      <c r="H1024" s="6">
        <f ca="1">SUMIF(INDIRECT(Table2[[#Headers],[K17_21_2]]&amp;"[concat]"),Table2[concat],INDIRECT(Table2[[#Headers],[K17_21_2]]&amp;"[c]"))*-1</f>
        <v>0</v>
      </c>
      <c r="I1024" s="6" t="str">
        <f ca="1">IF(OR(Table2[[#This Row],[M17_21_2]]&gt;0,Table2[[#This Row],[K17_21_2]]&lt;0),"+-","")</f>
        <v/>
      </c>
      <c r="J1024" s="9">
        <f ca="1">SUMIF(INDIRECT(Table2[[#Headers],[M23_28_2]]&amp;"[concat]"),Table2[concat],INDIRECT(Table2[[#Headers],[M23_28_2]]&amp;"[c]"))</f>
        <v>0</v>
      </c>
      <c r="K1024" s="9"/>
      <c r="L1024" s="9" t="str">
        <f ca="1">IF(OR(Table2[[#This Row],[M23_28_2]]&gt;0,Table2[[#This Row],[K23_28_2]]&lt;0),"+-","")</f>
        <v/>
      </c>
    </row>
    <row r="1025" spans="1:12" x14ac:dyDescent="0.25">
      <c r="A1025" s="6" t="str">
        <f>SUBSTITUTE(SUBSTITUTE(Table2[[#This Row],[NAMA BARANG]],"-","")," ","")</f>
        <v>IsimechpensilMFF188</v>
      </c>
      <c r="B1025" s="8">
        <f ca="1">IF(Table2[[#This Row],[TT]]&lt;1,"",COUNT(B$2:B1024)+1)</f>
        <v>1023</v>
      </c>
      <c r="C1025" s="6" t="s">
        <v>1299</v>
      </c>
      <c r="D1025" s="8">
        <v>1</v>
      </c>
      <c r="E1025" s="8" t="s">
        <v>285</v>
      </c>
      <c r="F1025" s="8">
        <f ca="1">SUM(Table2[[#This Row],[AWAL]],Table2[[#This Row],[M17_21_2]],Table2[[#This Row],[K17_21_2]],Table2[[#This Row],[M23_28_2]],Table2[[#This Row],[K23_28_2]])</f>
        <v>1</v>
      </c>
      <c r="G1025" s="6">
        <f ca="1">SUMIF(INDIRECT(Table2[[#Headers],[M17_21_2]]&amp;"[concat]"),Table2[concat],INDIRECT(Table2[[#Headers],[M17_21_2]]&amp;"[c]"))</f>
        <v>0</v>
      </c>
      <c r="H1025" s="6">
        <f ca="1">SUMIF(INDIRECT(Table2[[#Headers],[K17_21_2]]&amp;"[concat]"),Table2[concat],INDIRECT(Table2[[#Headers],[K17_21_2]]&amp;"[c]"))*-1</f>
        <v>0</v>
      </c>
      <c r="I1025" s="6" t="str">
        <f ca="1">IF(OR(Table2[[#This Row],[M17_21_2]]&gt;0,Table2[[#This Row],[K17_21_2]]&lt;0),"+-","")</f>
        <v/>
      </c>
      <c r="J1025" s="9">
        <f ca="1">SUMIF(INDIRECT(Table2[[#Headers],[M23_28_2]]&amp;"[concat]"),Table2[concat],INDIRECT(Table2[[#Headers],[M23_28_2]]&amp;"[c]"))</f>
        <v>0</v>
      </c>
      <c r="K1025" s="9"/>
      <c r="L1025" s="9" t="str">
        <f ca="1">IF(OR(Table2[[#This Row],[M23_28_2]]&gt;0,Table2[[#This Row],[K23_28_2]]&lt;0),"+-","")</f>
        <v/>
      </c>
    </row>
    <row r="1026" spans="1:12" x14ac:dyDescent="0.25">
      <c r="A1026" s="6" t="str">
        <f>SUBSTITUTE(SUBSTITUTE(Table2[[#This Row],[NAMA BARANG]],"-","")," ","")</f>
        <v>IsimechpensilMPFR199A</v>
      </c>
      <c r="B1026" s="8">
        <f ca="1">IF(Table2[[#This Row],[TT]]&lt;1,"",COUNT(B$2:B1025)+1)</f>
        <v>1024</v>
      </c>
      <c r="C1026" s="6" t="s">
        <v>1300</v>
      </c>
      <c r="D1026" s="8">
        <v>3</v>
      </c>
      <c r="E1026" s="8" t="s">
        <v>285</v>
      </c>
      <c r="F1026" s="8">
        <f ca="1">SUM(Table2[[#This Row],[AWAL]],Table2[[#This Row],[M17_21_2]],Table2[[#This Row],[K17_21_2]],Table2[[#This Row],[M23_28_2]],Table2[[#This Row],[K23_28_2]])</f>
        <v>3</v>
      </c>
      <c r="G1026" s="6">
        <f ca="1">SUMIF(INDIRECT(Table2[[#Headers],[M17_21_2]]&amp;"[concat]"),Table2[concat],INDIRECT(Table2[[#Headers],[M17_21_2]]&amp;"[c]"))</f>
        <v>0</v>
      </c>
      <c r="H1026" s="6">
        <f ca="1">SUMIF(INDIRECT(Table2[[#Headers],[K17_21_2]]&amp;"[concat]"),Table2[concat],INDIRECT(Table2[[#Headers],[K17_21_2]]&amp;"[c]"))*-1</f>
        <v>0</v>
      </c>
      <c r="I1026" s="6" t="str">
        <f ca="1">IF(OR(Table2[[#This Row],[M17_21_2]]&gt;0,Table2[[#This Row],[K17_21_2]]&lt;0),"+-","")</f>
        <v/>
      </c>
      <c r="J1026" s="9">
        <f ca="1">SUMIF(INDIRECT(Table2[[#Headers],[M23_28_2]]&amp;"[concat]"),Table2[concat],INDIRECT(Table2[[#Headers],[M23_28_2]]&amp;"[c]"))</f>
        <v>0</v>
      </c>
      <c r="K1026" s="9"/>
      <c r="L1026" s="9" t="str">
        <f ca="1">IF(OR(Table2[[#This Row],[M23_28_2]]&gt;0,Table2[[#This Row],[K23_28_2]]&lt;0),"+-","")</f>
        <v/>
      </c>
    </row>
    <row r="1027" spans="1:12" x14ac:dyDescent="0.25">
      <c r="A1027" s="6" t="str">
        <f>SUBSTITUTE(SUBSTITUTE(Table2[[#This Row],[NAMA BARANG]],"-","")," ","")</f>
        <v>IsimechpensilMPFR2104</v>
      </c>
      <c r="B1027" s="8">
        <f ca="1">IF(Table2[[#This Row],[TT]]&lt;1,"",COUNT(B$2:B1026)+1)</f>
        <v>1025</v>
      </c>
      <c r="C1027" s="6" t="s">
        <v>1301</v>
      </c>
      <c r="D1027" s="8">
        <v>3</v>
      </c>
      <c r="E1027" s="8" t="s">
        <v>753</v>
      </c>
      <c r="F1027" s="8">
        <f ca="1">SUM(Table2[[#This Row],[AWAL]],Table2[[#This Row],[M17_21_2]],Table2[[#This Row],[K17_21_2]],Table2[[#This Row],[M23_28_2]],Table2[[#This Row],[K23_28_2]])</f>
        <v>3</v>
      </c>
      <c r="G1027" s="6">
        <f ca="1">SUMIF(INDIRECT(Table2[[#Headers],[M17_21_2]]&amp;"[concat]"),Table2[concat],INDIRECT(Table2[[#Headers],[M17_21_2]]&amp;"[c]"))</f>
        <v>0</v>
      </c>
      <c r="H1027" s="6">
        <f ca="1">SUMIF(INDIRECT(Table2[[#Headers],[K17_21_2]]&amp;"[concat]"),Table2[concat],INDIRECT(Table2[[#Headers],[K17_21_2]]&amp;"[c]"))*-1</f>
        <v>0</v>
      </c>
      <c r="I1027" s="6" t="str">
        <f ca="1">IF(OR(Table2[[#This Row],[M17_21_2]]&gt;0,Table2[[#This Row],[K17_21_2]]&lt;0),"+-","")</f>
        <v/>
      </c>
      <c r="J1027" s="9">
        <f ca="1">SUMIF(INDIRECT(Table2[[#Headers],[M23_28_2]]&amp;"[concat]"),Table2[concat],INDIRECT(Table2[[#Headers],[M23_28_2]]&amp;"[c]"))</f>
        <v>0</v>
      </c>
      <c r="K1027" s="9"/>
      <c r="L1027" s="9" t="str">
        <f ca="1">IF(OR(Table2[[#This Row],[M23_28_2]]&gt;0,Table2[[#This Row],[K23_28_2]]&lt;0),"+-","")</f>
        <v/>
      </c>
    </row>
    <row r="1028" spans="1:12" x14ac:dyDescent="0.25">
      <c r="A1028" s="6" t="str">
        <f>SUBSTITUTE(SUBSTITUTE(Table2[[#This Row],[NAMA BARANG]],"-","")," ","")</f>
        <v>IsimechpensilMPFR678</v>
      </c>
      <c r="B1028" s="8">
        <f ca="1">IF(Table2[[#This Row],[TT]]&lt;1,"",COUNT(B$2:B1027)+1)</f>
        <v>1026</v>
      </c>
      <c r="C1028" s="6" t="s">
        <v>1302</v>
      </c>
      <c r="D1028" s="8">
        <v>1</v>
      </c>
      <c r="E1028" s="8" t="s">
        <v>1303</v>
      </c>
      <c r="F1028" s="8">
        <f ca="1">SUM(Table2[[#This Row],[AWAL]],Table2[[#This Row],[M17_21_2]],Table2[[#This Row],[K17_21_2]],Table2[[#This Row],[M23_28_2]],Table2[[#This Row],[K23_28_2]])</f>
        <v>1</v>
      </c>
      <c r="G1028" s="6">
        <f ca="1">SUMIF(INDIRECT(Table2[[#Headers],[M17_21_2]]&amp;"[concat]"),Table2[concat],INDIRECT(Table2[[#Headers],[M17_21_2]]&amp;"[c]"))</f>
        <v>0</v>
      </c>
      <c r="H1028" s="6">
        <f ca="1">SUMIF(INDIRECT(Table2[[#Headers],[K17_21_2]]&amp;"[concat]"),Table2[concat],INDIRECT(Table2[[#Headers],[K17_21_2]]&amp;"[c]"))*-1</f>
        <v>0</v>
      </c>
      <c r="I1028" s="6" t="str">
        <f ca="1">IF(OR(Table2[[#This Row],[M17_21_2]]&gt;0,Table2[[#This Row],[K17_21_2]]&lt;0),"+-","")</f>
        <v/>
      </c>
      <c r="J1028" s="9">
        <f ca="1">SUMIF(INDIRECT(Table2[[#Headers],[M23_28_2]]&amp;"[concat]"),Table2[concat],INDIRECT(Table2[[#Headers],[M23_28_2]]&amp;"[c]"))</f>
        <v>0</v>
      </c>
      <c r="K1028" s="9"/>
      <c r="L1028" s="9" t="str">
        <f ca="1">IF(OR(Table2[[#This Row],[M23_28_2]]&gt;0,Table2[[#This Row],[K23_28_2]]&lt;0),"+-","")</f>
        <v/>
      </c>
    </row>
    <row r="1029" spans="1:12" x14ac:dyDescent="0.25">
      <c r="A1029" s="6" t="str">
        <f>SUBSTITUTE(SUBSTITUTE(Table2[[#This Row],[NAMA BARANG]],"-","")," ","")</f>
        <v>IsimechpencollenGoldG2000HB(1box=100tube/1tube=40pc)</v>
      </c>
      <c r="B1029" s="8">
        <f ca="1">IF(Table2[[#This Row],[TT]]&lt;1,"",COUNT(B$2:B1028)+1)</f>
        <v>1027</v>
      </c>
      <c r="C1029" s="6" t="s">
        <v>1304</v>
      </c>
      <c r="D1029" s="8">
        <v>1</v>
      </c>
      <c r="E1029" s="8" t="s">
        <v>267</v>
      </c>
      <c r="F1029" s="8">
        <f ca="1">SUM(Table2[[#This Row],[AWAL]],Table2[[#This Row],[M17_21_2]],Table2[[#This Row],[K17_21_2]],Table2[[#This Row],[M23_28_2]],Table2[[#This Row],[K23_28_2]])</f>
        <v>1</v>
      </c>
      <c r="G1029" s="6">
        <f ca="1">SUMIF(INDIRECT(Table2[[#Headers],[M17_21_2]]&amp;"[concat]"),Table2[concat],INDIRECT(Table2[[#Headers],[M17_21_2]]&amp;"[c]"))</f>
        <v>0</v>
      </c>
      <c r="H1029" s="6">
        <f ca="1">SUMIF(INDIRECT(Table2[[#Headers],[K17_21_2]]&amp;"[concat]"),Table2[concat],INDIRECT(Table2[[#Headers],[K17_21_2]]&amp;"[c]"))*-1</f>
        <v>0</v>
      </c>
      <c r="I1029" s="6" t="str">
        <f ca="1">IF(OR(Table2[[#This Row],[M17_21_2]]&gt;0,Table2[[#This Row],[K17_21_2]]&lt;0),"+-","")</f>
        <v/>
      </c>
      <c r="J1029" s="9">
        <f ca="1">SUMIF(INDIRECT(Table2[[#Headers],[M23_28_2]]&amp;"[concat]"),Table2[concat],INDIRECT(Table2[[#Headers],[M23_28_2]]&amp;"[c]"))</f>
        <v>0</v>
      </c>
      <c r="K1029" s="9"/>
      <c r="L1029" s="9" t="str">
        <f ca="1">IF(OR(Table2[[#This Row],[M23_28_2]]&gt;0,Table2[[#This Row],[K23_28_2]]&lt;0),"+-","")</f>
        <v/>
      </c>
    </row>
    <row r="1030" spans="1:12" x14ac:dyDescent="0.25">
      <c r="A1030" s="6" t="str">
        <f>SUBSTITUTE(SUBSTITUTE(Table2[[#This Row],[NAMA BARANG]],"-","")," ","")</f>
        <v>IsimechpencollenGoldG2000HB(1box=100tube/1tube=40pc)</v>
      </c>
      <c r="B1030" s="8">
        <f ca="1">IF(Table2[[#This Row],[TT]]&lt;1,"",COUNT(B$2:B1029)+1)</f>
        <v>1028</v>
      </c>
      <c r="C1030" s="6" t="s">
        <v>1304</v>
      </c>
      <c r="D1030" s="8">
        <v>1</v>
      </c>
      <c r="E1030" s="8" t="s">
        <v>267</v>
      </c>
      <c r="F1030" s="8">
        <f ca="1">SUM(Table2[[#This Row],[AWAL]],Table2[[#This Row],[M17_21_2]],Table2[[#This Row],[K17_21_2]],Table2[[#This Row],[M23_28_2]],Table2[[#This Row],[K23_28_2]])</f>
        <v>1</v>
      </c>
      <c r="G1030" s="6">
        <f ca="1">SUMIF(INDIRECT(Table2[[#Headers],[M17_21_2]]&amp;"[concat]"),Table2[concat],INDIRECT(Table2[[#Headers],[M17_21_2]]&amp;"[c]"))</f>
        <v>0</v>
      </c>
      <c r="H1030" s="6">
        <f ca="1">SUMIF(INDIRECT(Table2[[#Headers],[K17_21_2]]&amp;"[concat]"),Table2[concat],INDIRECT(Table2[[#Headers],[K17_21_2]]&amp;"[c]"))*-1</f>
        <v>0</v>
      </c>
      <c r="I1030" s="6" t="str">
        <f ca="1">IF(OR(Table2[[#This Row],[M17_21_2]]&gt;0,Table2[[#This Row],[K17_21_2]]&lt;0),"+-","")</f>
        <v/>
      </c>
      <c r="J1030" s="9">
        <f ca="1">SUMIF(INDIRECT(Table2[[#Headers],[M23_28_2]]&amp;"[concat]"),Table2[concat],INDIRECT(Table2[[#Headers],[M23_28_2]]&amp;"[c]"))</f>
        <v>0</v>
      </c>
      <c r="K1030" s="9"/>
      <c r="L1030" s="9" t="str">
        <f ca="1">IF(OR(Table2[[#This Row],[M23_28_2]]&gt;0,Table2[[#This Row],[K23_28_2]]&lt;0),"+-","")</f>
        <v/>
      </c>
    </row>
    <row r="1031" spans="1:12" x14ac:dyDescent="0.25">
      <c r="A1031" s="6" t="str">
        <f>SUBSTITUTE(SUBSTITUTE(Table2[[#This Row],[NAMA BARANG]],"-","")," ","")</f>
        <v>IsimechpencollenGoldG2000HB(1box=40tube/1tube=20pc)</v>
      </c>
      <c r="B1031" s="8">
        <f ca="1">IF(Table2[[#This Row],[TT]]&lt;1,"",COUNT(B$2:B1030)+1)</f>
        <v>1029</v>
      </c>
      <c r="C1031" s="6" t="s">
        <v>1305</v>
      </c>
      <c r="D1031" s="8">
        <v>2</v>
      </c>
      <c r="E1031" s="8" t="s">
        <v>259</v>
      </c>
      <c r="F1031" s="8">
        <f ca="1">SUM(Table2[[#This Row],[AWAL]],Table2[[#This Row],[M17_21_2]],Table2[[#This Row],[K17_21_2]],Table2[[#This Row],[M23_28_2]],Table2[[#This Row],[K23_28_2]])</f>
        <v>2</v>
      </c>
      <c r="G1031" s="6">
        <f ca="1">SUMIF(INDIRECT(Table2[[#Headers],[M17_21_2]]&amp;"[concat]"),Table2[concat],INDIRECT(Table2[[#Headers],[M17_21_2]]&amp;"[c]"))</f>
        <v>0</v>
      </c>
      <c r="H1031" s="6">
        <f ca="1">SUMIF(INDIRECT(Table2[[#Headers],[K17_21_2]]&amp;"[concat]"),Table2[concat],INDIRECT(Table2[[#Headers],[K17_21_2]]&amp;"[c]"))*-1</f>
        <v>0</v>
      </c>
      <c r="I1031" s="6" t="str">
        <f ca="1">IF(OR(Table2[[#This Row],[M17_21_2]]&gt;0,Table2[[#This Row],[K17_21_2]]&lt;0),"+-","")</f>
        <v/>
      </c>
      <c r="J1031" s="9">
        <f ca="1">SUMIF(INDIRECT(Table2[[#Headers],[M23_28_2]]&amp;"[concat]"),Table2[concat],INDIRECT(Table2[[#Headers],[M23_28_2]]&amp;"[c]"))</f>
        <v>0</v>
      </c>
      <c r="K1031" s="9"/>
      <c r="L1031" s="9" t="str">
        <f ca="1">IF(OR(Table2[[#This Row],[M23_28_2]]&gt;0,Table2[[#This Row],[K23_28_2]]&lt;0),"+-","")</f>
        <v/>
      </c>
    </row>
    <row r="1032" spans="1:12" x14ac:dyDescent="0.25">
      <c r="A1032" s="6" t="str">
        <f>SUBSTITUTE(SUBSTITUTE(Table2[[#This Row],[NAMA BARANG]],"-","")," ","")</f>
        <v>IsimechpencollenGoldG2550HB(1box=40tube/1tube=20pc)</v>
      </c>
      <c r="B1032" s="8">
        <f ca="1">IF(Table2[[#This Row],[TT]]&lt;1,"",COUNT(B$2:B1031)+1)</f>
        <v>1030</v>
      </c>
      <c r="C1032" s="6" t="s">
        <v>1306</v>
      </c>
      <c r="D1032" s="8">
        <v>2</v>
      </c>
      <c r="E1032" s="8" t="s">
        <v>230</v>
      </c>
      <c r="F1032" s="8">
        <f ca="1">SUM(Table2[[#This Row],[AWAL]],Table2[[#This Row],[M17_21_2]],Table2[[#This Row],[K17_21_2]],Table2[[#This Row],[M23_28_2]],Table2[[#This Row],[K23_28_2]])</f>
        <v>2</v>
      </c>
      <c r="G1032" s="6">
        <f ca="1">SUMIF(INDIRECT(Table2[[#Headers],[M17_21_2]]&amp;"[concat]"),Table2[concat],INDIRECT(Table2[[#Headers],[M17_21_2]]&amp;"[c]"))</f>
        <v>0</v>
      </c>
      <c r="H1032" s="6">
        <f ca="1">SUMIF(INDIRECT(Table2[[#Headers],[K17_21_2]]&amp;"[concat]"),Table2[concat],INDIRECT(Table2[[#Headers],[K17_21_2]]&amp;"[c]"))*-1</f>
        <v>0</v>
      </c>
      <c r="I1032" s="6" t="str">
        <f ca="1">IF(OR(Table2[[#This Row],[M17_21_2]]&gt;0,Table2[[#This Row],[K17_21_2]]&lt;0),"+-","")</f>
        <v/>
      </c>
      <c r="J1032" s="9">
        <f ca="1">SUMIF(INDIRECT(Table2[[#Headers],[M23_28_2]]&amp;"[concat]"),Table2[concat],INDIRECT(Table2[[#Headers],[M23_28_2]]&amp;"[c]"))</f>
        <v>0</v>
      </c>
      <c r="K1032" s="9"/>
      <c r="L1032" s="9" t="str">
        <f ca="1">IF(OR(Table2[[#This Row],[M23_28_2]]&gt;0,Table2[[#This Row],[K23_28_2]]&lt;0),"+-","")</f>
        <v/>
      </c>
    </row>
    <row r="1033" spans="1:12" x14ac:dyDescent="0.25">
      <c r="A1033" s="6" t="str">
        <f>SUBSTITUTE(SUBSTITUTE(Table2[[#This Row],[NAMA BARANG]],"-","")," ","")</f>
        <v>IsimechpenMingda2B9640(80)</v>
      </c>
      <c r="B1033" s="8">
        <f ca="1">IF(Table2[[#This Row],[TT]]&lt;1,"",COUNT(B$2:B1032)+1)</f>
        <v>1031</v>
      </c>
      <c r="C1033" s="6" t="s">
        <v>1307</v>
      </c>
      <c r="D1033" s="8">
        <v>4</v>
      </c>
      <c r="E1033" s="8" t="s">
        <v>596</v>
      </c>
      <c r="F1033" s="8">
        <f ca="1">SUM(Table2[[#This Row],[AWAL]],Table2[[#This Row],[M17_21_2]],Table2[[#This Row],[K17_21_2]],Table2[[#This Row],[M23_28_2]],Table2[[#This Row],[K23_28_2]])</f>
        <v>4</v>
      </c>
      <c r="G1033" s="6">
        <f ca="1">SUMIF(INDIRECT(Table2[[#Headers],[M17_21_2]]&amp;"[concat]"),Table2[concat],INDIRECT(Table2[[#Headers],[M17_21_2]]&amp;"[c]"))</f>
        <v>0</v>
      </c>
      <c r="H1033" s="6">
        <f ca="1">SUMIF(INDIRECT(Table2[[#Headers],[K17_21_2]]&amp;"[concat]"),Table2[concat],INDIRECT(Table2[[#Headers],[K17_21_2]]&amp;"[c]"))*-1</f>
        <v>0</v>
      </c>
      <c r="I1033" s="6" t="str">
        <f ca="1">IF(OR(Table2[[#This Row],[M17_21_2]]&gt;0,Table2[[#This Row],[K17_21_2]]&lt;0),"+-","")</f>
        <v/>
      </c>
      <c r="J1033" s="9">
        <f ca="1">SUMIF(INDIRECT(Table2[[#Headers],[M23_28_2]]&amp;"[concat]"),Table2[concat],INDIRECT(Table2[[#Headers],[M23_28_2]]&amp;"[c]"))</f>
        <v>0</v>
      </c>
      <c r="K1033" s="9"/>
      <c r="L1033" s="9" t="str">
        <f ca="1">IF(OR(Table2[[#This Row],[M23_28_2]]&gt;0,Table2[[#This Row],[K23_28_2]]&lt;0),"+-","")</f>
        <v/>
      </c>
    </row>
    <row r="1034" spans="1:12" x14ac:dyDescent="0.25">
      <c r="A1034" s="6" t="str">
        <f>SUBSTITUTE(SUBSTITUTE(Table2[[#This Row],[NAMA BARANG]],"-","")," ","")</f>
        <v>IsiorgiHologramZodiak</v>
      </c>
      <c r="B1034" s="8">
        <f ca="1">IF(Table2[[#This Row],[TT]]&lt;1,"",COUNT(B$2:B1033)+1)</f>
        <v>1032</v>
      </c>
      <c r="C1034" s="6" t="s">
        <v>1308</v>
      </c>
      <c r="D1034" s="8">
        <v>2</v>
      </c>
      <c r="E1034" s="8" t="s">
        <v>1309</v>
      </c>
      <c r="F1034" s="8">
        <f ca="1">SUM(Table2[[#This Row],[AWAL]],Table2[[#This Row],[M17_21_2]],Table2[[#This Row],[K17_21_2]],Table2[[#This Row],[M23_28_2]],Table2[[#This Row],[K23_28_2]])</f>
        <v>2</v>
      </c>
      <c r="G1034" s="6">
        <f ca="1">SUMIF(INDIRECT(Table2[[#Headers],[M17_21_2]]&amp;"[concat]"),Table2[concat],INDIRECT(Table2[[#Headers],[M17_21_2]]&amp;"[c]"))</f>
        <v>0</v>
      </c>
      <c r="H1034" s="6">
        <f ca="1">SUMIF(INDIRECT(Table2[[#Headers],[K17_21_2]]&amp;"[concat]"),Table2[concat],INDIRECT(Table2[[#Headers],[K17_21_2]]&amp;"[c]"))*-1</f>
        <v>0</v>
      </c>
      <c r="I1034" s="6" t="str">
        <f ca="1">IF(OR(Table2[[#This Row],[M17_21_2]]&gt;0,Table2[[#This Row],[K17_21_2]]&lt;0),"+-","")</f>
        <v/>
      </c>
      <c r="J1034" s="9">
        <f ca="1">SUMIF(INDIRECT(Table2[[#Headers],[M23_28_2]]&amp;"[concat]"),Table2[concat],INDIRECT(Table2[[#Headers],[M23_28_2]]&amp;"[c]"))</f>
        <v>0</v>
      </c>
      <c r="K1034" s="9"/>
      <c r="L1034" s="9" t="str">
        <f ca="1">IF(OR(Table2[[#This Row],[M23_28_2]]&gt;0,Table2[[#This Row],[K23_28_2]]&lt;0),"+-","")</f>
        <v/>
      </c>
    </row>
    <row r="1035" spans="1:12" x14ac:dyDescent="0.25">
      <c r="A1035" s="6" t="str">
        <f>SUBSTITUTE(SUBSTITUTE(Table2[[#This Row],[NAMA BARANG]],"-","")," ","")</f>
        <v>Isipensil229(210)</v>
      </c>
      <c r="B1035" s="8">
        <f ca="1">IF(Table2[[#This Row],[TT]]&lt;1,"",COUNT(B$2:B1034)+1)</f>
        <v>1033</v>
      </c>
      <c r="C1035" s="6" t="s">
        <v>1310</v>
      </c>
      <c r="D1035" s="8">
        <v>2</v>
      </c>
      <c r="E1035" s="8" t="s">
        <v>1311</v>
      </c>
      <c r="F1035" s="8">
        <f ca="1">SUM(Table2[[#This Row],[AWAL]],Table2[[#This Row],[M17_21_2]],Table2[[#This Row],[K17_21_2]],Table2[[#This Row],[M23_28_2]],Table2[[#This Row],[K23_28_2]])</f>
        <v>2</v>
      </c>
      <c r="G1035" s="6">
        <f ca="1">SUMIF(INDIRECT(Table2[[#Headers],[M17_21_2]]&amp;"[concat]"),Table2[concat],INDIRECT(Table2[[#Headers],[M17_21_2]]&amp;"[c]"))</f>
        <v>0</v>
      </c>
      <c r="H1035" s="6">
        <f ca="1">SUMIF(INDIRECT(Table2[[#Headers],[K17_21_2]]&amp;"[concat]"),Table2[concat],INDIRECT(Table2[[#Headers],[K17_21_2]]&amp;"[c]"))*-1</f>
        <v>0</v>
      </c>
      <c r="I1035" s="6" t="str">
        <f ca="1">IF(OR(Table2[[#This Row],[M17_21_2]]&gt;0,Table2[[#This Row],[K17_21_2]]&lt;0),"+-","")</f>
        <v/>
      </c>
      <c r="J1035" s="9">
        <f ca="1">SUMIF(INDIRECT(Table2[[#Headers],[M23_28_2]]&amp;"[concat]"),Table2[concat],INDIRECT(Table2[[#Headers],[M23_28_2]]&amp;"[c]"))</f>
        <v>0</v>
      </c>
      <c r="K1035" s="9"/>
      <c r="L1035" s="9" t="str">
        <f ca="1">IF(OR(Table2[[#This Row],[M23_28_2]]&gt;0,Table2[[#This Row],[K23_28_2]]&lt;0),"+-","")</f>
        <v/>
      </c>
    </row>
    <row r="1036" spans="1:12" x14ac:dyDescent="0.25">
      <c r="A1036" s="6" t="str">
        <f>SUBSTITUTE(SUBSTITUTE(Table2[[#This Row],[NAMA BARANG]],"-","")," ","")</f>
        <v>Isipensil814811Emas(1box=144)</v>
      </c>
      <c r="B1036" s="8">
        <f ca="1">IF(Table2[[#This Row],[TT]]&lt;1,"",COUNT(B$2:B1035)+1)</f>
        <v>1034</v>
      </c>
      <c r="C1036" s="6" t="s">
        <v>1312</v>
      </c>
      <c r="D1036" s="8">
        <v>1</v>
      </c>
      <c r="E1036" s="8" t="s">
        <v>605</v>
      </c>
      <c r="F1036" s="8">
        <f ca="1">SUM(Table2[[#This Row],[AWAL]],Table2[[#This Row],[M17_21_2]],Table2[[#This Row],[K17_21_2]],Table2[[#This Row],[M23_28_2]],Table2[[#This Row],[K23_28_2]])</f>
        <v>1</v>
      </c>
      <c r="G1036" s="6">
        <f ca="1">SUMIF(INDIRECT(Table2[[#Headers],[M17_21_2]]&amp;"[concat]"),Table2[concat],INDIRECT(Table2[[#Headers],[M17_21_2]]&amp;"[c]"))</f>
        <v>0</v>
      </c>
      <c r="H1036" s="6">
        <f ca="1">SUMIF(INDIRECT(Table2[[#Headers],[K17_21_2]]&amp;"[concat]"),Table2[concat],INDIRECT(Table2[[#Headers],[K17_21_2]]&amp;"[c]"))*-1</f>
        <v>0</v>
      </c>
      <c r="I1036" s="6" t="str">
        <f ca="1">IF(OR(Table2[[#This Row],[M17_21_2]]&gt;0,Table2[[#This Row],[K17_21_2]]&lt;0),"+-","")</f>
        <v/>
      </c>
      <c r="J1036" s="9">
        <f ca="1">SUMIF(INDIRECT(Table2[[#Headers],[M23_28_2]]&amp;"[concat]"),Table2[concat],INDIRECT(Table2[[#Headers],[M23_28_2]]&amp;"[c]"))</f>
        <v>0</v>
      </c>
      <c r="K1036" s="9"/>
      <c r="L1036" s="9" t="str">
        <f ca="1">IF(OR(Table2[[#This Row],[M23_28_2]]&gt;0,Table2[[#This Row],[K23_28_2]]&lt;0),"+-","")</f>
        <v/>
      </c>
    </row>
    <row r="1037" spans="1:12" x14ac:dyDescent="0.25">
      <c r="A1037" s="6" t="str">
        <f>SUBSTITUTE(SUBSTITUTE(Table2[[#This Row],[NAMA BARANG]],"-","")," ","")</f>
        <v>Isipensil818warna(1box=144)</v>
      </c>
      <c r="B1037" s="8">
        <f ca="1">IF(Table2[[#This Row],[TT]]&lt;1,"",COUNT(B$2:B1036)+1)</f>
        <v>1035</v>
      </c>
      <c r="C1037" s="6" t="s">
        <v>1313</v>
      </c>
      <c r="D1037" s="8">
        <v>1</v>
      </c>
      <c r="E1037" s="8" t="s">
        <v>1314</v>
      </c>
      <c r="F1037" s="8">
        <f ca="1">SUM(Table2[[#This Row],[AWAL]],Table2[[#This Row],[M17_21_2]],Table2[[#This Row],[K17_21_2]],Table2[[#This Row],[M23_28_2]],Table2[[#This Row],[K23_28_2]])</f>
        <v>1</v>
      </c>
      <c r="G1037" s="6">
        <f ca="1">SUMIF(INDIRECT(Table2[[#Headers],[M17_21_2]]&amp;"[concat]"),Table2[concat],INDIRECT(Table2[[#Headers],[M17_21_2]]&amp;"[c]"))</f>
        <v>0</v>
      </c>
      <c r="H1037" s="6">
        <f ca="1">SUMIF(INDIRECT(Table2[[#Headers],[K17_21_2]]&amp;"[concat]"),Table2[concat],INDIRECT(Table2[[#Headers],[K17_21_2]]&amp;"[c]"))*-1</f>
        <v>0</v>
      </c>
      <c r="I1037" s="6" t="str">
        <f ca="1">IF(OR(Table2[[#This Row],[M17_21_2]]&gt;0,Table2[[#This Row],[K17_21_2]]&lt;0),"+-","")</f>
        <v/>
      </c>
      <c r="J1037" s="9">
        <f ca="1">SUMIF(INDIRECT(Table2[[#Headers],[M23_28_2]]&amp;"[concat]"),Table2[concat],INDIRECT(Table2[[#Headers],[M23_28_2]]&amp;"[c]"))</f>
        <v>0</v>
      </c>
      <c r="K1037" s="9"/>
      <c r="L1037" s="9" t="str">
        <f ca="1">IF(OR(Table2[[#This Row],[M23_28_2]]&gt;0,Table2[[#This Row],[K23_28_2]]&lt;0),"+-","")</f>
        <v/>
      </c>
    </row>
    <row r="1038" spans="1:12" x14ac:dyDescent="0.25">
      <c r="A1038" s="6" t="str">
        <f>SUBSTITUTE(SUBSTITUTE(Table2[[#This Row],[NAMA BARANG]],"-","")," ","")</f>
        <v>IsipensilGenVanaK22840,5</v>
      </c>
      <c r="B1038" s="8">
        <f ca="1">IF(Table2[[#This Row],[TT]]&lt;1,"",COUNT(B$2:B1037)+1)</f>
        <v>1036</v>
      </c>
      <c r="C1038" s="6" t="s">
        <v>1315</v>
      </c>
      <c r="D1038" s="8">
        <v>15</v>
      </c>
      <c r="E1038" s="8" t="s">
        <v>1294</v>
      </c>
      <c r="F1038" s="8">
        <f ca="1">SUM(Table2[[#This Row],[AWAL]],Table2[[#This Row],[M17_21_2]],Table2[[#This Row],[K17_21_2]],Table2[[#This Row],[M23_28_2]],Table2[[#This Row],[K23_28_2]])</f>
        <v>15</v>
      </c>
      <c r="G1038" s="6">
        <f ca="1">SUMIF(INDIRECT(Table2[[#Headers],[M17_21_2]]&amp;"[concat]"),Table2[concat],INDIRECT(Table2[[#Headers],[M17_21_2]]&amp;"[c]"))</f>
        <v>0</v>
      </c>
      <c r="H1038" s="6">
        <f ca="1">SUMIF(INDIRECT(Table2[[#Headers],[K17_21_2]]&amp;"[concat]"),Table2[concat],INDIRECT(Table2[[#Headers],[K17_21_2]]&amp;"[c]"))*-1</f>
        <v>0</v>
      </c>
      <c r="I1038" s="6" t="str">
        <f ca="1">IF(OR(Table2[[#This Row],[M17_21_2]]&gt;0,Table2[[#This Row],[K17_21_2]]&lt;0),"+-","")</f>
        <v/>
      </c>
      <c r="J1038" s="9">
        <f ca="1">SUMIF(INDIRECT(Table2[[#Headers],[M23_28_2]]&amp;"[concat]"),Table2[concat],INDIRECT(Table2[[#Headers],[M23_28_2]]&amp;"[c]"))</f>
        <v>0</v>
      </c>
      <c r="K1038" s="9"/>
      <c r="L1038" s="9" t="str">
        <f ca="1">IF(OR(Table2[[#This Row],[M23_28_2]]&gt;0,Table2[[#This Row],[K23_28_2]]&lt;0),"+-","")</f>
        <v/>
      </c>
    </row>
    <row r="1039" spans="1:12" x14ac:dyDescent="0.25">
      <c r="A1039" s="6" t="str">
        <f>SUBSTITUTE(SUBSTITUTE(Table2[[#This Row],[NAMA BARANG]],"-","")," ","")</f>
        <v>IsipensilKnow2270</v>
      </c>
      <c r="B1039" s="8">
        <f ca="1">IF(Table2[[#This Row],[TT]]&lt;1,"",COUNT(B$2:B1038)+1)</f>
        <v>1037</v>
      </c>
      <c r="C1039" s="6" t="s">
        <v>1316</v>
      </c>
      <c r="D1039" s="8">
        <v>6</v>
      </c>
      <c r="E1039" s="8" t="s">
        <v>1294</v>
      </c>
      <c r="F1039" s="8">
        <f ca="1">SUM(Table2[[#This Row],[AWAL]],Table2[[#This Row],[M17_21_2]],Table2[[#This Row],[K17_21_2]],Table2[[#This Row],[M23_28_2]],Table2[[#This Row],[K23_28_2]])</f>
        <v>6</v>
      </c>
      <c r="G1039" s="6">
        <f ca="1">SUMIF(INDIRECT(Table2[[#Headers],[M17_21_2]]&amp;"[concat]"),Table2[concat],INDIRECT(Table2[[#Headers],[M17_21_2]]&amp;"[c]"))</f>
        <v>0</v>
      </c>
      <c r="H1039" s="6">
        <f ca="1">SUMIF(INDIRECT(Table2[[#Headers],[K17_21_2]]&amp;"[concat]"),Table2[concat],INDIRECT(Table2[[#Headers],[K17_21_2]]&amp;"[c]"))*-1</f>
        <v>0</v>
      </c>
      <c r="I1039" s="6" t="str">
        <f ca="1">IF(OR(Table2[[#This Row],[M17_21_2]]&gt;0,Table2[[#This Row],[K17_21_2]]&lt;0),"+-","")</f>
        <v/>
      </c>
      <c r="J1039" s="9">
        <f ca="1">SUMIF(INDIRECT(Table2[[#Headers],[M23_28_2]]&amp;"[concat]"),Table2[concat],INDIRECT(Table2[[#Headers],[M23_28_2]]&amp;"[c]"))</f>
        <v>0</v>
      </c>
      <c r="K1039" s="9"/>
      <c r="L1039" s="9" t="str">
        <f ca="1">IF(OR(Table2[[#This Row],[M23_28_2]]&gt;0,Table2[[#This Row],[K23_28_2]]&lt;0),"+-","")</f>
        <v/>
      </c>
    </row>
    <row r="1040" spans="1:12" x14ac:dyDescent="0.25">
      <c r="A1040" s="6" t="str">
        <f>SUBSTITUTE(SUBSTITUTE(Table2[[#This Row],[NAMA BARANG]],"-","")," ","")</f>
        <v>Isipensilmekanik8012,0</v>
      </c>
      <c r="B1040" s="8">
        <f ca="1">IF(Table2[[#This Row],[TT]]&lt;1,"",COUNT(B$2:B1039)+1)</f>
        <v>1038</v>
      </c>
      <c r="C1040" s="6" t="s">
        <v>1317</v>
      </c>
      <c r="D1040" s="8">
        <v>3</v>
      </c>
      <c r="E1040" s="8" t="s">
        <v>596</v>
      </c>
      <c r="F1040" s="8">
        <f ca="1">SUM(Table2[[#This Row],[AWAL]],Table2[[#This Row],[M17_21_2]],Table2[[#This Row],[K17_21_2]],Table2[[#This Row],[M23_28_2]],Table2[[#This Row],[K23_28_2]])</f>
        <v>3</v>
      </c>
      <c r="G1040" s="6">
        <f ca="1">SUMIF(INDIRECT(Table2[[#Headers],[M17_21_2]]&amp;"[concat]"),Table2[concat],INDIRECT(Table2[[#Headers],[M17_21_2]]&amp;"[c]"))</f>
        <v>0</v>
      </c>
      <c r="H1040" s="6">
        <f ca="1">SUMIF(INDIRECT(Table2[[#Headers],[K17_21_2]]&amp;"[concat]"),Table2[concat],INDIRECT(Table2[[#Headers],[K17_21_2]]&amp;"[c]"))*-1</f>
        <v>0</v>
      </c>
      <c r="I1040" s="6" t="str">
        <f ca="1">IF(OR(Table2[[#This Row],[M17_21_2]]&gt;0,Table2[[#This Row],[K17_21_2]]&lt;0),"+-","")</f>
        <v/>
      </c>
      <c r="J1040" s="9">
        <f ca="1">SUMIF(INDIRECT(Table2[[#Headers],[M23_28_2]]&amp;"[concat]"),Table2[concat],INDIRECT(Table2[[#Headers],[M23_28_2]]&amp;"[c]"))</f>
        <v>0</v>
      </c>
      <c r="K1040" s="9"/>
      <c r="L1040" s="9" t="str">
        <f ca="1">IF(OR(Table2[[#This Row],[M23_28_2]]&gt;0,Table2[[#This Row],[K23_28_2]]&lt;0),"+-","")</f>
        <v/>
      </c>
    </row>
    <row r="1041" spans="1:12" x14ac:dyDescent="0.25">
      <c r="A1041" s="6" t="str">
        <f>SUBSTITUTE(SUBSTITUTE(Table2[[#This Row],[NAMA BARANG]],"-","")," ","")</f>
        <v>IsipensilMP100</v>
      </c>
      <c r="B1041" s="8">
        <f ca="1">IF(Table2[[#This Row],[TT]]&lt;1,"",COUNT(B$2:B1040)+1)</f>
        <v>1039</v>
      </c>
      <c r="C1041" s="6" t="s">
        <v>1318</v>
      </c>
      <c r="D1041" s="8">
        <v>2</v>
      </c>
      <c r="E1041" s="8" t="s">
        <v>1319</v>
      </c>
      <c r="F1041" s="8">
        <f ca="1">SUM(Table2[[#This Row],[AWAL]],Table2[[#This Row],[M17_21_2]],Table2[[#This Row],[K17_21_2]],Table2[[#This Row],[M23_28_2]],Table2[[#This Row],[K23_28_2]])</f>
        <v>2</v>
      </c>
      <c r="G1041" s="6">
        <f ca="1">SUMIF(INDIRECT(Table2[[#Headers],[M17_21_2]]&amp;"[concat]"),Table2[concat],INDIRECT(Table2[[#Headers],[M17_21_2]]&amp;"[c]"))</f>
        <v>0</v>
      </c>
      <c r="H1041" s="6">
        <f ca="1">SUMIF(INDIRECT(Table2[[#Headers],[K17_21_2]]&amp;"[concat]"),Table2[concat],INDIRECT(Table2[[#Headers],[K17_21_2]]&amp;"[c]"))*-1</f>
        <v>0</v>
      </c>
      <c r="I1041" s="6" t="str">
        <f ca="1">IF(OR(Table2[[#This Row],[M17_21_2]]&gt;0,Table2[[#This Row],[K17_21_2]]&lt;0),"+-","")</f>
        <v/>
      </c>
      <c r="J1041" s="9">
        <f ca="1">SUMIF(INDIRECT(Table2[[#Headers],[M23_28_2]]&amp;"[concat]"),Table2[concat],INDIRECT(Table2[[#Headers],[M23_28_2]]&amp;"[c]"))</f>
        <v>0</v>
      </c>
      <c r="K1041" s="9"/>
      <c r="L1041" s="9" t="str">
        <f ca="1">IF(OR(Table2[[#This Row],[M23_28_2]]&gt;0,Table2[[#This Row],[K23_28_2]]&lt;0),"+-","")</f>
        <v/>
      </c>
    </row>
    <row r="1042" spans="1:12" x14ac:dyDescent="0.25">
      <c r="A1042" s="6" t="str">
        <f>SUBSTITUTE(SUBSTITUTE(Table2[[#This Row],[NAMA BARANG]],"-","")," ","")</f>
        <v>IsipensilMp101/2,0KepalaMM</v>
      </c>
      <c r="B1042" s="8">
        <f ca="1">IF(Table2[[#This Row],[TT]]&lt;1,"",COUNT(B$2:B1041)+1)</f>
        <v>1040</v>
      </c>
      <c r="C1042" s="6" t="s">
        <v>1320</v>
      </c>
      <c r="D1042" s="8">
        <v>3</v>
      </c>
      <c r="E1042" s="8" t="s">
        <v>262</v>
      </c>
      <c r="F1042" s="8">
        <f ca="1">SUM(Table2[[#This Row],[AWAL]],Table2[[#This Row],[M17_21_2]],Table2[[#This Row],[K17_21_2]],Table2[[#This Row],[M23_28_2]],Table2[[#This Row],[K23_28_2]])</f>
        <v>3</v>
      </c>
      <c r="G1042" s="6">
        <f ca="1">SUMIF(INDIRECT(Table2[[#Headers],[M17_21_2]]&amp;"[concat]"),Table2[concat],INDIRECT(Table2[[#Headers],[M17_21_2]]&amp;"[c]"))</f>
        <v>0</v>
      </c>
      <c r="H1042" s="6">
        <f ca="1">SUMIF(INDIRECT(Table2[[#Headers],[K17_21_2]]&amp;"[concat]"),Table2[concat],INDIRECT(Table2[[#Headers],[K17_21_2]]&amp;"[c]"))*-1</f>
        <v>0</v>
      </c>
      <c r="I1042" s="6" t="str">
        <f ca="1">IF(OR(Table2[[#This Row],[M17_21_2]]&gt;0,Table2[[#This Row],[K17_21_2]]&lt;0),"+-","")</f>
        <v/>
      </c>
      <c r="J1042" s="9">
        <f ca="1">SUMIF(INDIRECT(Table2[[#Headers],[M23_28_2]]&amp;"[concat]"),Table2[concat],INDIRECT(Table2[[#Headers],[M23_28_2]]&amp;"[c]"))</f>
        <v>0</v>
      </c>
      <c r="K1042" s="9"/>
      <c r="L1042" s="9" t="str">
        <f ca="1">IF(OR(Table2[[#This Row],[M23_28_2]]&gt;0,Table2[[#This Row],[K23_28_2]]&lt;0),"+-","")</f>
        <v/>
      </c>
    </row>
    <row r="1043" spans="1:12" x14ac:dyDescent="0.25">
      <c r="A1043" s="6" t="str">
        <f>SUBSTITUTE(SUBSTITUTE(Table2[[#This Row],[NAMA BARANG]],"-","")," ","")</f>
        <v>IsipensilMp102/2,0Hk</v>
      </c>
      <c r="B1043" s="8">
        <f ca="1">IF(Table2[[#This Row],[TT]]&lt;1,"",COUNT(B$2:B1042)+1)</f>
        <v>1041</v>
      </c>
      <c r="C1043" s="6" t="s">
        <v>1321</v>
      </c>
      <c r="D1043" s="8">
        <v>3</v>
      </c>
      <c r="E1043" s="8" t="s">
        <v>262</v>
      </c>
      <c r="F1043" s="8">
        <f ca="1">SUM(Table2[[#This Row],[AWAL]],Table2[[#This Row],[M17_21_2]],Table2[[#This Row],[K17_21_2]],Table2[[#This Row],[M23_28_2]],Table2[[#This Row],[K23_28_2]])</f>
        <v>3</v>
      </c>
      <c r="G1043" s="6">
        <f ca="1">SUMIF(INDIRECT(Table2[[#Headers],[M17_21_2]]&amp;"[concat]"),Table2[concat],INDIRECT(Table2[[#Headers],[M17_21_2]]&amp;"[c]"))</f>
        <v>0</v>
      </c>
      <c r="H1043" s="6">
        <f ca="1">SUMIF(INDIRECT(Table2[[#Headers],[K17_21_2]]&amp;"[concat]"),Table2[concat],INDIRECT(Table2[[#Headers],[K17_21_2]]&amp;"[c]"))*-1</f>
        <v>0</v>
      </c>
      <c r="I1043" s="6" t="str">
        <f ca="1">IF(OR(Table2[[#This Row],[M17_21_2]]&gt;0,Table2[[#This Row],[K17_21_2]]&lt;0),"+-","")</f>
        <v/>
      </c>
      <c r="J1043" s="9">
        <f ca="1">SUMIF(INDIRECT(Table2[[#Headers],[M23_28_2]]&amp;"[concat]"),Table2[concat],INDIRECT(Table2[[#Headers],[M23_28_2]]&amp;"[c]"))</f>
        <v>0</v>
      </c>
      <c r="K1043" s="9"/>
      <c r="L1043" s="9" t="str">
        <f ca="1">IF(OR(Table2[[#This Row],[M23_28_2]]&gt;0,Table2[[#This Row],[K23_28_2]]&lt;0),"+-","")</f>
        <v/>
      </c>
    </row>
    <row r="1044" spans="1:12" x14ac:dyDescent="0.25">
      <c r="A1044" s="6" t="str">
        <f>SUBSTITUTE(SUBSTITUTE(Table2[[#This Row],[NAMA BARANG]],"-","")," ","")</f>
        <v>IsipensilVTRo202B</v>
      </c>
      <c r="B1044" s="8">
        <f ca="1">IF(Table2[[#This Row],[TT]]&lt;1,"",COUNT(B$2:B1043)+1)</f>
        <v>1042</v>
      </c>
      <c r="C1044" s="6" t="s">
        <v>1322</v>
      </c>
      <c r="D1044" s="8">
        <v>5</v>
      </c>
      <c r="E1044" s="8" t="s">
        <v>596</v>
      </c>
      <c r="F1044" s="8">
        <f ca="1">SUM(Table2[[#This Row],[AWAL]],Table2[[#This Row],[M17_21_2]],Table2[[#This Row],[K17_21_2]],Table2[[#This Row],[M23_28_2]],Table2[[#This Row],[K23_28_2]])</f>
        <v>5</v>
      </c>
      <c r="G1044" s="6">
        <f ca="1">SUMIF(INDIRECT(Table2[[#Headers],[M17_21_2]]&amp;"[concat]"),Table2[concat],INDIRECT(Table2[[#Headers],[M17_21_2]]&amp;"[c]"))</f>
        <v>0</v>
      </c>
      <c r="H1044" s="6">
        <f ca="1">SUMIF(INDIRECT(Table2[[#Headers],[K17_21_2]]&amp;"[concat]"),Table2[concat],INDIRECT(Table2[[#Headers],[K17_21_2]]&amp;"[c]"))*-1</f>
        <v>0</v>
      </c>
      <c r="I1044" s="6" t="str">
        <f ca="1">IF(OR(Table2[[#This Row],[M17_21_2]]&gt;0,Table2[[#This Row],[K17_21_2]]&lt;0),"+-","")</f>
        <v/>
      </c>
      <c r="J1044" s="9">
        <f ca="1">SUMIF(INDIRECT(Table2[[#Headers],[M23_28_2]]&amp;"[concat]"),Table2[concat],INDIRECT(Table2[[#Headers],[M23_28_2]]&amp;"[c]"))</f>
        <v>0</v>
      </c>
      <c r="K1044" s="9"/>
      <c r="L1044" s="9" t="str">
        <f ca="1">IF(OR(Table2[[#This Row],[M23_28_2]]&gt;0,Table2[[#This Row],[K23_28_2]]&lt;0),"+-","")</f>
        <v/>
      </c>
    </row>
    <row r="1045" spans="1:12" x14ac:dyDescent="0.25">
      <c r="A1045" s="6" t="str">
        <f>SUBSTITUTE(SUBSTITUTE(Table2[[#This Row],[NAMA BARANG]],"-","")," ","")</f>
        <v>IsistaplesSDI1215</v>
      </c>
      <c r="B1045" s="8">
        <f ca="1">IF(Table2[[#This Row],[TT]]&lt;1,"",COUNT(B$2:B1044)+1)</f>
        <v>1043</v>
      </c>
      <c r="C1045" s="6" t="s">
        <v>1323</v>
      </c>
      <c r="D1045" s="8">
        <v>1</v>
      </c>
      <c r="E1045" s="8" t="s">
        <v>1324</v>
      </c>
      <c r="F1045" s="8">
        <f ca="1">SUM(Table2[[#This Row],[AWAL]],Table2[[#This Row],[M17_21_2]],Table2[[#This Row],[K17_21_2]],Table2[[#This Row],[M23_28_2]],Table2[[#This Row],[K23_28_2]])</f>
        <v>1</v>
      </c>
      <c r="G1045" s="6">
        <f ca="1">SUMIF(INDIRECT(Table2[[#Headers],[M17_21_2]]&amp;"[concat]"),Table2[concat],INDIRECT(Table2[[#Headers],[M17_21_2]]&amp;"[c]"))</f>
        <v>0</v>
      </c>
      <c r="H1045" s="6">
        <f ca="1">SUMIF(INDIRECT(Table2[[#Headers],[K17_21_2]]&amp;"[concat]"),Table2[concat],INDIRECT(Table2[[#Headers],[K17_21_2]]&amp;"[c]"))*-1</f>
        <v>0</v>
      </c>
      <c r="I1045" s="6" t="str">
        <f ca="1">IF(OR(Table2[[#This Row],[M17_21_2]]&gt;0,Table2[[#This Row],[K17_21_2]]&lt;0),"+-","")</f>
        <v/>
      </c>
      <c r="J1045" s="9">
        <f ca="1">SUMIF(INDIRECT(Table2[[#Headers],[M23_28_2]]&amp;"[concat]"),Table2[concat],INDIRECT(Table2[[#Headers],[M23_28_2]]&amp;"[c]"))</f>
        <v>0</v>
      </c>
      <c r="K1045" s="9"/>
      <c r="L1045" s="9" t="str">
        <f ca="1">IF(OR(Table2[[#This Row],[M23_28_2]]&gt;0,Table2[[#This Row],[K23_28_2]]&lt;0),"+-","")</f>
        <v/>
      </c>
    </row>
    <row r="1046" spans="1:12" x14ac:dyDescent="0.25">
      <c r="A1046" s="6" t="str">
        <f>SUBSTITUTE(SUBSTITUTE(Table2[[#This Row],[NAMA BARANG]],"-","")," ","")</f>
        <v>IsistaplesSDI1217</v>
      </c>
      <c r="B1046" s="8">
        <f ca="1">IF(Table2[[#This Row],[TT]]&lt;1,"",COUNT(B$2:B1045)+1)</f>
        <v>1044</v>
      </c>
      <c r="C1046" s="6" t="s">
        <v>1325</v>
      </c>
      <c r="D1046" s="8">
        <v>1</v>
      </c>
      <c r="E1046" s="8" t="s">
        <v>1324</v>
      </c>
      <c r="F1046" s="8">
        <f ca="1">SUM(Table2[[#This Row],[AWAL]],Table2[[#This Row],[M17_21_2]],Table2[[#This Row],[K17_21_2]],Table2[[#This Row],[M23_28_2]],Table2[[#This Row],[K23_28_2]])</f>
        <v>1</v>
      </c>
      <c r="G1046" s="6">
        <f ca="1">SUMIF(INDIRECT(Table2[[#Headers],[M17_21_2]]&amp;"[concat]"),Table2[concat],INDIRECT(Table2[[#Headers],[M17_21_2]]&amp;"[c]"))</f>
        <v>0</v>
      </c>
      <c r="H1046" s="6">
        <f ca="1">SUMIF(INDIRECT(Table2[[#Headers],[K17_21_2]]&amp;"[concat]"),Table2[concat],INDIRECT(Table2[[#Headers],[K17_21_2]]&amp;"[c]"))*-1</f>
        <v>0</v>
      </c>
      <c r="I1046" s="6" t="str">
        <f ca="1">IF(OR(Table2[[#This Row],[M17_21_2]]&gt;0,Table2[[#This Row],[K17_21_2]]&lt;0),"+-","")</f>
        <v/>
      </c>
      <c r="J1046" s="9">
        <f ca="1">SUMIF(INDIRECT(Table2[[#Headers],[M23_28_2]]&amp;"[concat]"),Table2[concat],INDIRECT(Table2[[#Headers],[M23_28_2]]&amp;"[c]"))</f>
        <v>0</v>
      </c>
      <c r="K1046" s="9"/>
      <c r="L1046" s="9" t="str">
        <f ca="1">IF(OR(Table2[[#This Row],[M23_28_2]]&gt;0,Table2[[#This Row],[K23_28_2]]&lt;0),"+-","")</f>
        <v/>
      </c>
    </row>
    <row r="1047" spans="1:12" x14ac:dyDescent="0.25">
      <c r="A1047" s="6" t="str">
        <f>SUBSTITUTE(SUBSTITUTE(Table2[[#This Row],[NAMA BARANG]],"-","")," ","")</f>
        <v>Isi/MataPensilbesarC100631666campur</v>
      </c>
      <c r="B1047" s="8">
        <f ca="1">IF(Table2[[#This Row],[TT]]&lt;1,"",COUNT(B$2:B1046)+1)</f>
        <v>1045</v>
      </c>
      <c r="C1047" s="6" t="s">
        <v>1326</v>
      </c>
      <c r="D1047" s="8">
        <v>8</v>
      </c>
      <c r="E1047" s="8" t="s">
        <v>596</v>
      </c>
      <c r="F1047" s="8">
        <f ca="1">SUM(Table2[[#This Row],[AWAL]],Table2[[#This Row],[M17_21_2]],Table2[[#This Row],[K17_21_2]],Table2[[#This Row],[M23_28_2]],Table2[[#This Row],[K23_28_2]])</f>
        <v>8</v>
      </c>
      <c r="G1047" s="6">
        <f ca="1">SUMIF(INDIRECT(Table2[[#Headers],[M17_21_2]]&amp;"[concat]"),Table2[concat],INDIRECT(Table2[[#Headers],[M17_21_2]]&amp;"[c]"))</f>
        <v>0</v>
      </c>
      <c r="H1047" s="6">
        <f ca="1">SUMIF(INDIRECT(Table2[[#Headers],[K17_21_2]]&amp;"[concat]"),Table2[concat],INDIRECT(Table2[[#Headers],[K17_21_2]]&amp;"[c]"))*-1</f>
        <v>0</v>
      </c>
      <c r="I1047" s="6" t="str">
        <f ca="1">IF(OR(Table2[[#This Row],[M17_21_2]]&gt;0,Table2[[#This Row],[K17_21_2]]&lt;0),"+-","")</f>
        <v/>
      </c>
      <c r="J1047" s="9">
        <f ca="1">SUMIF(INDIRECT(Table2[[#Headers],[M23_28_2]]&amp;"[concat]"),Table2[concat],INDIRECT(Table2[[#Headers],[M23_28_2]]&amp;"[c]"))</f>
        <v>0</v>
      </c>
      <c r="K1047" s="9"/>
      <c r="L1047" s="9" t="str">
        <f ca="1">IF(OR(Table2[[#This Row],[M23_28_2]]&gt;0,Table2[[#This Row],[K23_28_2]]&lt;0),"+-","")</f>
        <v/>
      </c>
    </row>
    <row r="1048" spans="1:12" x14ac:dyDescent="0.25">
      <c r="A1048" s="6" t="str">
        <f>SUBSTITUTE(SUBSTITUTE(Table2[[#This Row],[NAMA BARANG]],"-","")," ","")</f>
        <v>IsolasiFancyTBG(50)</v>
      </c>
      <c r="B1048" s="8">
        <f ca="1">IF(Table2[[#This Row],[TT]]&lt;1,"",COUNT(B$2:B1047)+1)</f>
        <v>1046</v>
      </c>
      <c r="C1048" s="6" t="s">
        <v>1327</v>
      </c>
      <c r="D1048" s="8">
        <v>15</v>
      </c>
      <c r="E1048" s="8" t="s">
        <v>1328</v>
      </c>
      <c r="F1048" s="8">
        <f ca="1">SUM(Table2[[#This Row],[AWAL]],Table2[[#This Row],[M17_21_2]],Table2[[#This Row],[K17_21_2]],Table2[[#This Row],[M23_28_2]],Table2[[#This Row],[K23_28_2]])</f>
        <v>15</v>
      </c>
      <c r="G1048" s="6">
        <f ca="1">SUMIF(INDIRECT(Table2[[#Headers],[M17_21_2]]&amp;"[concat]"),Table2[concat],INDIRECT(Table2[[#Headers],[M17_21_2]]&amp;"[c]"))</f>
        <v>0</v>
      </c>
      <c r="H1048" s="6">
        <f ca="1">SUMIF(INDIRECT(Table2[[#Headers],[K17_21_2]]&amp;"[concat]"),Table2[concat],INDIRECT(Table2[[#Headers],[K17_21_2]]&amp;"[c]"))*-1</f>
        <v>0</v>
      </c>
      <c r="I1048" s="6" t="str">
        <f ca="1">IF(OR(Table2[[#This Row],[M17_21_2]]&gt;0,Table2[[#This Row],[K17_21_2]]&lt;0),"+-","")</f>
        <v/>
      </c>
      <c r="J1048" s="9">
        <f ca="1">SUMIF(INDIRECT(Table2[[#Headers],[M23_28_2]]&amp;"[concat]"),Table2[concat],INDIRECT(Table2[[#Headers],[M23_28_2]]&amp;"[c]"))</f>
        <v>0</v>
      </c>
      <c r="K1048" s="9"/>
      <c r="L1048" s="9" t="str">
        <f ca="1">IF(OR(Table2[[#This Row],[M23_28_2]]&gt;0,Table2[[#This Row],[K23_28_2]]&lt;0),"+-","")</f>
        <v/>
      </c>
    </row>
    <row r="1049" spans="1:12" x14ac:dyDescent="0.25">
      <c r="A1049" s="6" t="str">
        <f>SUBSTITUTE(SUBSTITUTE(Table2[[#This Row],[NAMA BARANG]],"-","")," ","")</f>
        <v>IsolasiNational</v>
      </c>
      <c r="B1049" s="8">
        <f ca="1">IF(Table2[[#This Row],[TT]]&lt;1,"",COUNT(B$2:B1048)+1)</f>
        <v>1047</v>
      </c>
      <c r="C1049" s="6" t="s">
        <v>1329</v>
      </c>
      <c r="D1049" s="8">
        <v>11</v>
      </c>
      <c r="E1049" s="8" t="s">
        <v>63</v>
      </c>
      <c r="F1049" s="8">
        <f ca="1">SUM(Table2[[#This Row],[AWAL]],Table2[[#This Row],[M17_21_2]],Table2[[#This Row],[K17_21_2]],Table2[[#This Row],[M23_28_2]],Table2[[#This Row],[K23_28_2]])</f>
        <v>9</v>
      </c>
      <c r="G1049" s="6">
        <f ca="1">SUMIF(INDIRECT(Table2[[#Headers],[M17_21_2]]&amp;"[concat]"),Table2[concat],INDIRECT(Table2[[#Headers],[M17_21_2]]&amp;"[c]"))</f>
        <v>0</v>
      </c>
      <c r="H1049" s="6">
        <f ca="1">SUMIF(INDIRECT(Table2[[#Headers],[K17_21_2]]&amp;"[concat]"),Table2[concat],INDIRECT(Table2[[#Headers],[K17_21_2]]&amp;"[c]"))*-1</f>
        <v>-2</v>
      </c>
      <c r="I1049" s="6" t="str">
        <f ca="1">IF(OR(Table2[[#This Row],[M17_21_2]]&gt;0,Table2[[#This Row],[K17_21_2]]&lt;0),"+-","")</f>
        <v>+-</v>
      </c>
      <c r="J1049" s="9">
        <f ca="1">SUMIF(INDIRECT(Table2[[#Headers],[M23_28_2]]&amp;"[concat]"),Table2[concat],INDIRECT(Table2[[#Headers],[M23_28_2]]&amp;"[c]"))</f>
        <v>0</v>
      </c>
      <c r="K1049" s="9"/>
      <c r="L1049" s="9" t="str">
        <f ca="1">IF(OR(Table2[[#This Row],[M23_28_2]]&gt;0,Table2[[#This Row],[K23_28_2]]&lt;0),"+-","")</f>
        <v/>
      </c>
    </row>
    <row r="1050" spans="1:12" x14ac:dyDescent="0.25">
      <c r="A1050" s="6" t="str">
        <f>SUBSTITUTE(SUBSTITUTE(Table2[[#This Row],[NAMA BARANG]],"-","")," ","")</f>
        <v>IsolasitapeC(1,2)Hologram</v>
      </c>
      <c r="B1050" s="8">
        <f ca="1">IF(Table2[[#This Row],[TT]]&lt;1,"",COUNT(B$2:B1049)+1)</f>
        <v>1048</v>
      </c>
      <c r="C1050" s="6" t="s">
        <v>1330</v>
      </c>
      <c r="D1050" s="8">
        <v>7</v>
      </c>
      <c r="E1050" s="8">
        <v>200</v>
      </c>
      <c r="F1050" s="8">
        <f ca="1">SUM(Table2[[#This Row],[AWAL]],Table2[[#This Row],[M17_21_2]],Table2[[#This Row],[K17_21_2]],Table2[[#This Row],[M23_28_2]],Table2[[#This Row],[K23_28_2]])</f>
        <v>6</v>
      </c>
      <c r="G1050" s="6">
        <f ca="1">SUMIF(INDIRECT(Table2[[#Headers],[M17_21_2]]&amp;"[concat]"),Table2[concat],INDIRECT(Table2[[#Headers],[M17_21_2]]&amp;"[c]"))</f>
        <v>0</v>
      </c>
      <c r="H1050" s="6">
        <f ca="1">SUMIF(INDIRECT(Table2[[#Headers],[K17_21_2]]&amp;"[concat]"),Table2[concat],INDIRECT(Table2[[#Headers],[K17_21_2]]&amp;"[c]"))*-1</f>
        <v>-1</v>
      </c>
      <c r="I1050" s="6" t="str">
        <f ca="1">IF(OR(Table2[[#This Row],[M17_21_2]]&gt;0,Table2[[#This Row],[K17_21_2]]&lt;0),"+-","")</f>
        <v>+-</v>
      </c>
      <c r="J1050" s="9">
        <f ca="1">SUMIF(INDIRECT(Table2[[#Headers],[M23_28_2]]&amp;"[concat]"),Table2[concat],INDIRECT(Table2[[#Headers],[M23_28_2]]&amp;"[c]"))</f>
        <v>0</v>
      </c>
      <c r="K1050" s="9"/>
      <c r="L1050" s="9" t="str">
        <f ca="1">IF(OR(Table2[[#This Row],[M23_28_2]]&gt;0,Table2[[#This Row],[K23_28_2]]&lt;0),"+-","")</f>
        <v/>
      </c>
    </row>
    <row r="1051" spans="1:12" x14ac:dyDescent="0.25">
      <c r="A1051" s="6" t="str">
        <f>SUBSTITUTE(SUBSTITUTE(Table2[[#This Row],[NAMA BARANG]],"-","")," ","")</f>
        <v>Jangka5001(J0363)</v>
      </c>
      <c r="B1051" s="8">
        <f ca="1">IF(Table2[[#This Row],[TT]]&lt;1,"",COUNT(B$2:B1050)+1)</f>
        <v>1049</v>
      </c>
      <c r="C1051" s="6" t="s">
        <v>1331</v>
      </c>
      <c r="D1051" s="8">
        <v>4</v>
      </c>
      <c r="E1051" s="8" t="s">
        <v>71</v>
      </c>
      <c r="F1051" s="8">
        <f ca="1">SUM(Table2[[#This Row],[AWAL]],Table2[[#This Row],[M17_21_2]],Table2[[#This Row],[K17_21_2]],Table2[[#This Row],[M23_28_2]],Table2[[#This Row],[K23_28_2]])</f>
        <v>4</v>
      </c>
      <c r="G1051" s="6">
        <f ca="1">SUMIF(INDIRECT(Table2[[#Headers],[M17_21_2]]&amp;"[concat]"),Table2[concat],INDIRECT(Table2[[#Headers],[M17_21_2]]&amp;"[c]"))</f>
        <v>0</v>
      </c>
      <c r="H1051" s="6">
        <f ca="1">SUMIF(INDIRECT(Table2[[#Headers],[K17_21_2]]&amp;"[concat]"),Table2[concat],INDIRECT(Table2[[#Headers],[K17_21_2]]&amp;"[c]"))*-1</f>
        <v>0</v>
      </c>
      <c r="I1051" s="6" t="str">
        <f ca="1">IF(OR(Table2[[#This Row],[M17_21_2]]&gt;0,Table2[[#This Row],[K17_21_2]]&lt;0),"+-","")</f>
        <v/>
      </c>
      <c r="J1051" s="9">
        <f ca="1">SUMIF(INDIRECT(Table2[[#Headers],[M23_28_2]]&amp;"[concat]"),Table2[concat],INDIRECT(Table2[[#Headers],[M23_28_2]]&amp;"[c]"))</f>
        <v>0</v>
      </c>
      <c r="K1051" s="9"/>
      <c r="L1051" s="9" t="str">
        <f ca="1">IF(OR(Table2[[#This Row],[M23_28_2]]&gt;0,Table2[[#This Row],[K23_28_2]]&lt;0),"+-","")</f>
        <v/>
      </c>
    </row>
    <row r="1052" spans="1:12" x14ac:dyDescent="0.25">
      <c r="A1052" s="6" t="str">
        <f>SUBSTITUTE(SUBSTITUTE(Table2[[#This Row],[NAMA BARANG]],"-","")," ","")</f>
        <v>JangkaA53328Fancy</v>
      </c>
      <c r="B1052" s="8">
        <f ca="1">IF(Table2[[#This Row],[TT]]&lt;1,"",COUNT(B$2:B1051)+1)</f>
        <v>1050</v>
      </c>
      <c r="C1052" s="6" t="s">
        <v>1332</v>
      </c>
      <c r="D1052" s="8">
        <v>10</v>
      </c>
      <c r="E1052" s="8" t="s">
        <v>71</v>
      </c>
      <c r="F1052" s="8">
        <f ca="1">SUM(Table2[[#This Row],[AWAL]],Table2[[#This Row],[M17_21_2]],Table2[[#This Row],[K17_21_2]],Table2[[#This Row],[M23_28_2]],Table2[[#This Row],[K23_28_2]])</f>
        <v>10</v>
      </c>
      <c r="G1052" s="6">
        <f ca="1">SUMIF(INDIRECT(Table2[[#Headers],[M17_21_2]]&amp;"[concat]"),Table2[concat],INDIRECT(Table2[[#Headers],[M17_21_2]]&amp;"[c]"))</f>
        <v>0</v>
      </c>
      <c r="H1052" s="6">
        <f ca="1">SUMIF(INDIRECT(Table2[[#Headers],[K17_21_2]]&amp;"[concat]"),Table2[concat],INDIRECT(Table2[[#Headers],[K17_21_2]]&amp;"[c]"))*-1</f>
        <v>0</v>
      </c>
      <c r="I1052" s="6" t="str">
        <f ca="1">IF(OR(Table2[[#This Row],[M17_21_2]]&gt;0,Table2[[#This Row],[K17_21_2]]&lt;0),"+-","")</f>
        <v/>
      </c>
      <c r="J1052" s="9">
        <f ca="1">SUMIF(INDIRECT(Table2[[#Headers],[M23_28_2]]&amp;"[concat]"),Table2[concat],INDIRECT(Table2[[#Headers],[M23_28_2]]&amp;"[c]"))</f>
        <v>0</v>
      </c>
      <c r="K1052" s="9"/>
      <c r="L1052" s="9" t="str">
        <f ca="1">IF(OR(Table2[[#This Row],[M23_28_2]]&gt;0,Table2[[#This Row],[K23_28_2]]&lt;0),"+-","")</f>
        <v/>
      </c>
    </row>
    <row r="1053" spans="1:12" x14ac:dyDescent="0.25">
      <c r="A1053" s="6" t="str">
        <f>SUBSTITUTE(SUBSTITUTE(Table2[[#This Row],[NAMA BARANG]],"-","")," ","")</f>
        <v>JangkaBesi4001Bofa</v>
      </c>
      <c r="B1053" s="8">
        <f ca="1">IF(Table2[[#This Row],[TT]]&lt;1,"",COUNT(B$2:B1052)+1)</f>
        <v>1051</v>
      </c>
      <c r="C1053" s="6" t="s">
        <v>1333</v>
      </c>
      <c r="D1053" s="8">
        <v>10</v>
      </c>
      <c r="E1053" s="8" t="s">
        <v>47</v>
      </c>
      <c r="F1053" s="8">
        <f ca="1">SUM(Table2[[#This Row],[AWAL]],Table2[[#This Row],[M17_21_2]],Table2[[#This Row],[K17_21_2]],Table2[[#This Row],[M23_28_2]],Table2[[#This Row],[K23_28_2]])</f>
        <v>10</v>
      </c>
      <c r="G1053" s="6">
        <f ca="1">SUMIF(INDIRECT(Table2[[#Headers],[M17_21_2]]&amp;"[concat]"),Table2[concat],INDIRECT(Table2[[#Headers],[M17_21_2]]&amp;"[c]"))</f>
        <v>0</v>
      </c>
      <c r="H1053" s="6">
        <f ca="1">SUMIF(INDIRECT(Table2[[#Headers],[K17_21_2]]&amp;"[concat]"),Table2[concat],INDIRECT(Table2[[#Headers],[K17_21_2]]&amp;"[c]"))*-1</f>
        <v>0</v>
      </c>
      <c r="I1053" s="6" t="str">
        <f ca="1">IF(OR(Table2[[#This Row],[M17_21_2]]&gt;0,Table2[[#This Row],[K17_21_2]]&lt;0),"+-","")</f>
        <v/>
      </c>
      <c r="J1053" s="9">
        <f ca="1">SUMIF(INDIRECT(Table2[[#Headers],[M23_28_2]]&amp;"[concat]"),Table2[concat],INDIRECT(Table2[[#Headers],[M23_28_2]]&amp;"[c]"))</f>
        <v>0</v>
      </c>
      <c r="K1053" s="9"/>
      <c r="L1053" s="9" t="str">
        <f ca="1">IF(OR(Table2[[#This Row],[M23_28_2]]&gt;0,Table2[[#This Row],[K23_28_2]]&lt;0),"+-","")</f>
        <v/>
      </c>
    </row>
    <row r="1054" spans="1:12" x14ac:dyDescent="0.25">
      <c r="A1054" s="6" t="str">
        <f>SUBSTITUTE(SUBSTITUTE(Table2[[#This Row],[NAMA BARANG]],"-","")," ","")</f>
        <v>JangkabesiDBC4001</v>
      </c>
      <c r="B1054" s="10">
        <f ca="1">IF(Table2[[#This Row],[TT]]&lt;1,"",COUNT(B$2:B1053)+1)</f>
        <v>1052</v>
      </c>
      <c r="C1054" s="6" t="s">
        <v>2817</v>
      </c>
      <c r="D1054" s="8">
        <v>1</v>
      </c>
      <c r="E1054" s="8" t="s">
        <v>71</v>
      </c>
      <c r="F1054" s="10">
        <f ca="1">SUM(Table2[[#This Row],[AWAL]],Table2[[#This Row],[M17_21_2]],Table2[[#This Row],[K17_21_2]],Table2[[#This Row],[M23_28_2]],Table2[[#This Row],[K23_28_2]])</f>
        <v>1</v>
      </c>
      <c r="G1054" s="6">
        <f ca="1">SUMIF(INDIRECT(Table2[[#Headers],[M17_21_2]]&amp;"[concat]"),Table2[concat],INDIRECT(Table2[[#Headers],[M17_21_2]]&amp;"[c]"))</f>
        <v>0</v>
      </c>
      <c r="H1054" s="6">
        <f ca="1">SUMIF(INDIRECT(Table2[[#Headers],[K17_21_2]]&amp;"[concat]"),Table2[concat],INDIRECT(Table2[[#Headers],[K17_21_2]]&amp;"[c]"))*-1</f>
        <v>0</v>
      </c>
      <c r="I1054" s="6" t="str">
        <f ca="1">IF(OR(Table2[[#This Row],[M17_21_2]]&gt;0,Table2[[#This Row],[K17_21_2]]&lt;0),"+-","")</f>
        <v/>
      </c>
      <c r="J1054" s="9">
        <f ca="1">SUMIF(INDIRECT(Table2[[#Headers],[M23_28_2]]&amp;"[concat]"),Table2[concat],INDIRECT(Table2[[#Headers],[M23_28_2]]&amp;"[c]"))</f>
        <v>0</v>
      </c>
      <c r="K1054" s="9"/>
      <c r="L1054" s="9" t="str">
        <f ca="1">IF(OR(Table2[[#This Row],[M23_28_2]]&gt;0,Table2[[#This Row],[K23_28_2]]&lt;0),"+-","")</f>
        <v/>
      </c>
    </row>
    <row r="1055" spans="1:12" x14ac:dyDescent="0.25">
      <c r="A1055" s="6" t="str">
        <f>SUBSTITUTE(SUBSTITUTE(Table2[[#This Row],[NAMA BARANG]],"-","")," ","")</f>
        <v>JangkaGM8186</v>
      </c>
      <c r="B1055" s="8">
        <f ca="1">IF(Table2[[#This Row],[TT]]&lt;1,"",COUNT(B$2:B1054)+1)</f>
        <v>1053</v>
      </c>
      <c r="C1055" s="6" t="s">
        <v>1334</v>
      </c>
      <c r="D1055" s="8">
        <v>4</v>
      </c>
      <c r="E1055" s="8" t="s">
        <v>85</v>
      </c>
      <c r="F1055" s="8">
        <f ca="1">SUM(Table2[[#This Row],[AWAL]],Table2[[#This Row],[M17_21_2]],Table2[[#This Row],[K17_21_2]],Table2[[#This Row],[M23_28_2]],Table2[[#This Row],[K23_28_2]])</f>
        <v>4</v>
      </c>
      <c r="G1055" s="6">
        <f ca="1">SUMIF(INDIRECT(Table2[[#Headers],[M17_21_2]]&amp;"[concat]"),Table2[concat],INDIRECT(Table2[[#Headers],[M17_21_2]]&amp;"[c]"))</f>
        <v>0</v>
      </c>
      <c r="H1055" s="6">
        <f ca="1">SUMIF(INDIRECT(Table2[[#Headers],[K17_21_2]]&amp;"[concat]"),Table2[concat],INDIRECT(Table2[[#Headers],[K17_21_2]]&amp;"[c]"))*-1</f>
        <v>0</v>
      </c>
      <c r="I1055" s="6" t="str">
        <f ca="1">IF(OR(Table2[[#This Row],[M17_21_2]]&gt;0,Table2[[#This Row],[K17_21_2]]&lt;0),"+-","")</f>
        <v/>
      </c>
      <c r="J1055" s="9">
        <f ca="1">SUMIF(INDIRECT(Table2[[#Headers],[M23_28_2]]&amp;"[concat]"),Table2[concat],INDIRECT(Table2[[#Headers],[M23_28_2]]&amp;"[c]"))</f>
        <v>0</v>
      </c>
      <c r="K1055" s="9"/>
      <c r="L1055" s="9" t="str">
        <f ca="1">IF(OR(Table2[[#This Row],[M23_28_2]]&gt;0,Table2[[#This Row],[K23_28_2]]&lt;0),"+-","")</f>
        <v/>
      </c>
    </row>
    <row r="1056" spans="1:12" x14ac:dyDescent="0.25">
      <c r="A1056" s="6" t="str">
        <f>SUBSTITUTE(SUBSTITUTE(Table2[[#This Row],[NAMA BARANG]],"-","")," ","")</f>
        <v>JangkaMT2506</v>
      </c>
      <c r="B1056" s="10">
        <f ca="1">IF(Table2[[#This Row],[TT]]&lt;1,"",COUNT(B$2:B1055)+1)</f>
        <v>1054</v>
      </c>
      <c r="C1056" s="6" t="s">
        <v>1335</v>
      </c>
      <c r="D1056" s="8">
        <v>7</v>
      </c>
      <c r="E1056" s="8" t="s">
        <v>71</v>
      </c>
      <c r="F1056" s="10">
        <f ca="1">SUM(Table2[[#This Row],[AWAL]],Table2[[#This Row],[M17_21_2]],Table2[[#This Row],[K17_21_2]],Table2[[#This Row],[M23_28_2]],Table2[[#This Row],[K23_28_2]])</f>
        <v>7</v>
      </c>
      <c r="G1056" s="6">
        <f ca="1">SUMIF(INDIRECT(Table2[[#Headers],[M17_21_2]]&amp;"[concat]"),Table2[concat],INDIRECT(Table2[[#Headers],[M17_21_2]]&amp;"[c]"))</f>
        <v>0</v>
      </c>
      <c r="H1056" s="6">
        <f ca="1">SUMIF(INDIRECT(Table2[[#Headers],[K17_21_2]]&amp;"[concat]"),Table2[concat],INDIRECT(Table2[[#Headers],[K17_21_2]]&amp;"[c]"))*-1</f>
        <v>0</v>
      </c>
      <c r="I1056" s="6" t="str">
        <f ca="1">IF(OR(Table2[[#This Row],[M17_21_2]]&gt;0,Table2[[#This Row],[K17_21_2]]&lt;0),"+-","")</f>
        <v/>
      </c>
      <c r="J1056" s="9">
        <f ca="1">SUMIF(INDIRECT(Table2[[#Headers],[M23_28_2]]&amp;"[concat]"),Table2[concat],INDIRECT(Table2[[#Headers],[M23_28_2]]&amp;"[c]"))</f>
        <v>0</v>
      </c>
      <c r="K1056" s="9"/>
      <c r="L1056" s="9" t="str">
        <f ca="1">IF(OR(Table2[[#This Row],[M23_28_2]]&gt;0,Table2[[#This Row],[K23_28_2]]&lt;0),"+-","")</f>
        <v/>
      </c>
    </row>
    <row r="1057" spans="1:12" x14ac:dyDescent="0.25">
      <c r="A1057" s="6" t="str">
        <f>SUBSTITUTE(SUBSTITUTE(Table2[[#This Row],[NAMA BARANG]],"-","")," ","")</f>
        <v>Jangkastarmon</v>
      </c>
      <c r="B1057" s="10">
        <f ca="1">IF(Table2[[#This Row],[TT]]&lt;1,"",COUNT(B$2:B1056)+1)</f>
        <v>1055</v>
      </c>
      <c r="C1057" s="6" t="s">
        <v>1336</v>
      </c>
      <c r="D1057" s="8">
        <v>20</v>
      </c>
      <c r="E1057" s="8" t="s">
        <v>71</v>
      </c>
      <c r="F1057" s="10">
        <f ca="1">SUM(Table2[[#This Row],[AWAL]],Table2[[#This Row],[M17_21_2]],Table2[[#This Row],[K17_21_2]],Table2[[#This Row],[M23_28_2]],Table2[[#This Row],[K23_28_2]])</f>
        <v>20</v>
      </c>
      <c r="G1057" s="6">
        <f ca="1">SUMIF(INDIRECT(Table2[[#Headers],[M17_21_2]]&amp;"[concat]"),Table2[concat],INDIRECT(Table2[[#Headers],[M17_21_2]]&amp;"[c]"))</f>
        <v>0</v>
      </c>
      <c r="H1057" s="6">
        <f ca="1">SUMIF(INDIRECT(Table2[[#Headers],[K17_21_2]]&amp;"[concat]"),Table2[concat],INDIRECT(Table2[[#Headers],[K17_21_2]]&amp;"[c]"))*-1</f>
        <v>0</v>
      </c>
      <c r="I1057" s="6" t="str">
        <f ca="1">IF(OR(Table2[[#This Row],[M17_21_2]]&gt;0,Table2[[#This Row],[K17_21_2]]&lt;0),"+-","")</f>
        <v/>
      </c>
      <c r="J1057" s="9">
        <f ca="1">SUMIF(INDIRECT(Table2[[#Headers],[M23_28_2]]&amp;"[concat]"),Table2[concat],INDIRECT(Table2[[#Headers],[M23_28_2]]&amp;"[c]"))</f>
        <v>0</v>
      </c>
      <c r="K1057" s="9"/>
      <c r="L1057" s="9" t="str">
        <f ca="1">IF(OR(Table2[[#This Row],[M23_28_2]]&gt;0,Table2[[#This Row],[K23_28_2]]&lt;0),"+-","")</f>
        <v/>
      </c>
    </row>
    <row r="1058" spans="1:12" x14ac:dyDescent="0.25">
      <c r="A1058" s="6" t="str">
        <f>SUBSTITUTE(SUBSTITUTE(Table2[[#This Row],[NAMA BARANG]],"-","")," ","")</f>
        <v>JangkaV90</v>
      </c>
      <c r="B1058" s="8">
        <f ca="1">IF(Table2[[#This Row],[TT]]&lt;1,"",COUNT(B$2:B1057)+1)</f>
        <v>1056</v>
      </c>
      <c r="C1058" s="6" t="s">
        <v>1337</v>
      </c>
      <c r="D1058" s="8">
        <v>11</v>
      </c>
      <c r="E1058" s="8" t="s">
        <v>71</v>
      </c>
      <c r="F1058" s="8">
        <f ca="1">SUM(Table2[[#This Row],[AWAL]],Table2[[#This Row],[M17_21_2]],Table2[[#This Row],[K17_21_2]],Table2[[#This Row],[M23_28_2]],Table2[[#This Row],[K23_28_2]])</f>
        <v>11</v>
      </c>
      <c r="G1058" s="6">
        <f ca="1">SUMIF(INDIRECT(Table2[[#Headers],[M17_21_2]]&amp;"[concat]"),Table2[concat],INDIRECT(Table2[[#Headers],[M17_21_2]]&amp;"[c]"))</f>
        <v>0</v>
      </c>
      <c r="H1058" s="6">
        <f ca="1">SUMIF(INDIRECT(Table2[[#Headers],[K17_21_2]]&amp;"[concat]"),Table2[concat],INDIRECT(Table2[[#Headers],[K17_21_2]]&amp;"[c]"))*-1</f>
        <v>0</v>
      </c>
      <c r="I1058" s="6" t="str">
        <f ca="1">IF(OR(Table2[[#This Row],[M17_21_2]]&gt;0,Table2[[#This Row],[K17_21_2]]&lt;0),"+-","")</f>
        <v/>
      </c>
      <c r="J1058" s="9">
        <f ca="1">SUMIF(INDIRECT(Table2[[#Headers],[M23_28_2]]&amp;"[concat]"),Table2[concat],INDIRECT(Table2[[#Headers],[M23_28_2]]&amp;"[c]"))</f>
        <v>0</v>
      </c>
      <c r="K1058" s="9"/>
      <c r="L1058" s="9" t="str">
        <f ca="1">IF(OR(Table2[[#This Row],[M23_28_2]]&gt;0,Table2[[#This Row],[K23_28_2]]&lt;0),"+-","")</f>
        <v/>
      </c>
    </row>
    <row r="1059" spans="1:12" x14ac:dyDescent="0.25">
      <c r="A1059" s="6" t="str">
        <f>SUBSTITUTE(SUBSTITUTE(Table2[[#This Row],[NAMA BARANG]],"-","")," ","")</f>
        <v>JangkaXB55001A</v>
      </c>
      <c r="B1059" s="8">
        <f ca="1">IF(Table2[[#This Row],[TT]]&lt;1,"",COUNT(B$2:B1058)+1)</f>
        <v>1057</v>
      </c>
      <c r="C1059" s="6" t="s">
        <v>1338</v>
      </c>
      <c r="D1059" s="8">
        <v>1</v>
      </c>
      <c r="E1059" s="8" t="s">
        <v>71</v>
      </c>
      <c r="F1059" s="8">
        <f ca="1">SUM(Table2[[#This Row],[AWAL]],Table2[[#This Row],[M17_21_2]],Table2[[#This Row],[K17_21_2]],Table2[[#This Row],[M23_28_2]],Table2[[#This Row],[K23_28_2]])</f>
        <v>1</v>
      </c>
      <c r="G1059" s="6">
        <f ca="1">SUMIF(INDIRECT(Table2[[#Headers],[M17_21_2]]&amp;"[concat]"),Table2[concat],INDIRECT(Table2[[#Headers],[M17_21_2]]&amp;"[c]"))</f>
        <v>0</v>
      </c>
      <c r="H1059" s="6">
        <f ca="1">SUMIF(INDIRECT(Table2[[#Headers],[K17_21_2]]&amp;"[concat]"),Table2[concat],INDIRECT(Table2[[#Headers],[K17_21_2]]&amp;"[c]"))*-1</f>
        <v>0</v>
      </c>
      <c r="I1059" s="6" t="str">
        <f ca="1">IF(OR(Table2[[#This Row],[M17_21_2]]&gt;0,Table2[[#This Row],[K17_21_2]]&lt;0),"+-","")</f>
        <v/>
      </c>
      <c r="J1059" s="9">
        <f ca="1">SUMIF(INDIRECT(Table2[[#Headers],[M23_28_2]]&amp;"[concat]"),Table2[concat],INDIRECT(Table2[[#Headers],[M23_28_2]]&amp;"[c]"))</f>
        <v>0</v>
      </c>
      <c r="K1059" s="9"/>
      <c r="L1059" s="9" t="str">
        <f ca="1">IF(OR(Table2[[#This Row],[M23_28_2]]&gt;0,Table2[[#This Row],[K23_28_2]]&lt;0),"+-","")</f>
        <v/>
      </c>
    </row>
    <row r="1060" spans="1:12" x14ac:dyDescent="0.25">
      <c r="A1060" s="6" t="str">
        <f>SUBSTITUTE(SUBSTITUTE(Table2[[#This Row],[NAMA BARANG]],"-","")," ","")</f>
        <v>JarumhijabGP50(24)</v>
      </c>
      <c r="B1060" s="8">
        <f ca="1">IF(Table2[[#This Row],[TT]]&lt;1,"",COUNT(B$2:B1059)+1)</f>
        <v>1058</v>
      </c>
      <c r="C1060" s="6" t="s">
        <v>1339</v>
      </c>
      <c r="D1060" s="8">
        <v>2</v>
      </c>
      <c r="E1060" s="8" t="s">
        <v>991</v>
      </c>
      <c r="F1060" s="8">
        <f ca="1">SUM(Table2[[#This Row],[AWAL]],Table2[[#This Row],[M17_21_2]],Table2[[#This Row],[K17_21_2]],Table2[[#This Row],[M23_28_2]],Table2[[#This Row],[K23_28_2]])</f>
        <v>2</v>
      </c>
      <c r="G1060" s="6">
        <f ca="1">SUMIF(INDIRECT(Table2[[#Headers],[M17_21_2]]&amp;"[concat]"),Table2[concat],INDIRECT(Table2[[#Headers],[M17_21_2]]&amp;"[c]"))</f>
        <v>0</v>
      </c>
      <c r="H1060" s="6">
        <f ca="1">SUMIF(INDIRECT(Table2[[#Headers],[K17_21_2]]&amp;"[concat]"),Table2[concat],INDIRECT(Table2[[#Headers],[K17_21_2]]&amp;"[c]"))*-1</f>
        <v>0</v>
      </c>
      <c r="I1060" s="6" t="str">
        <f ca="1">IF(OR(Table2[[#This Row],[M17_21_2]]&gt;0,Table2[[#This Row],[K17_21_2]]&lt;0),"+-","")</f>
        <v/>
      </c>
      <c r="J1060" s="9">
        <f ca="1">SUMIF(INDIRECT(Table2[[#Headers],[M23_28_2]]&amp;"[concat]"),Table2[concat],INDIRECT(Table2[[#Headers],[M23_28_2]]&amp;"[c]"))</f>
        <v>0</v>
      </c>
      <c r="K1060" s="9"/>
      <c r="L1060" s="9" t="str">
        <f ca="1">IF(OR(Table2[[#This Row],[M23_28_2]]&gt;0,Table2[[#This Row],[K23_28_2]]&lt;0),"+-","")</f>
        <v/>
      </c>
    </row>
    <row r="1061" spans="1:12" x14ac:dyDescent="0.25">
      <c r="A1061" s="6" t="str">
        <f>SUBSTITUTE(SUBSTITUTE(Table2[[#This Row],[NAMA BARANG]],"-","")," ","")</f>
        <v>Jarumjahit902</v>
      </c>
      <c r="B1061" s="8">
        <f ca="1">IF(Table2[[#This Row],[TT]]&lt;1,"",COUNT(B$2:B1060)+1)</f>
        <v>1059</v>
      </c>
      <c r="C1061" s="6" t="s">
        <v>1340</v>
      </c>
      <c r="D1061" s="8">
        <v>2</v>
      </c>
      <c r="E1061" s="8" t="s">
        <v>230</v>
      </c>
      <c r="F1061" s="8">
        <f ca="1">SUM(Table2[[#This Row],[AWAL]],Table2[[#This Row],[M17_21_2]],Table2[[#This Row],[K17_21_2]],Table2[[#This Row],[M23_28_2]],Table2[[#This Row],[K23_28_2]])</f>
        <v>2</v>
      </c>
      <c r="G1061" s="6">
        <f ca="1">SUMIF(INDIRECT(Table2[[#Headers],[M17_21_2]]&amp;"[concat]"),Table2[concat],INDIRECT(Table2[[#Headers],[M17_21_2]]&amp;"[c]"))</f>
        <v>0</v>
      </c>
      <c r="H1061" s="6">
        <f ca="1">SUMIF(INDIRECT(Table2[[#Headers],[K17_21_2]]&amp;"[concat]"),Table2[concat],INDIRECT(Table2[[#Headers],[K17_21_2]]&amp;"[c]"))*-1</f>
        <v>0</v>
      </c>
      <c r="I1061" s="6" t="str">
        <f ca="1">IF(OR(Table2[[#This Row],[M17_21_2]]&gt;0,Table2[[#This Row],[K17_21_2]]&lt;0),"+-","")</f>
        <v/>
      </c>
      <c r="J1061" s="9">
        <f ca="1">SUMIF(INDIRECT(Table2[[#Headers],[M23_28_2]]&amp;"[concat]"),Table2[concat],INDIRECT(Table2[[#Headers],[M23_28_2]]&amp;"[c]"))</f>
        <v>0</v>
      </c>
      <c r="K1061" s="9"/>
      <c r="L1061" s="9" t="str">
        <f ca="1">IF(OR(Table2[[#This Row],[M23_28_2]]&gt;0,Table2[[#This Row],[K23_28_2]]&lt;0),"+-","")</f>
        <v/>
      </c>
    </row>
    <row r="1062" spans="1:12" x14ac:dyDescent="0.25">
      <c r="A1062" s="6" t="str">
        <f>SUBSTITUTE(SUBSTITUTE(Table2[[#This Row],[NAMA BARANG]],"-","")," ","")</f>
        <v>Jarummontebesar</v>
      </c>
      <c r="B1062" s="8">
        <f ca="1">IF(Table2[[#This Row],[TT]]&lt;1,"",COUNT(B$2:B1061)+1)</f>
        <v>1060</v>
      </c>
      <c r="C1062" s="6" t="s">
        <v>1341</v>
      </c>
      <c r="D1062" s="8">
        <v>1</v>
      </c>
      <c r="E1062" s="8" t="s">
        <v>215</v>
      </c>
      <c r="F1062" s="8">
        <f ca="1">SUM(Table2[[#This Row],[AWAL]],Table2[[#This Row],[M17_21_2]],Table2[[#This Row],[K17_21_2]],Table2[[#This Row],[M23_28_2]],Table2[[#This Row],[K23_28_2]])</f>
        <v>1</v>
      </c>
      <c r="G1062" s="6">
        <f ca="1">SUMIF(INDIRECT(Table2[[#Headers],[M17_21_2]]&amp;"[concat]"),Table2[concat],INDIRECT(Table2[[#Headers],[M17_21_2]]&amp;"[c]"))</f>
        <v>0</v>
      </c>
      <c r="H1062" s="6">
        <f ca="1">SUMIF(INDIRECT(Table2[[#Headers],[K17_21_2]]&amp;"[concat]"),Table2[concat],INDIRECT(Table2[[#Headers],[K17_21_2]]&amp;"[c]"))*-1</f>
        <v>0</v>
      </c>
      <c r="I1062" s="6" t="str">
        <f ca="1">IF(OR(Table2[[#This Row],[M17_21_2]]&gt;0,Table2[[#This Row],[K17_21_2]]&lt;0),"+-","")</f>
        <v/>
      </c>
      <c r="J1062" s="9">
        <f ca="1">SUMIF(INDIRECT(Table2[[#Headers],[M23_28_2]]&amp;"[concat]"),Table2[concat],INDIRECT(Table2[[#Headers],[M23_28_2]]&amp;"[c]"))</f>
        <v>0</v>
      </c>
      <c r="K1062" s="9"/>
      <c r="L1062" s="9" t="str">
        <f ca="1">IF(OR(Table2[[#This Row],[M23_28_2]]&gt;0,Table2[[#This Row],[K23_28_2]]&lt;0),"+-","")</f>
        <v/>
      </c>
    </row>
    <row r="1063" spans="1:12" x14ac:dyDescent="0.25">
      <c r="A1063" s="6" t="str">
        <f>SUBSTITUTE(SUBSTITUTE(Table2[[#This Row],[NAMA BARANG]],"-","")," ","")</f>
        <v>JarumpentolJJ40</v>
      </c>
      <c r="B1063" s="8">
        <f ca="1">IF(Table2[[#This Row],[TT]]&lt;1,"",COUNT(B$2:B1062)+1)</f>
        <v>1061</v>
      </c>
      <c r="C1063" s="6" t="s">
        <v>1342</v>
      </c>
      <c r="D1063" s="8">
        <v>17</v>
      </c>
      <c r="E1063" s="8" t="s">
        <v>23</v>
      </c>
      <c r="F1063" s="8">
        <f ca="1">SUM(Table2[[#This Row],[AWAL]],Table2[[#This Row],[M17_21_2]],Table2[[#This Row],[K17_21_2]],Table2[[#This Row],[M23_28_2]],Table2[[#This Row],[K23_28_2]])</f>
        <v>17</v>
      </c>
      <c r="G1063" s="6">
        <f ca="1">SUMIF(INDIRECT(Table2[[#Headers],[M17_21_2]]&amp;"[concat]"),Table2[concat],INDIRECT(Table2[[#Headers],[M17_21_2]]&amp;"[c]"))</f>
        <v>0</v>
      </c>
      <c r="H1063" s="6">
        <f ca="1">SUMIF(INDIRECT(Table2[[#Headers],[K17_21_2]]&amp;"[concat]"),Table2[concat],INDIRECT(Table2[[#Headers],[K17_21_2]]&amp;"[c]"))*-1</f>
        <v>0</v>
      </c>
      <c r="I1063" s="6" t="str">
        <f ca="1">IF(OR(Table2[[#This Row],[M17_21_2]]&gt;0,Table2[[#This Row],[K17_21_2]]&lt;0),"+-","")</f>
        <v/>
      </c>
      <c r="J1063" s="9">
        <f ca="1">SUMIF(INDIRECT(Table2[[#Headers],[M23_28_2]]&amp;"[concat]"),Table2[concat],INDIRECT(Table2[[#Headers],[M23_28_2]]&amp;"[c]"))</f>
        <v>0</v>
      </c>
      <c r="K1063" s="9"/>
      <c r="L1063" s="9" t="str">
        <f ca="1">IF(OR(Table2[[#This Row],[M23_28_2]]&gt;0,Table2[[#This Row],[K23_28_2]]&lt;0),"+-","")</f>
        <v/>
      </c>
    </row>
    <row r="1064" spans="1:12" x14ac:dyDescent="0.25">
      <c r="A1064" s="6" t="str">
        <f>SUBSTITUTE(SUBSTITUTE(Table2[[#This Row],[NAMA BARANG]],"-","")," ","")</f>
        <v>JasHujanponchoB201</v>
      </c>
      <c r="B1064" s="8">
        <f ca="1">IF(Table2[[#This Row],[TT]]&lt;1,"",COUNT(B$2:B1063)+1)</f>
        <v>1062</v>
      </c>
      <c r="C1064" s="6" t="s">
        <v>1343</v>
      </c>
      <c r="D1064" s="8">
        <v>7</v>
      </c>
      <c r="E1064" s="8">
        <v>100</v>
      </c>
      <c r="F1064" s="8">
        <f ca="1">SUM(Table2[[#This Row],[AWAL]],Table2[[#This Row],[M17_21_2]],Table2[[#This Row],[K17_21_2]],Table2[[#This Row],[M23_28_2]],Table2[[#This Row],[K23_28_2]])</f>
        <v>7</v>
      </c>
      <c r="G1064" s="6">
        <f ca="1">SUMIF(INDIRECT(Table2[[#Headers],[M17_21_2]]&amp;"[concat]"),Table2[concat],INDIRECT(Table2[[#Headers],[M17_21_2]]&amp;"[c]"))</f>
        <v>0</v>
      </c>
      <c r="H1064" s="6">
        <f ca="1">SUMIF(INDIRECT(Table2[[#Headers],[K17_21_2]]&amp;"[concat]"),Table2[concat],INDIRECT(Table2[[#Headers],[K17_21_2]]&amp;"[c]"))*-1</f>
        <v>0</v>
      </c>
      <c r="I1064" s="6" t="str">
        <f ca="1">IF(OR(Table2[[#This Row],[M17_21_2]]&gt;0,Table2[[#This Row],[K17_21_2]]&lt;0),"+-","")</f>
        <v/>
      </c>
      <c r="J1064" s="9">
        <f ca="1">SUMIF(INDIRECT(Table2[[#Headers],[M23_28_2]]&amp;"[concat]"),Table2[concat],INDIRECT(Table2[[#Headers],[M23_28_2]]&amp;"[c]"))</f>
        <v>0</v>
      </c>
      <c r="K1064" s="9"/>
      <c r="L1064" s="9" t="str">
        <f ca="1">IF(OR(Table2[[#This Row],[M23_28_2]]&gt;0,Table2[[#This Row],[K23_28_2]]&lt;0),"+-","")</f>
        <v/>
      </c>
    </row>
    <row r="1065" spans="1:12" x14ac:dyDescent="0.25">
      <c r="A1065" s="6" t="str">
        <f>SUBSTITUTE(SUBSTITUTE(Table2[[#This Row],[NAMA BARANG]],"-","")," ","")</f>
        <v>JepitanEnterJep107(ETJ)</v>
      </c>
      <c r="B1065" s="8">
        <f ca="1">IF(Table2[[#This Row],[TT]]&lt;1,"",COUNT(B$2:B1064)+1)</f>
        <v>1063</v>
      </c>
      <c r="C1065" s="6" t="s">
        <v>1344</v>
      </c>
      <c r="D1065" s="8">
        <v>8</v>
      </c>
      <c r="E1065" s="8">
        <v>10000</v>
      </c>
      <c r="F1065" s="8">
        <f ca="1">SUM(Table2[[#This Row],[AWAL]],Table2[[#This Row],[M17_21_2]],Table2[[#This Row],[K17_21_2]],Table2[[#This Row],[M23_28_2]],Table2[[#This Row],[K23_28_2]])</f>
        <v>8</v>
      </c>
      <c r="G1065" s="6">
        <f ca="1">SUMIF(INDIRECT(Table2[[#Headers],[M17_21_2]]&amp;"[concat]"),Table2[concat],INDIRECT(Table2[[#Headers],[M17_21_2]]&amp;"[c]"))</f>
        <v>0</v>
      </c>
      <c r="H1065" s="6">
        <f ca="1">SUMIF(INDIRECT(Table2[[#Headers],[K17_21_2]]&amp;"[concat]"),Table2[concat],INDIRECT(Table2[[#Headers],[K17_21_2]]&amp;"[c]"))*-1</f>
        <v>0</v>
      </c>
      <c r="I1065" s="6" t="str">
        <f ca="1">IF(OR(Table2[[#This Row],[M17_21_2]]&gt;0,Table2[[#This Row],[K17_21_2]]&lt;0),"+-","")</f>
        <v/>
      </c>
      <c r="J1065" s="9">
        <f ca="1">SUMIF(INDIRECT(Table2[[#Headers],[M23_28_2]]&amp;"[concat]"),Table2[concat],INDIRECT(Table2[[#Headers],[M23_28_2]]&amp;"[c]"))</f>
        <v>0</v>
      </c>
      <c r="K1065" s="9"/>
      <c r="L1065" s="9" t="str">
        <f ca="1">IF(OR(Table2[[#This Row],[M23_28_2]]&gt;0,Table2[[#This Row],[K23_28_2]]&lt;0),"+-","")</f>
        <v/>
      </c>
    </row>
    <row r="1066" spans="1:12" x14ac:dyDescent="0.25">
      <c r="A1066" s="6" t="str">
        <f>SUBSTITUTE(SUBSTITUTE(Table2[[#This Row],[NAMA BARANG]],"-","")," ","")</f>
        <v>JepitanSaja</v>
      </c>
      <c r="B1066" s="8">
        <f ca="1">IF(Table2[[#This Row],[TT]]&lt;1,"",COUNT(B$2:B1065)+1)</f>
        <v>1064</v>
      </c>
      <c r="C1066" s="6" t="s">
        <v>1345</v>
      </c>
      <c r="D1066" s="8">
        <v>39</v>
      </c>
      <c r="E1066" s="8" t="s">
        <v>1346</v>
      </c>
      <c r="F1066" s="8">
        <f ca="1">SUM(Table2[[#This Row],[AWAL]],Table2[[#This Row],[M17_21_2]],Table2[[#This Row],[K17_21_2]],Table2[[#This Row],[M23_28_2]],Table2[[#This Row],[K23_28_2]])</f>
        <v>39</v>
      </c>
      <c r="G1066" s="6">
        <f ca="1">SUMIF(INDIRECT(Table2[[#Headers],[M17_21_2]]&amp;"[concat]"),Table2[concat],INDIRECT(Table2[[#Headers],[M17_21_2]]&amp;"[c]"))</f>
        <v>0</v>
      </c>
      <c r="H1066" s="6">
        <f ca="1">SUMIF(INDIRECT(Table2[[#Headers],[K17_21_2]]&amp;"[concat]"),Table2[concat],INDIRECT(Table2[[#Headers],[K17_21_2]]&amp;"[c]"))*-1</f>
        <v>0</v>
      </c>
      <c r="I1066" s="6" t="str">
        <f ca="1">IF(OR(Table2[[#This Row],[M17_21_2]]&gt;0,Table2[[#This Row],[K17_21_2]]&lt;0),"+-","")</f>
        <v/>
      </c>
      <c r="J1066" s="9">
        <f ca="1">SUMIF(INDIRECT(Table2[[#Headers],[M23_28_2]]&amp;"[concat]"),Table2[concat],INDIRECT(Table2[[#Headers],[M23_28_2]]&amp;"[c]"))</f>
        <v>0</v>
      </c>
      <c r="K1066" s="9"/>
      <c r="L1066" s="9" t="str">
        <f ca="1">IF(OR(Table2[[#This Row],[M23_28_2]]&gt;0,Table2[[#This Row],[K23_28_2]]&lt;0),"+-","")</f>
        <v/>
      </c>
    </row>
    <row r="1067" spans="1:12" x14ac:dyDescent="0.25">
      <c r="A1067" s="6" t="str">
        <f>SUBSTITUTE(SUBSTITUTE(Table2[[#This Row],[NAMA BARANG]],"-","")," ","")</f>
        <v>KlipatFluorescent12x12</v>
      </c>
      <c r="B1067" s="8">
        <f ca="1">IF(Table2[[#This Row],[TT]]&lt;1,"",COUNT(B$2:B1066)+1)</f>
        <v>1065</v>
      </c>
      <c r="C1067" s="6" t="s">
        <v>1347</v>
      </c>
      <c r="D1067" s="8">
        <v>3</v>
      </c>
      <c r="E1067" s="8">
        <v>1200</v>
      </c>
      <c r="F1067" s="8">
        <f ca="1">SUM(Table2[[#This Row],[AWAL]],Table2[[#This Row],[M17_21_2]],Table2[[#This Row],[K17_21_2]],Table2[[#This Row],[M23_28_2]],Table2[[#This Row],[K23_28_2]])</f>
        <v>3</v>
      </c>
      <c r="G1067" s="6">
        <f ca="1">SUMIF(INDIRECT(Table2[[#Headers],[M17_21_2]]&amp;"[concat]"),Table2[concat],INDIRECT(Table2[[#Headers],[M17_21_2]]&amp;"[c]"))</f>
        <v>0</v>
      </c>
      <c r="H1067" s="6">
        <f ca="1">SUMIF(INDIRECT(Table2[[#Headers],[K17_21_2]]&amp;"[concat]"),Table2[concat],INDIRECT(Table2[[#Headers],[K17_21_2]]&amp;"[c]"))*-1</f>
        <v>0</v>
      </c>
      <c r="I1067" s="6" t="str">
        <f ca="1">IF(OR(Table2[[#This Row],[M17_21_2]]&gt;0,Table2[[#This Row],[K17_21_2]]&lt;0),"+-","")</f>
        <v/>
      </c>
      <c r="J1067" s="9">
        <f ca="1">SUMIF(INDIRECT(Table2[[#Headers],[M23_28_2]]&amp;"[concat]"),Table2[concat],INDIRECT(Table2[[#Headers],[M23_28_2]]&amp;"[c]"))</f>
        <v>0</v>
      </c>
      <c r="K1067" s="9"/>
      <c r="L1067" s="9" t="str">
        <f ca="1">IF(OR(Table2[[#This Row],[M23_28_2]]&gt;0,Table2[[#This Row],[K23_28_2]]&lt;0),"+-","")</f>
        <v/>
      </c>
    </row>
    <row r="1068" spans="1:12" x14ac:dyDescent="0.25">
      <c r="A1068" s="6" t="str">
        <f>SUBSTITUTE(SUBSTITUTE(Table2[[#This Row],[NAMA BARANG]],"-","")," ","")</f>
        <v>KlipatFluorescent14x14</v>
      </c>
      <c r="B1068" s="8">
        <f ca="1">IF(Table2[[#This Row],[TT]]&lt;1,"",COUNT(B$2:B1067)+1)</f>
        <v>1066</v>
      </c>
      <c r="C1068" s="6" t="s">
        <v>1348</v>
      </c>
      <c r="D1068" s="8">
        <v>6</v>
      </c>
      <c r="E1068" s="8">
        <v>900</v>
      </c>
      <c r="F1068" s="8">
        <f ca="1">SUM(Table2[[#This Row],[AWAL]],Table2[[#This Row],[M17_21_2]],Table2[[#This Row],[K17_21_2]],Table2[[#This Row],[M23_28_2]],Table2[[#This Row],[K23_28_2]])</f>
        <v>6</v>
      </c>
      <c r="G1068" s="6">
        <f ca="1">SUMIF(INDIRECT(Table2[[#Headers],[M17_21_2]]&amp;"[concat]"),Table2[concat],INDIRECT(Table2[[#Headers],[M17_21_2]]&amp;"[c]"))</f>
        <v>0</v>
      </c>
      <c r="H1068" s="6">
        <f ca="1">SUMIF(INDIRECT(Table2[[#Headers],[K17_21_2]]&amp;"[concat]"),Table2[concat],INDIRECT(Table2[[#Headers],[K17_21_2]]&amp;"[c]"))*-1</f>
        <v>0</v>
      </c>
      <c r="I1068" s="6" t="str">
        <f ca="1">IF(OR(Table2[[#This Row],[M17_21_2]]&gt;0,Table2[[#This Row],[K17_21_2]]&lt;0),"+-","")</f>
        <v/>
      </c>
      <c r="J1068" s="9">
        <f ca="1">SUMIF(INDIRECT(Table2[[#Headers],[M23_28_2]]&amp;"[concat]"),Table2[concat],INDIRECT(Table2[[#Headers],[M23_28_2]]&amp;"[c]"))</f>
        <v>0</v>
      </c>
      <c r="K1068" s="9"/>
      <c r="L1068" s="9" t="str">
        <f ca="1">IF(OR(Table2[[#This Row],[M23_28_2]]&gt;0,Table2[[#This Row],[K23_28_2]]&lt;0),"+-","")</f>
        <v/>
      </c>
    </row>
    <row r="1069" spans="1:12" x14ac:dyDescent="0.25">
      <c r="A1069" s="6" t="str">
        <f>SUBSTITUTE(SUBSTITUTE(Table2[[#This Row],[NAMA BARANG]],"-","")," ","")</f>
        <v>KlipatFluorescent16x16</v>
      </c>
      <c r="B1069" s="8">
        <f ca="1">IF(Table2[[#This Row],[TT]]&lt;1,"",COUNT(B$2:B1068)+1)</f>
        <v>1067</v>
      </c>
      <c r="C1069" s="6" t="s">
        <v>1349</v>
      </c>
      <c r="D1069" s="8">
        <v>7</v>
      </c>
      <c r="E1069" s="8">
        <v>750</v>
      </c>
      <c r="F1069" s="8">
        <f ca="1">SUM(Table2[[#This Row],[AWAL]],Table2[[#This Row],[M17_21_2]],Table2[[#This Row],[K17_21_2]],Table2[[#This Row],[M23_28_2]],Table2[[#This Row],[K23_28_2]])</f>
        <v>7</v>
      </c>
      <c r="G1069" s="6">
        <f ca="1">SUMIF(INDIRECT(Table2[[#Headers],[M17_21_2]]&amp;"[concat]"),Table2[concat],INDIRECT(Table2[[#Headers],[M17_21_2]]&amp;"[c]"))</f>
        <v>0</v>
      </c>
      <c r="H1069" s="6">
        <f ca="1">SUMIF(INDIRECT(Table2[[#Headers],[K17_21_2]]&amp;"[concat]"),Table2[concat],INDIRECT(Table2[[#Headers],[K17_21_2]]&amp;"[c]"))*-1</f>
        <v>0</v>
      </c>
      <c r="I1069" s="6" t="str">
        <f ca="1">IF(OR(Table2[[#This Row],[M17_21_2]]&gt;0,Table2[[#This Row],[K17_21_2]]&lt;0),"+-","")</f>
        <v/>
      </c>
      <c r="J1069" s="9">
        <f ca="1">SUMIF(INDIRECT(Table2[[#Headers],[M23_28_2]]&amp;"[concat]"),Table2[concat],INDIRECT(Table2[[#Headers],[M23_28_2]]&amp;"[c]"))</f>
        <v>0</v>
      </c>
      <c r="K1069" s="9"/>
      <c r="L1069" s="9" t="str">
        <f ca="1">IF(OR(Table2[[#This Row],[M23_28_2]]&gt;0,Table2[[#This Row],[K23_28_2]]&lt;0),"+-","")</f>
        <v/>
      </c>
    </row>
    <row r="1070" spans="1:12" x14ac:dyDescent="0.25">
      <c r="A1070" s="6" t="str">
        <f>SUBSTITUTE(SUBSTITUTE(Table2[[#This Row],[NAMA BARANG]],"-","")," ","")</f>
        <v>KlipatFluorescent20x20</v>
      </c>
      <c r="B1070" s="8">
        <f ca="1">IF(Table2[[#This Row],[TT]]&lt;1,"",COUNT(B$2:B1069)+1)</f>
        <v>1068</v>
      </c>
      <c r="C1070" s="6" t="s">
        <v>1350</v>
      </c>
      <c r="D1070" s="8">
        <v>6</v>
      </c>
      <c r="E1070" s="8">
        <v>500</v>
      </c>
      <c r="F1070" s="8">
        <f ca="1">SUM(Table2[[#This Row],[AWAL]],Table2[[#This Row],[M17_21_2]],Table2[[#This Row],[K17_21_2]],Table2[[#This Row],[M23_28_2]],Table2[[#This Row],[K23_28_2]])</f>
        <v>6</v>
      </c>
      <c r="G1070" s="6">
        <f ca="1">SUMIF(INDIRECT(Table2[[#Headers],[M17_21_2]]&amp;"[concat]"),Table2[concat],INDIRECT(Table2[[#Headers],[M17_21_2]]&amp;"[c]"))</f>
        <v>0</v>
      </c>
      <c r="H1070" s="6">
        <f ca="1">SUMIF(INDIRECT(Table2[[#Headers],[K17_21_2]]&amp;"[concat]"),Table2[concat],INDIRECT(Table2[[#Headers],[K17_21_2]]&amp;"[c]"))*-1</f>
        <v>0</v>
      </c>
      <c r="I1070" s="6" t="str">
        <f ca="1">IF(OR(Table2[[#This Row],[M17_21_2]]&gt;0,Table2[[#This Row],[K17_21_2]]&lt;0),"+-","")</f>
        <v/>
      </c>
      <c r="J1070" s="9">
        <f ca="1">SUMIF(INDIRECT(Table2[[#Headers],[M23_28_2]]&amp;"[concat]"),Table2[concat],INDIRECT(Table2[[#Headers],[M23_28_2]]&amp;"[c]"))</f>
        <v>0</v>
      </c>
      <c r="K1070" s="9"/>
      <c r="L1070" s="9" t="str">
        <f ca="1">IF(OR(Table2[[#This Row],[M23_28_2]]&gt;0,Table2[[#This Row],[K23_28_2]]&lt;0),"+-","")</f>
        <v/>
      </c>
    </row>
    <row r="1071" spans="1:12" x14ac:dyDescent="0.25">
      <c r="A1071" s="6" t="str">
        <f>SUBSTITUTE(SUBSTITUTE(Table2[[#This Row],[NAMA BARANG]],"-","")," ","")</f>
        <v>KLipatorigamiC037</v>
      </c>
      <c r="B1071" s="8">
        <f ca="1">IF(Table2[[#This Row],[TT]]&lt;1,"",COUNT(B$2:B1070)+1)</f>
        <v>1069</v>
      </c>
      <c r="C1071" s="6" t="s">
        <v>1351</v>
      </c>
      <c r="D1071" s="8">
        <v>10</v>
      </c>
      <c r="E1071" s="8">
        <v>600</v>
      </c>
      <c r="F1071" s="8">
        <f ca="1">SUM(Table2[[#This Row],[AWAL]],Table2[[#This Row],[M17_21_2]],Table2[[#This Row],[K17_21_2]],Table2[[#This Row],[M23_28_2]],Table2[[#This Row],[K23_28_2]])</f>
        <v>10</v>
      </c>
      <c r="G1071" s="6">
        <f ca="1">SUMIF(INDIRECT(Table2[[#Headers],[M17_21_2]]&amp;"[concat]"),Table2[concat],INDIRECT(Table2[[#Headers],[M17_21_2]]&amp;"[c]"))</f>
        <v>0</v>
      </c>
      <c r="H1071" s="6">
        <f ca="1">SUMIF(INDIRECT(Table2[[#Headers],[K17_21_2]]&amp;"[concat]"),Table2[concat],INDIRECT(Table2[[#Headers],[K17_21_2]]&amp;"[c]"))*-1</f>
        <v>0</v>
      </c>
      <c r="I1071" s="6" t="str">
        <f ca="1">IF(OR(Table2[[#This Row],[M17_21_2]]&gt;0,Table2[[#This Row],[K17_21_2]]&lt;0),"+-","")</f>
        <v/>
      </c>
      <c r="J1071" s="9">
        <f ca="1">SUMIF(INDIRECT(Table2[[#Headers],[M23_28_2]]&amp;"[concat]"),Table2[concat],INDIRECT(Table2[[#Headers],[M23_28_2]]&amp;"[c]"))</f>
        <v>0</v>
      </c>
      <c r="K1071" s="9"/>
      <c r="L1071" s="9" t="str">
        <f ca="1">IF(OR(Table2[[#This Row],[M23_28_2]]&gt;0,Table2[[#This Row],[K23_28_2]]&lt;0),"+-","")</f>
        <v/>
      </c>
    </row>
    <row r="1072" spans="1:12" x14ac:dyDescent="0.25">
      <c r="A1072" s="6" t="str">
        <f>SUBSTITUTE(SUBSTITUTE(Table2[[#This Row],[NAMA BARANG]],"-","")," ","")</f>
        <v>KlipatorigamiHL305</v>
      </c>
      <c r="B1072" s="8">
        <f ca="1">IF(Table2[[#This Row],[TT]]&lt;1,"",COUNT(B$2:B1071)+1)</f>
        <v>1070</v>
      </c>
      <c r="C1072" s="6" t="s">
        <v>1352</v>
      </c>
      <c r="D1072" s="8">
        <v>4</v>
      </c>
      <c r="E1072" s="8" t="s">
        <v>163</v>
      </c>
      <c r="F1072" s="8">
        <f ca="1">SUM(Table2[[#This Row],[AWAL]],Table2[[#This Row],[M17_21_2]],Table2[[#This Row],[K17_21_2]],Table2[[#This Row],[M23_28_2]],Table2[[#This Row],[K23_28_2]])</f>
        <v>4</v>
      </c>
      <c r="G1072" s="6">
        <f ca="1">SUMIF(INDIRECT(Table2[[#Headers],[M17_21_2]]&amp;"[concat]"),Table2[concat],INDIRECT(Table2[[#Headers],[M17_21_2]]&amp;"[c]"))</f>
        <v>0</v>
      </c>
      <c r="H1072" s="6">
        <f ca="1">SUMIF(INDIRECT(Table2[[#Headers],[K17_21_2]]&amp;"[concat]"),Table2[concat],INDIRECT(Table2[[#Headers],[K17_21_2]]&amp;"[c]"))*-1</f>
        <v>0</v>
      </c>
      <c r="I1072" s="6" t="str">
        <f ca="1">IF(OR(Table2[[#This Row],[M17_21_2]]&gt;0,Table2[[#This Row],[K17_21_2]]&lt;0),"+-","")</f>
        <v/>
      </c>
      <c r="J1072" s="9">
        <f ca="1">SUMIF(INDIRECT(Table2[[#Headers],[M23_28_2]]&amp;"[concat]"),Table2[concat],INDIRECT(Table2[[#Headers],[M23_28_2]]&amp;"[c]"))</f>
        <v>0</v>
      </c>
      <c r="K1072" s="9"/>
      <c r="L1072" s="9" t="str">
        <f ca="1">IF(OR(Table2[[#This Row],[M23_28_2]]&gt;0,Table2[[#This Row],[K23_28_2]]&lt;0),"+-","")</f>
        <v/>
      </c>
    </row>
    <row r="1073" spans="1:12" x14ac:dyDescent="0.25">
      <c r="A1073" s="6" t="str">
        <f>SUBSTITUTE(SUBSTITUTE(Table2[[#This Row],[NAMA BARANG]],"-","")," ","")</f>
        <v>Kacapembesar8265</v>
      </c>
      <c r="B1073" s="8">
        <f ca="1">IF(Table2[[#This Row],[TT]]&lt;1,"",COUNT(B$2:B1072)+1)</f>
        <v>1071</v>
      </c>
      <c r="C1073" s="6" t="s">
        <v>1353</v>
      </c>
      <c r="D1073" s="8">
        <v>3</v>
      </c>
      <c r="E1073" s="8" t="s">
        <v>262</v>
      </c>
      <c r="F1073" s="8">
        <f ca="1">SUM(Table2[[#This Row],[AWAL]],Table2[[#This Row],[M17_21_2]],Table2[[#This Row],[K17_21_2]],Table2[[#This Row],[M23_28_2]],Table2[[#This Row],[K23_28_2]])</f>
        <v>3</v>
      </c>
      <c r="G1073" s="6">
        <f ca="1">SUMIF(INDIRECT(Table2[[#Headers],[M17_21_2]]&amp;"[concat]"),Table2[concat],INDIRECT(Table2[[#Headers],[M17_21_2]]&amp;"[c]"))</f>
        <v>0</v>
      </c>
      <c r="H1073" s="6">
        <f ca="1">SUMIF(INDIRECT(Table2[[#Headers],[K17_21_2]]&amp;"[concat]"),Table2[concat],INDIRECT(Table2[[#Headers],[K17_21_2]]&amp;"[c]"))*-1</f>
        <v>0</v>
      </c>
      <c r="I1073" s="6" t="str">
        <f ca="1">IF(OR(Table2[[#This Row],[M17_21_2]]&gt;0,Table2[[#This Row],[K17_21_2]]&lt;0),"+-","")</f>
        <v/>
      </c>
      <c r="J1073" s="9">
        <f ca="1">SUMIF(INDIRECT(Table2[[#Headers],[M23_28_2]]&amp;"[concat]"),Table2[concat],INDIRECT(Table2[[#Headers],[M23_28_2]]&amp;"[c]"))</f>
        <v>0</v>
      </c>
      <c r="K1073" s="9"/>
      <c r="L1073" s="9" t="str">
        <f ca="1">IF(OR(Table2[[#This Row],[M23_28_2]]&gt;0,Table2[[#This Row],[K23_28_2]]&lt;0),"+-","")</f>
        <v/>
      </c>
    </row>
    <row r="1074" spans="1:12" x14ac:dyDescent="0.25">
      <c r="A1074" s="6" t="str">
        <f>SUBSTITUTE(SUBSTITUTE(Table2[[#This Row],[NAMA BARANG]],"-","")," ","")</f>
        <v>KacapembesarkunciSD8848</v>
      </c>
      <c r="B1074" s="8">
        <f ca="1">IF(Table2[[#This Row],[TT]]&lt;1,"",COUNT(B$2:B1073)+1)</f>
        <v>1072</v>
      </c>
      <c r="C1074" s="6" t="s">
        <v>1354</v>
      </c>
      <c r="D1074" s="8">
        <v>1</v>
      </c>
      <c r="E1074" s="8" t="s">
        <v>492</v>
      </c>
      <c r="F1074" s="8">
        <f ca="1">SUM(Table2[[#This Row],[AWAL]],Table2[[#This Row],[M17_21_2]],Table2[[#This Row],[K17_21_2]],Table2[[#This Row],[M23_28_2]],Table2[[#This Row],[K23_28_2]])</f>
        <v>1</v>
      </c>
      <c r="G1074" s="6">
        <f ca="1">SUMIF(INDIRECT(Table2[[#Headers],[M17_21_2]]&amp;"[concat]"),Table2[concat],INDIRECT(Table2[[#Headers],[M17_21_2]]&amp;"[c]"))</f>
        <v>0</v>
      </c>
      <c r="H1074" s="6">
        <f ca="1">SUMIF(INDIRECT(Table2[[#Headers],[K17_21_2]]&amp;"[concat]"),Table2[concat],INDIRECT(Table2[[#Headers],[K17_21_2]]&amp;"[c]"))*-1</f>
        <v>0</v>
      </c>
      <c r="I1074" s="6" t="str">
        <f ca="1">IF(OR(Table2[[#This Row],[M17_21_2]]&gt;0,Table2[[#This Row],[K17_21_2]]&lt;0),"+-","")</f>
        <v/>
      </c>
      <c r="J1074" s="9">
        <f ca="1">SUMIF(INDIRECT(Table2[[#Headers],[M23_28_2]]&amp;"[concat]"),Table2[concat],INDIRECT(Table2[[#Headers],[M23_28_2]]&amp;"[c]"))</f>
        <v>0</v>
      </c>
      <c r="K1074" s="9"/>
      <c r="L1074" s="9" t="str">
        <f ca="1">IF(OR(Table2[[#This Row],[M23_28_2]]&gt;0,Table2[[#This Row],[K23_28_2]]&lt;0),"+-","")</f>
        <v/>
      </c>
    </row>
    <row r="1075" spans="1:12" x14ac:dyDescent="0.25">
      <c r="A1075" s="6" t="str">
        <f>SUBSTITUTE(SUBSTITUTE(Table2[[#This Row],[NAMA BARANG]],"-","")," ","")</f>
        <v>KacapembesarN3775D/H</v>
      </c>
      <c r="B1075" s="8">
        <f ca="1">IF(Table2[[#This Row],[TT]]&lt;1,"",COUNT(B$2:B1074)+1)</f>
        <v>1073</v>
      </c>
      <c r="C1075" s="6" t="s">
        <v>1355</v>
      </c>
      <c r="D1075" s="8">
        <v>3</v>
      </c>
      <c r="E1075" s="8" t="s">
        <v>306</v>
      </c>
      <c r="F1075" s="8">
        <f ca="1">SUM(Table2[[#This Row],[AWAL]],Table2[[#This Row],[M17_21_2]],Table2[[#This Row],[K17_21_2]],Table2[[#This Row],[M23_28_2]],Table2[[#This Row],[K23_28_2]])</f>
        <v>3</v>
      </c>
      <c r="G1075" s="6">
        <f ca="1">SUMIF(INDIRECT(Table2[[#Headers],[M17_21_2]]&amp;"[concat]"),Table2[concat],INDIRECT(Table2[[#Headers],[M17_21_2]]&amp;"[c]"))</f>
        <v>0</v>
      </c>
      <c r="H1075" s="6">
        <f ca="1">SUMIF(INDIRECT(Table2[[#Headers],[K17_21_2]]&amp;"[concat]"),Table2[concat],INDIRECT(Table2[[#Headers],[K17_21_2]]&amp;"[c]"))*-1</f>
        <v>0</v>
      </c>
      <c r="I1075" s="6" t="str">
        <f ca="1">IF(OR(Table2[[#This Row],[M17_21_2]]&gt;0,Table2[[#This Row],[K17_21_2]]&lt;0),"+-","")</f>
        <v/>
      </c>
      <c r="J1075" s="9">
        <f ca="1">SUMIF(INDIRECT(Table2[[#Headers],[M23_28_2]]&amp;"[concat]"),Table2[concat],INDIRECT(Table2[[#Headers],[M23_28_2]]&amp;"[c]"))</f>
        <v>0</v>
      </c>
      <c r="K1075" s="9"/>
      <c r="L1075" s="9" t="str">
        <f ca="1">IF(OR(Table2[[#This Row],[M23_28_2]]&gt;0,Table2[[#This Row],[K23_28_2]]&lt;0),"+-","")</f>
        <v/>
      </c>
    </row>
    <row r="1076" spans="1:12" x14ac:dyDescent="0.25">
      <c r="A1076" s="6" t="str">
        <f>SUBSTITUTE(SUBSTITUTE(Table2[[#This Row],[NAMA BARANG]],"-","")," ","")</f>
        <v>KacapembesarTF75+Rakit</v>
      </c>
      <c r="B1076" s="8">
        <f ca="1">IF(Table2[[#This Row],[TT]]&lt;1,"",COUNT(B$2:B1075)+1)</f>
        <v>1074</v>
      </c>
      <c r="C1076" s="6" t="s">
        <v>1356</v>
      </c>
      <c r="D1076" s="8">
        <v>4</v>
      </c>
      <c r="E1076" s="8" t="s">
        <v>57</v>
      </c>
      <c r="F1076" s="8">
        <f ca="1">SUM(Table2[[#This Row],[AWAL]],Table2[[#This Row],[M17_21_2]],Table2[[#This Row],[K17_21_2]],Table2[[#This Row],[M23_28_2]],Table2[[#This Row],[K23_28_2]])</f>
        <v>4</v>
      </c>
      <c r="G1076" s="6">
        <f ca="1">SUMIF(INDIRECT(Table2[[#Headers],[M17_21_2]]&amp;"[concat]"),Table2[concat],INDIRECT(Table2[[#Headers],[M17_21_2]]&amp;"[c]"))</f>
        <v>0</v>
      </c>
      <c r="H1076" s="6">
        <f ca="1">SUMIF(INDIRECT(Table2[[#Headers],[K17_21_2]]&amp;"[concat]"),Table2[concat],INDIRECT(Table2[[#Headers],[K17_21_2]]&amp;"[c]"))*-1</f>
        <v>0</v>
      </c>
      <c r="I1076" s="6" t="str">
        <f ca="1">IF(OR(Table2[[#This Row],[M17_21_2]]&gt;0,Table2[[#This Row],[K17_21_2]]&lt;0),"+-","")</f>
        <v/>
      </c>
      <c r="J1076" s="9">
        <f ca="1">SUMIF(INDIRECT(Table2[[#Headers],[M23_28_2]]&amp;"[concat]"),Table2[concat],INDIRECT(Table2[[#Headers],[M23_28_2]]&amp;"[c]"))</f>
        <v>0</v>
      </c>
      <c r="K1076" s="9"/>
      <c r="L1076" s="9" t="str">
        <f ca="1">IF(OR(Table2[[#This Row],[M23_28_2]]&gt;0,Table2[[#This Row],[K23_28_2]]&lt;0),"+-","")</f>
        <v/>
      </c>
    </row>
    <row r="1077" spans="1:12" x14ac:dyDescent="0.25">
      <c r="A1077" s="6" t="str">
        <f>SUBSTITUTE(SUBSTITUTE(Table2[[#This Row],[NAMA BARANG]],"-","")," ","")</f>
        <v>Kacapembesar+kompas1000GF</v>
      </c>
      <c r="B1077" s="8">
        <f ca="1">IF(Table2[[#This Row],[TT]]&lt;1,"",COUNT(B$2:B1076)+1)</f>
        <v>1075</v>
      </c>
      <c r="C1077" s="6" t="s">
        <v>1357</v>
      </c>
      <c r="D1077" s="8">
        <v>7</v>
      </c>
      <c r="E1077" s="8" t="s">
        <v>1358</v>
      </c>
      <c r="F1077" s="8">
        <f ca="1">SUM(Table2[[#This Row],[AWAL]],Table2[[#This Row],[M17_21_2]],Table2[[#This Row],[K17_21_2]],Table2[[#This Row],[M23_28_2]],Table2[[#This Row],[K23_28_2]])</f>
        <v>7</v>
      </c>
      <c r="G1077" s="6">
        <f ca="1">SUMIF(INDIRECT(Table2[[#Headers],[M17_21_2]]&amp;"[concat]"),Table2[concat],INDIRECT(Table2[[#Headers],[M17_21_2]]&amp;"[c]"))</f>
        <v>0</v>
      </c>
      <c r="H1077" s="6">
        <f ca="1">SUMIF(INDIRECT(Table2[[#Headers],[K17_21_2]]&amp;"[concat]"),Table2[concat],INDIRECT(Table2[[#Headers],[K17_21_2]]&amp;"[c]"))*-1</f>
        <v>0</v>
      </c>
      <c r="I1077" s="6" t="str">
        <f ca="1">IF(OR(Table2[[#This Row],[M17_21_2]]&gt;0,Table2[[#This Row],[K17_21_2]]&lt;0),"+-","")</f>
        <v/>
      </c>
      <c r="J1077" s="9">
        <f ca="1">SUMIF(INDIRECT(Table2[[#Headers],[M23_28_2]]&amp;"[concat]"),Table2[concat],INDIRECT(Table2[[#Headers],[M23_28_2]]&amp;"[c]"))</f>
        <v>0</v>
      </c>
      <c r="K1077" s="9"/>
      <c r="L1077" s="9" t="str">
        <f ca="1">IF(OR(Table2[[#This Row],[M23_28_2]]&gt;0,Table2[[#This Row],[K23_28_2]]&lt;0),"+-","")</f>
        <v/>
      </c>
    </row>
    <row r="1078" spans="1:12" x14ac:dyDescent="0.25">
      <c r="A1078" s="6" t="str">
        <f>SUBSTITUTE(SUBSTITUTE(Table2[[#This Row],[NAMA BARANG]],"-","")," ","")</f>
        <v>KantongbuahKenjoy</v>
      </c>
      <c r="B1078" s="8">
        <f ca="1">IF(Table2[[#This Row],[TT]]&lt;1,"",COUNT(B$2:B1077)+1)</f>
        <v>1076</v>
      </c>
      <c r="C1078" s="6" t="s">
        <v>1359</v>
      </c>
      <c r="D1078" s="8">
        <v>2</v>
      </c>
      <c r="E1078" s="8" t="s">
        <v>1360</v>
      </c>
      <c r="F1078" s="8">
        <f ca="1">SUM(Table2[[#This Row],[AWAL]],Table2[[#This Row],[M17_21_2]],Table2[[#This Row],[K17_21_2]],Table2[[#This Row],[M23_28_2]],Table2[[#This Row],[K23_28_2]])</f>
        <v>2</v>
      </c>
      <c r="G1078" s="6">
        <f ca="1">SUMIF(INDIRECT(Table2[[#Headers],[M17_21_2]]&amp;"[concat]"),Table2[concat],INDIRECT(Table2[[#Headers],[M17_21_2]]&amp;"[c]"))</f>
        <v>0</v>
      </c>
      <c r="H1078" s="6">
        <f ca="1">SUMIF(INDIRECT(Table2[[#Headers],[K17_21_2]]&amp;"[concat]"),Table2[concat],INDIRECT(Table2[[#Headers],[K17_21_2]]&amp;"[c]"))*-1</f>
        <v>0</v>
      </c>
      <c r="I1078" s="6" t="str">
        <f ca="1">IF(OR(Table2[[#This Row],[M17_21_2]]&gt;0,Table2[[#This Row],[K17_21_2]]&lt;0),"+-","")</f>
        <v/>
      </c>
      <c r="J1078" s="9">
        <f ca="1">SUMIF(INDIRECT(Table2[[#Headers],[M23_28_2]]&amp;"[concat]"),Table2[concat],INDIRECT(Table2[[#Headers],[M23_28_2]]&amp;"[c]"))</f>
        <v>0</v>
      </c>
      <c r="K1078" s="9"/>
      <c r="L1078" s="9" t="str">
        <f ca="1">IF(OR(Table2[[#This Row],[M23_28_2]]&gt;0,Table2[[#This Row],[K23_28_2]]&lt;0),"+-","")</f>
        <v/>
      </c>
    </row>
    <row r="1079" spans="1:12" x14ac:dyDescent="0.25">
      <c r="A1079" s="6" t="str">
        <f>SUBSTITUTE(SUBSTITUTE(Table2[[#This Row],[NAMA BARANG]],"-","")," ","")</f>
        <v>KantongOpp18x36</v>
      </c>
      <c r="B1079" s="8">
        <f ca="1">IF(Table2[[#This Row],[TT]]&lt;1,"",COUNT(B$2:B1078)+1)</f>
        <v>1077</v>
      </c>
      <c r="C1079" s="6" t="s">
        <v>1361</v>
      </c>
      <c r="D1079" s="8">
        <v>1</v>
      </c>
      <c r="E1079" s="8">
        <v>700</v>
      </c>
      <c r="F1079" s="8">
        <f ca="1">SUM(Table2[[#This Row],[AWAL]],Table2[[#This Row],[M17_21_2]],Table2[[#This Row],[K17_21_2]],Table2[[#This Row],[M23_28_2]],Table2[[#This Row],[K23_28_2]])</f>
        <v>1</v>
      </c>
      <c r="G1079" s="6">
        <f ca="1">SUMIF(INDIRECT(Table2[[#Headers],[M17_21_2]]&amp;"[concat]"),Table2[concat],INDIRECT(Table2[[#Headers],[M17_21_2]]&amp;"[c]"))</f>
        <v>0</v>
      </c>
      <c r="H1079" s="6">
        <f ca="1">SUMIF(INDIRECT(Table2[[#Headers],[K17_21_2]]&amp;"[concat]"),Table2[concat],INDIRECT(Table2[[#Headers],[K17_21_2]]&amp;"[c]"))*-1</f>
        <v>0</v>
      </c>
      <c r="I1079" s="6" t="str">
        <f ca="1">IF(OR(Table2[[#This Row],[M17_21_2]]&gt;0,Table2[[#This Row],[K17_21_2]]&lt;0),"+-","")</f>
        <v/>
      </c>
      <c r="J1079" s="9">
        <f ca="1">SUMIF(INDIRECT(Table2[[#Headers],[M23_28_2]]&amp;"[concat]"),Table2[concat],INDIRECT(Table2[[#Headers],[M23_28_2]]&amp;"[c]"))</f>
        <v>0</v>
      </c>
      <c r="K1079" s="9"/>
      <c r="L1079" s="9" t="str">
        <f ca="1">IF(OR(Table2[[#This Row],[M23_28_2]]&gt;0,Table2[[#This Row],[K23_28_2]]&lt;0),"+-","")</f>
        <v/>
      </c>
    </row>
    <row r="1080" spans="1:12" x14ac:dyDescent="0.25">
      <c r="A1080" s="6" t="str">
        <f>SUBSTITUTE(SUBSTITUTE(Table2[[#This Row],[NAMA BARANG]],"-","")," ","")</f>
        <v>KantongOpp20x40</v>
      </c>
      <c r="B1080" s="8">
        <f ca="1">IF(Table2[[#This Row],[TT]]&lt;1,"",COUNT(B$2:B1079)+1)</f>
        <v>1078</v>
      </c>
      <c r="C1080" s="6" t="s">
        <v>1362</v>
      </c>
      <c r="D1080" s="8">
        <v>5</v>
      </c>
      <c r="E1080" s="8">
        <v>700</v>
      </c>
      <c r="F1080" s="8">
        <f ca="1">SUM(Table2[[#This Row],[AWAL]],Table2[[#This Row],[M17_21_2]],Table2[[#This Row],[K17_21_2]],Table2[[#This Row],[M23_28_2]],Table2[[#This Row],[K23_28_2]])</f>
        <v>5</v>
      </c>
      <c r="G1080" s="6">
        <f ca="1">SUMIF(INDIRECT(Table2[[#Headers],[M17_21_2]]&amp;"[concat]"),Table2[concat],INDIRECT(Table2[[#Headers],[M17_21_2]]&amp;"[c]"))</f>
        <v>0</v>
      </c>
      <c r="H1080" s="6">
        <f ca="1">SUMIF(INDIRECT(Table2[[#Headers],[K17_21_2]]&amp;"[concat]"),Table2[concat],INDIRECT(Table2[[#Headers],[K17_21_2]]&amp;"[c]"))*-1</f>
        <v>0</v>
      </c>
      <c r="I1080" s="6" t="str">
        <f ca="1">IF(OR(Table2[[#This Row],[M17_21_2]]&gt;0,Table2[[#This Row],[K17_21_2]]&lt;0),"+-","")</f>
        <v/>
      </c>
      <c r="J1080" s="9">
        <f ca="1">SUMIF(INDIRECT(Table2[[#Headers],[M23_28_2]]&amp;"[concat]"),Table2[concat],INDIRECT(Table2[[#Headers],[M23_28_2]]&amp;"[c]"))</f>
        <v>0</v>
      </c>
      <c r="K1080" s="9"/>
      <c r="L1080" s="9" t="str">
        <f ca="1">IF(OR(Table2[[#This Row],[M23_28_2]]&gt;0,Table2[[#This Row],[K23_28_2]]&lt;0),"+-","")</f>
        <v/>
      </c>
    </row>
    <row r="1081" spans="1:12" x14ac:dyDescent="0.25">
      <c r="A1081" s="6" t="str">
        <f>SUBSTITUTE(SUBSTITUTE(Table2[[#This Row],[NAMA BARANG]],"-","")," ","")</f>
        <v>KantongOpp25x50</v>
      </c>
      <c r="B1081" s="8">
        <f ca="1">IF(Table2[[#This Row],[TT]]&lt;1,"",COUNT(B$2:B1080)+1)</f>
        <v>1079</v>
      </c>
      <c r="C1081" s="6" t="s">
        <v>1363</v>
      </c>
      <c r="D1081" s="8">
        <v>6</v>
      </c>
      <c r="E1081" s="8" t="s">
        <v>1364</v>
      </c>
      <c r="F1081" s="8">
        <f ca="1">SUM(Table2[[#This Row],[AWAL]],Table2[[#This Row],[M17_21_2]],Table2[[#This Row],[K17_21_2]],Table2[[#This Row],[M23_28_2]],Table2[[#This Row],[K23_28_2]])</f>
        <v>6</v>
      </c>
      <c r="G1081" s="6">
        <f ca="1">SUMIF(INDIRECT(Table2[[#Headers],[M17_21_2]]&amp;"[concat]"),Table2[concat],INDIRECT(Table2[[#Headers],[M17_21_2]]&amp;"[c]"))</f>
        <v>0</v>
      </c>
      <c r="H1081" s="6">
        <f ca="1">SUMIF(INDIRECT(Table2[[#Headers],[K17_21_2]]&amp;"[concat]"),Table2[concat],INDIRECT(Table2[[#Headers],[K17_21_2]]&amp;"[c]"))*-1</f>
        <v>0</v>
      </c>
      <c r="I1081" s="6" t="str">
        <f ca="1">IF(OR(Table2[[#This Row],[M17_21_2]]&gt;0,Table2[[#This Row],[K17_21_2]]&lt;0),"+-","")</f>
        <v/>
      </c>
      <c r="J1081" s="9">
        <f ca="1">SUMIF(INDIRECT(Table2[[#Headers],[M23_28_2]]&amp;"[concat]"),Table2[concat],INDIRECT(Table2[[#Headers],[M23_28_2]]&amp;"[c]"))</f>
        <v>0</v>
      </c>
      <c r="K1081" s="9"/>
      <c r="L1081" s="9" t="str">
        <f ca="1">IF(OR(Table2[[#This Row],[M23_28_2]]&gt;0,Table2[[#This Row],[K23_28_2]]&lt;0),"+-","")</f>
        <v/>
      </c>
    </row>
    <row r="1082" spans="1:12" x14ac:dyDescent="0.25">
      <c r="A1082" s="6" t="str">
        <f>SUBSTITUTE(SUBSTITUTE(Table2[[#This Row],[NAMA BARANG]],"-","")," ","")</f>
        <v>KantongplastikpitaBCH</v>
      </c>
      <c r="B1082" s="8">
        <f ca="1">IF(Table2[[#This Row],[TT]]&lt;1,"",COUNT(B$2:B1081)+1)</f>
        <v>1080</v>
      </c>
      <c r="C1082" s="6" t="s">
        <v>1365</v>
      </c>
      <c r="D1082" s="8">
        <v>8</v>
      </c>
      <c r="E1082" s="8">
        <v>400</v>
      </c>
      <c r="F1082" s="8">
        <f ca="1">SUM(Table2[[#This Row],[AWAL]],Table2[[#This Row],[M17_21_2]],Table2[[#This Row],[K17_21_2]],Table2[[#This Row],[M23_28_2]],Table2[[#This Row],[K23_28_2]])</f>
        <v>8</v>
      </c>
      <c r="G1082" s="6">
        <f ca="1">SUMIF(INDIRECT(Table2[[#Headers],[M17_21_2]]&amp;"[concat]"),Table2[concat],INDIRECT(Table2[[#Headers],[M17_21_2]]&amp;"[c]"))</f>
        <v>0</v>
      </c>
      <c r="H1082" s="6">
        <f ca="1">SUMIF(INDIRECT(Table2[[#Headers],[K17_21_2]]&amp;"[concat]"),Table2[concat],INDIRECT(Table2[[#Headers],[K17_21_2]]&amp;"[c]"))*-1</f>
        <v>0</v>
      </c>
      <c r="I1082" s="6" t="str">
        <f ca="1">IF(OR(Table2[[#This Row],[M17_21_2]]&gt;0,Table2[[#This Row],[K17_21_2]]&lt;0),"+-","")</f>
        <v/>
      </c>
      <c r="J1082" s="9">
        <f ca="1">SUMIF(INDIRECT(Table2[[#Headers],[M23_28_2]]&amp;"[concat]"),Table2[concat],INDIRECT(Table2[[#Headers],[M23_28_2]]&amp;"[c]"))</f>
        <v>0</v>
      </c>
      <c r="K1082" s="9"/>
      <c r="L1082" s="9" t="str">
        <f ca="1">IF(OR(Table2[[#This Row],[M23_28_2]]&gt;0,Table2[[#This Row],[K23_28_2]]&lt;0),"+-","")</f>
        <v/>
      </c>
    </row>
    <row r="1083" spans="1:12" x14ac:dyDescent="0.25">
      <c r="A1083" s="6" t="str">
        <f>SUBSTITUTE(SUBSTITUTE(Table2[[#This Row],[NAMA BARANG]],"-","")," ","")</f>
        <v>KantongultahkecilDisney</v>
      </c>
      <c r="B1083" s="8">
        <f ca="1">IF(Table2[[#This Row],[TT]]&lt;1,"",COUNT(B$2:B1082)+1)</f>
        <v>1081</v>
      </c>
      <c r="C1083" s="6" t="s">
        <v>1366</v>
      </c>
      <c r="D1083" s="8">
        <v>1</v>
      </c>
      <c r="E1083" s="8">
        <v>600</v>
      </c>
      <c r="F1083" s="8">
        <f ca="1">SUM(Table2[[#This Row],[AWAL]],Table2[[#This Row],[M17_21_2]],Table2[[#This Row],[K17_21_2]],Table2[[#This Row],[M23_28_2]],Table2[[#This Row],[K23_28_2]])</f>
        <v>1</v>
      </c>
      <c r="G1083" s="6">
        <f ca="1">SUMIF(INDIRECT(Table2[[#Headers],[M17_21_2]]&amp;"[concat]"),Table2[concat],INDIRECT(Table2[[#Headers],[M17_21_2]]&amp;"[c]"))</f>
        <v>0</v>
      </c>
      <c r="H1083" s="6">
        <f ca="1">SUMIF(INDIRECT(Table2[[#Headers],[K17_21_2]]&amp;"[concat]"),Table2[concat],INDIRECT(Table2[[#Headers],[K17_21_2]]&amp;"[c]"))*-1</f>
        <v>0</v>
      </c>
      <c r="I1083" s="6" t="str">
        <f ca="1">IF(OR(Table2[[#This Row],[M17_21_2]]&gt;0,Table2[[#This Row],[K17_21_2]]&lt;0),"+-","")</f>
        <v/>
      </c>
      <c r="J1083" s="9">
        <f ca="1">SUMIF(INDIRECT(Table2[[#Headers],[M23_28_2]]&amp;"[concat]"),Table2[concat],INDIRECT(Table2[[#Headers],[M23_28_2]]&amp;"[c]"))</f>
        <v>0</v>
      </c>
      <c r="K1083" s="9"/>
      <c r="L1083" s="9" t="str">
        <f ca="1">IF(OR(Table2[[#This Row],[M23_28_2]]&gt;0,Table2[[#This Row],[K23_28_2]]&lt;0),"+-","")</f>
        <v/>
      </c>
    </row>
    <row r="1084" spans="1:12" x14ac:dyDescent="0.25">
      <c r="A1084" s="6" t="str">
        <f>SUBSTITUTE(SUBSTITUTE(Table2[[#This Row],[NAMA BARANG]],"-","")," ","")</f>
        <v>KarbonS/BdoubleB</v>
      </c>
      <c r="B1084" s="8">
        <f ca="1">IF(Table2[[#This Row],[TT]]&lt;1,"",COUNT(B$2:B1083)+1)</f>
        <v>1082</v>
      </c>
      <c r="C1084" s="6" t="s">
        <v>2786</v>
      </c>
      <c r="D1084" s="8">
        <v>9</v>
      </c>
      <c r="E1084" s="8" t="s">
        <v>101</v>
      </c>
      <c r="F1084" s="8">
        <f ca="1">SUM(Table2[[#This Row],[AWAL]],Table2[[#This Row],[M17_21_2]],Table2[[#This Row],[K17_21_2]],Table2[[#This Row],[M23_28_2]],Table2[[#This Row],[K23_28_2]])</f>
        <v>9</v>
      </c>
      <c r="G1084" s="6">
        <f ca="1">SUMIF(INDIRECT(Table2[[#Headers],[M17_21_2]]&amp;"[concat]"),Table2[concat],INDIRECT(Table2[[#Headers],[M17_21_2]]&amp;"[c]"))</f>
        <v>0</v>
      </c>
      <c r="H1084" s="6">
        <f ca="1">SUMIF(INDIRECT(Table2[[#Headers],[K17_21_2]]&amp;"[concat]"),Table2[concat],INDIRECT(Table2[[#Headers],[K17_21_2]]&amp;"[c]"))*-1</f>
        <v>0</v>
      </c>
      <c r="I1084" s="6" t="str">
        <f ca="1">IF(OR(Table2[[#This Row],[M17_21_2]]&gt;0,Table2[[#This Row],[K17_21_2]]&lt;0),"+-","")</f>
        <v/>
      </c>
      <c r="J1084" s="9">
        <f ca="1">SUMIF(INDIRECT(Table2[[#Headers],[M23_28_2]]&amp;"[concat]"),Table2[concat],INDIRECT(Table2[[#Headers],[M23_28_2]]&amp;"[c]"))</f>
        <v>0</v>
      </c>
      <c r="K1084" s="9"/>
      <c r="L1084" s="9" t="str">
        <f ca="1">IF(OR(Table2[[#This Row],[M23_28_2]]&gt;0,Table2[[#This Row],[K23_28_2]]&lt;0),"+-","")</f>
        <v/>
      </c>
    </row>
    <row r="1085" spans="1:12" x14ac:dyDescent="0.25">
      <c r="A1085" s="6" t="str">
        <f>SUBSTITUTE(SUBSTITUTE(Table2[[#This Row],[NAMA BARANG]],"-","")," ","")</f>
        <v>KarbonS/BdoubleB(F)</v>
      </c>
      <c r="B1085" s="8">
        <f ca="1">IF(Table2[[#This Row],[TT]]&lt;1,"",COUNT(B$2:B1084)+1)</f>
        <v>1083</v>
      </c>
      <c r="C1085" s="6" t="s">
        <v>2785</v>
      </c>
      <c r="D1085" s="8">
        <v>5</v>
      </c>
      <c r="E1085" s="8" t="s">
        <v>101</v>
      </c>
      <c r="F1085" s="8">
        <f ca="1">SUM(Table2[[#This Row],[AWAL]],Table2[[#This Row],[M17_21_2]],Table2[[#This Row],[K17_21_2]],Table2[[#This Row],[M23_28_2]],Table2[[#This Row],[K23_28_2]])</f>
        <v>5</v>
      </c>
      <c r="G1085" s="6">
        <f ca="1">SUMIF(INDIRECT(Table2[[#Headers],[M17_21_2]]&amp;"[concat]"),Table2[concat],INDIRECT(Table2[[#Headers],[M17_21_2]]&amp;"[c]"))</f>
        <v>0</v>
      </c>
      <c r="H1085" s="6">
        <f ca="1">SUMIF(INDIRECT(Table2[[#Headers],[K17_21_2]]&amp;"[concat]"),Table2[concat],INDIRECT(Table2[[#Headers],[K17_21_2]]&amp;"[c]"))*-1</f>
        <v>0</v>
      </c>
      <c r="I1085" s="6" t="str">
        <f ca="1">IF(OR(Table2[[#This Row],[M17_21_2]]&gt;0,Table2[[#This Row],[K17_21_2]]&lt;0),"+-","")</f>
        <v/>
      </c>
      <c r="J1085" s="9">
        <f ca="1">SUMIF(INDIRECT(Table2[[#Headers],[M23_28_2]]&amp;"[concat]"),Table2[concat],INDIRECT(Table2[[#Headers],[M23_28_2]]&amp;"[c]"))</f>
        <v>0</v>
      </c>
      <c r="K1085" s="9"/>
      <c r="L1085" s="9" t="str">
        <f ca="1">IF(OR(Table2[[#This Row],[M23_28_2]]&gt;0,Table2[[#This Row],[K23_28_2]]&lt;0),"+-","")</f>
        <v/>
      </c>
    </row>
    <row r="1086" spans="1:12" x14ac:dyDescent="0.25">
      <c r="A1086" s="6" t="str">
        <f>SUBSTITUTE(SUBSTITUTE(Table2[[#This Row],[NAMA BARANG]],"-","")," ","")</f>
        <v>KaretBBebekSawah</v>
      </c>
      <c r="B1086" s="8">
        <f ca="1">IF(Table2[[#This Row],[TT]]&lt;1,"",COUNT(B$2:B1085)+1)</f>
        <v>1084</v>
      </c>
      <c r="C1086" s="6" t="s">
        <v>1368</v>
      </c>
      <c r="D1086" s="8">
        <v>6</v>
      </c>
      <c r="E1086" s="8" t="s">
        <v>1369</v>
      </c>
      <c r="F1086" s="8">
        <f ca="1">SUM(Table2[[#This Row],[AWAL]],Table2[[#This Row],[M17_21_2]],Table2[[#This Row],[K17_21_2]],Table2[[#This Row],[M23_28_2]],Table2[[#This Row],[K23_28_2]])</f>
        <v>6</v>
      </c>
      <c r="G1086" s="6">
        <f ca="1">SUMIF(INDIRECT(Table2[[#Headers],[M17_21_2]]&amp;"[concat]"),Table2[concat],INDIRECT(Table2[[#Headers],[M17_21_2]]&amp;"[c]"))</f>
        <v>0</v>
      </c>
      <c r="H1086" s="6">
        <f ca="1">SUMIF(INDIRECT(Table2[[#Headers],[K17_21_2]]&amp;"[concat]"),Table2[concat],INDIRECT(Table2[[#Headers],[K17_21_2]]&amp;"[c]"))*-1</f>
        <v>0</v>
      </c>
      <c r="I1086" s="6" t="str">
        <f ca="1">IF(OR(Table2[[#This Row],[M17_21_2]]&gt;0,Table2[[#This Row],[K17_21_2]]&lt;0),"+-","")</f>
        <v/>
      </c>
      <c r="J1086" s="9">
        <f ca="1">SUMIF(INDIRECT(Table2[[#Headers],[M23_28_2]]&amp;"[concat]"),Table2[concat],INDIRECT(Table2[[#Headers],[M23_28_2]]&amp;"[c]"))</f>
        <v>0</v>
      </c>
      <c r="K1086" s="9"/>
      <c r="L1086" s="9" t="str">
        <f ca="1">IF(OR(Table2[[#This Row],[M23_28_2]]&gt;0,Table2[[#This Row],[K23_28_2]]&lt;0),"+-","")</f>
        <v/>
      </c>
    </row>
    <row r="1087" spans="1:12" x14ac:dyDescent="0.25">
      <c r="A1087" s="6" t="str">
        <f>SUBSTITUTE(SUBSTITUTE(Table2[[#This Row],[NAMA BARANG]],"-","")," ","")</f>
        <v>KaretpentilK</v>
      </c>
      <c r="B1087" s="8">
        <f ca="1">IF(Table2[[#This Row],[TT]]&lt;1,"",COUNT(B$2:B1086)+1)</f>
        <v>1085</v>
      </c>
      <c r="C1087" s="6" t="s">
        <v>1370</v>
      </c>
      <c r="D1087" s="8">
        <v>9</v>
      </c>
      <c r="E1087" s="8" t="s">
        <v>1371</v>
      </c>
      <c r="F1087" s="8">
        <f ca="1">SUM(Table2[[#This Row],[AWAL]],Table2[[#This Row],[M17_21_2]],Table2[[#This Row],[K17_21_2]],Table2[[#This Row],[M23_28_2]],Table2[[#This Row],[K23_28_2]])</f>
        <v>9</v>
      </c>
      <c r="G1087" s="6">
        <f ca="1">SUMIF(INDIRECT(Table2[[#Headers],[M17_21_2]]&amp;"[concat]"),Table2[concat],INDIRECT(Table2[[#Headers],[M17_21_2]]&amp;"[c]"))</f>
        <v>0</v>
      </c>
      <c r="H1087" s="6">
        <f ca="1">SUMIF(INDIRECT(Table2[[#Headers],[K17_21_2]]&amp;"[concat]"),Table2[concat],INDIRECT(Table2[[#Headers],[K17_21_2]]&amp;"[c]"))*-1</f>
        <v>0</v>
      </c>
      <c r="I1087" s="6" t="str">
        <f ca="1">IF(OR(Table2[[#This Row],[M17_21_2]]&gt;0,Table2[[#This Row],[K17_21_2]]&lt;0),"+-","")</f>
        <v/>
      </c>
      <c r="J1087" s="9">
        <f ca="1">SUMIF(INDIRECT(Table2[[#Headers],[M23_28_2]]&amp;"[concat]"),Table2[concat],INDIRECT(Table2[[#Headers],[M23_28_2]]&amp;"[c]"))</f>
        <v>0</v>
      </c>
      <c r="K1087" s="9"/>
      <c r="L1087" s="9" t="str">
        <f ca="1">IF(OR(Table2[[#This Row],[M23_28_2]]&gt;0,Table2[[#This Row],[K23_28_2]]&lt;0),"+-","")</f>
        <v/>
      </c>
    </row>
    <row r="1088" spans="1:12" x14ac:dyDescent="0.25">
      <c r="A1088" s="9" t="str">
        <f>SUBSTITUTE(SUBSTITUTE(Table2[[#This Row],[NAMA BARANG]],"-","")," ","")</f>
        <v>KartuabsenKojiko</v>
      </c>
      <c r="B1088" s="10">
        <f ca="1">IF(Table2[[#This Row],[TT]]&lt;1,"",COUNT(B$2:B1087)+1)</f>
        <v>1086</v>
      </c>
      <c r="C1088" s="6" t="s">
        <v>2989</v>
      </c>
      <c r="E1088" s="8">
        <v>100</v>
      </c>
      <c r="F1088" s="10">
        <f ca="1">SUM(Table2[[#This Row],[AWAL]],Table2[[#This Row],[M17_21_2]],Table2[[#This Row],[K17_21_2]],Table2[[#This Row],[M23_28_2]],Table2[[#This Row],[K23_28_2]])</f>
        <v>4</v>
      </c>
      <c r="G1088" s="9">
        <f ca="1">SUMIF(INDIRECT(Table2[[#Headers],[M17_21_2]]&amp;"[concat]"),Table2[concat],INDIRECT(Table2[[#Headers],[M17_21_2]]&amp;"[c]"))</f>
        <v>4</v>
      </c>
      <c r="H1088" s="9">
        <f ca="1">SUMIF(INDIRECT(Table2[[#Headers],[K17_21_2]]&amp;"[concat]"),Table2[concat],INDIRECT(Table2[[#Headers],[K17_21_2]]&amp;"[c]"))*-1</f>
        <v>0</v>
      </c>
      <c r="I1088" s="6" t="str">
        <f ca="1">IF(OR(Table2[[#This Row],[M17_21_2]]&gt;0,Table2[[#This Row],[K17_21_2]]&lt;0),"+-","")</f>
        <v>+-</v>
      </c>
      <c r="J1088" s="9">
        <f ca="1">SUMIF(INDIRECT(Table2[[#Headers],[M23_28_2]]&amp;"[concat]"),Table2[concat],INDIRECT(Table2[[#Headers],[M23_28_2]]&amp;"[c]"))</f>
        <v>0</v>
      </c>
      <c r="K1088" s="9"/>
      <c r="L1088" s="9" t="str">
        <f ca="1">IF(OR(Table2[[#This Row],[M23_28_2]]&gt;0,Table2[[#This Row],[K23_28_2]]&lt;0),"+-","")</f>
        <v/>
      </c>
    </row>
    <row r="1089" spans="1:12" x14ac:dyDescent="0.25">
      <c r="A1089" s="6" t="str">
        <f>SUBSTITUTE(SUBSTITUTE(Table2[[#This Row],[NAMA BARANG]],"-","")," ","")</f>
        <v>KartuStockFolioHj</v>
      </c>
      <c r="B1089" s="8">
        <f ca="1">IF(Table2[[#This Row],[TT]]&lt;1,"",COUNT(B$2:B1088)+1)</f>
        <v>1087</v>
      </c>
      <c r="C1089" s="6" t="s">
        <v>1373</v>
      </c>
      <c r="D1089" s="8">
        <v>28</v>
      </c>
      <c r="E1089" s="8">
        <v>10</v>
      </c>
      <c r="F1089" s="8">
        <f ca="1">SUM(Table2[[#This Row],[AWAL]],Table2[[#This Row],[M17_21_2]],Table2[[#This Row],[K17_21_2]],Table2[[#This Row],[M23_28_2]],Table2[[#This Row],[K23_28_2]])</f>
        <v>28</v>
      </c>
      <c r="G1089" s="6">
        <f ca="1">SUMIF(INDIRECT(Table2[[#Headers],[M17_21_2]]&amp;"[concat]"),Table2[concat],INDIRECT(Table2[[#Headers],[M17_21_2]]&amp;"[c]"))</f>
        <v>0</v>
      </c>
      <c r="H1089" s="6">
        <f ca="1">SUMIF(INDIRECT(Table2[[#Headers],[K17_21_2]]&amp;"[concat]"),Table2[concat],INDIRECT(Table2[[#Headers],[K17_21_2]]&amp;"[c]"))*-1</f>
        <v>0</v>
      </c>
      <c r="I1089" s="6" t="str">
        <f ca="1">IF(OR(Table2[[#This Row],[M17_21_2]]&gt;0,Table2[[#This Row],[K17_21_2]]&lt;0),"+-","")</f>
        <v/>
      </c>
      <c r="J1089" s="9">
        <f ca="1">SUMIF(INDIRECT(Table2[[#Headers],[M23_28_2]]&amp;"[concat]"),Table2[concat],INDIRECT(Table2[[#Headers],[M23_28_2]]&amp;"[c]"))</f>
        <v>0</v>
      </c>
      <c r="K1089" s="9"/>
      <c r="L1089" s="9" t="str">
        <f ca="1">IF(OR(Table2[[#This Row],[M23_28_2]]&gt;0,Table2[[#This Row],[K23_28_2]]&lt;0),"+-","")</f>
        <v/>
      </c>
    </row>
    <row r="1090" spans="1:12" x14ac:dyDescent="0.25">
      <c r="A1090" s="6" t="str">
        <f>SUBSTITUTE(SUBSTITUTE(Table2[[#This Row],[NAMA BARANG]],"-","")," ","")</f>
        <v>KartuStockFolioK(16)/B(10)</v>
      </c>
      <c r="B1090" s="8">
        <f ca="1">IF(Table2[[#This Row],[TT]]&lt;1,"",COUNT(B$2:B1089)+1)</f>
        <v>1088</v>
      </c>
      <c r="C1090" s="6" t="s">
        <v>2905</v>
      </c>
      <c r="D1090" s="8">
        <v>26</v>
      </c>
      <c r="E1090" s="8">
        <v>10</v>
      </c>
      <c r="F1090" s="8">
        <f ca="1">SUM(Table2[[#This Row],[AWAL]],Table2[[#This Row],[M17_21_2]],Table2[[#This Row],[K17_21_2]],Table2[[#This Row],[M23_28_2]],Table2[[#This Row],[K23_28_2]])</f>
        <v>26</v>
      </c>
      <c r="G1090" s="6">
        <f ca="1">SUMIF(INDIRECT(Table2[[#Headers],[M17_21_2]]&amp;"[concat]"),Table2[concat],INDIRECT(Table2[[#Headers],[M17_21_2]]&amp;"[c]"))</f>
        <v>0</v>
      </c>
      <c r="H1090" s="6">
        <f ca="1">SUMIF(INDIRECT(Table2[[#Headers],[K17_21_2]]&amp;"[concat]"),Table2[concat],INDIRECT(Table2[[#Headers],[K17_21_2]]&amp;"[c]"))*-1</f>
        <v>0</v>
      </c>
      <c r="I1090" s="6" t="str">
        <f ca="1">IF(OR(Table2[[#This Row],[M17_21_2]]&gt;0,Table2[[#This Row],[K17_21_2]]&lt;0),"+-","")</f>
        <v/>
      </c>
      <c r="J1090" s="9">
        <f ca="1">SUMIF(INDIRECT(Table2[[#Headers],[M23_28_2]]&amp;"[concat]"),Table2[concat],INDIRECT(Table2[[#Headers],[M23_28_2]]&amp;"[c]"))</f>
        <v>0</v>
      </c>
      <c r="K1090" s="9"/>
      <c r="L1090" s="9" t="str">
        <f ca="1">IF(OR(Table2[[#This Row],[M23_28_2]]&gt;0,Table2[[#This Row],[K23_28_2]]&lt;0),"+-","")</f>
        <v/>
      </c>
    </row>
    <row r="1091" spans="1:12" x14ac:dyDescent="0.25">
      <c r="A1091" s="6" t="str">
        <f>SUBSTITUTE(SUBSTITUTE(Table2[[#This Row],[NAMA BARANG]],"-","")," ","")</f>
        <v>KartuStockFolioM(18)/P(12)</v>
      </c>
      <c r="B1091" s="8">
        <f ca="1">IF(Table2[[#This Row],[TT]]&lt;1,"",COUNT(B$2:B1090)+1)</f>
        <v>1089</v>
      </c>
      <c r="C1091" s="6" t="s">
        <v>1374</v>
      </c>
      <c r="D1091" s="8">
        <v>30</v>
      </c>
      <c r="E1091" s="8">
        <v>10</v>
      </c>
      <c r="F1091" s="8">
        <f ca="1">SUM(Table2[[#This Row],[AWAL]],Table2[[#This Row],[M17_21_2]],Table2[[#This Row],[K17_21_2]],Table2[[#This Row],[M23_28_2]],Table2[[#This Row],[K23_28_2]])</f>
        <v>30</v>
      </c>
      <c r="G1091" s="6">
        <f ca="1">SUMIF(INDIRECT(Table2[[#Headers],[M17_21_2]]&amp;"[concat]"),Table2[concat],INDIRECT(Table2[[#Headers],[M17_21_2]]&amp;"[c]"))</f>
        <v>0</v>
      </c>
      <c r="H1091" s="6">
        <f ca="1">SUMIF(INDIRECT(Table2[[#Headers],[K17_21_2]]&amp;"[concat]"),Table2[concat],INDIRECT(Table2[[#Headers],[K17_21_2]]&amp;"[c]"))*-1</f>
        <v>0</v>
      </c>
      <c r="I1091" s="6" t="str">
        <f ca="1">IF(OR(Table2[[#This Row],[M17_21_2]]&gt;0,Table2[[#This Row],[K17_21_2]]&lt;0),"+-","")</f>
        <v/>
      </c>
      <c r="J1091" s="9">
        <f ca="1">SUMIF(INDIRECT(Table2[[#Headers],[M23_28_2]]&amp;"[concat]"),Table2[concat],INDIRECT(Table2[[#Headers],[M23_28_2]]&amp;"[c]"))</f>
        <v>0</v>
      </c>
      <c r="K1091" s="9"/>
      <c r="L1091" s="9" t="str">
        <f ca="1">IF(OR(Table2[[#This Row],[M23_28_2]]&gt;0,Table2[[#This Row],[K23_28_2]]&lt;0),"+-","")</f>
        <v/>
      </c>
    </row>
    <row r="1092" spans="1:12" x14ac:dyDescent="0.25">
      <c r="A1092" s="6" t="str">
        <f>SUBSTITUTE(SUBSTITUTE(Table2[[#This Row],[NAMA BARANG]],"-","")," ","")</f>
        <v>KartustockKwartoB</v>
      </c>
      <c r="B1092" s="8">
        <f ca="1">IF(Table2[[#This Row],[TT]]&lt;1,"",COUNT(B$2:B1091)+1)</f>
        <v>1090</v>
      </c>
      <c r="C1092" s="6" t="s">
        <v>2906</v>
      </c>
      <c r="D1092" s="8">
        <v>14</v>
      </c>
      <c r="E1092" s="8" t="s">
        <v>1372</v>
      </c>
      <c r="F1092" s="8">
        <f ca="1">SUM(Table2[[#This Row],[AWAL]],Table2[[#This Row],[M17_21_2]],Table2[[#This Row],[K17_21_2]],Table2[[#This Row],[M23_28_2]],Table2[[#This Row],[K23_28_2]])</f>
        <v>14</v>
      </c>
      <c r="G1092" s="6">
        <f ca="1">SUMIF(INDIRECT(Table2[[#Headers],[M17_21_2]]&amp;"[concat]"),Table2[concat],INDIRECT(Table2[[#Headers],[M17_21_2]]&amp;"[c]"))</f>
        <v>0</v>
      </c>
      <c r="H1092" s="6">
        <f ca="1">SUMIF(INDIRECT(Table2[[#Headers],[K17_21_2]]&amp;"[concat]"),Table2[concat],INDIRECT(Table2[[#Headers],[K17_21_2]]&amp;"[c]"))*-1</f>
        <v>0</v>
      </c>
      <c r="I1092" s="6" t="str">
        <f ca="1">IF(OR(Table2[[#This Row],[M17_21_2]]&gt;0,Table2[[#This Row],[K17_21_2]]&lt;0),"+-","")</f>
        <v/>
      </c>
      <c r="J1092" s="9">
        <f ca="1">SUMIF(INDIRECT(Table2[[#Headers],[M23_28_2]]&amp;"[concat]"),Table2[concat],INDIRECT(Table2[[#Headers],[M23_28_2]]&amp;"[c]"))</f>
        <v>0</v>
      </c>
      <c r="K1092" s="9"/>
      <c r="L1092" s="9" t="str">
        <f ca="1">IF(OR(Table2[[#This Row],[M23_28_2]]&gt;0,Table2[[#This Row],[K23_28_2]]&lt;0),"+-","")</f>
        <v/>
      </c>
    </row>
    <row r="1093" spans="1:12" x14ac:dyDescent="0.25">
      <c r="A1093" s="6" t="str">
        <f>SUBSTITUTE(SUBSTITUTE(Table2[[#This Row],[NAMA BARANG]],"-","")," ","")</f>
        <v>KartustockKwartoHj</v>
      </c>
      <c r="B1093" s="8">
        <f ca="1">IF(Table2[[#This Row],[TT]]&lt;1,"",COUNT(B$2:B1092)+1)</f>
        <v>1091</v>
      </c>
      <c r="C1093" s="6" t="s">
        <v>2907</v>
      </c>
      <c r="D1093" s="8">
        <v>13</v>
      </c>
      <c r="E1093" s="8" t="s">
        <v>1372</v>
      </c>
      <c r="F1093" s="8">
        <f ca="1">SUM(Table2[[#This Row],[AWAL]],Table2[[#This Row],[M17_21_2]],Table2[[#This Row],[K17_21_2]],Table2[[#This Row],[M23_28_2]],Table2[[#This Row],[K23_28_2]])</f>
        <v>13</v>
      </c>
      <c r="G1093" s="6">
        <f ca="1">SUMIF(INDIRECT(Table2[[#Headers],[M17_21_2]]&amp;"[concat]"),Table2[concat],INDIRECT(Table2[[#Headers],[M17_21_2]]&amp;"[c]"))</f>
        <v>0</v>
      </c>
      <c r="H1093" s="6">
        <f ca="1">SUMIF(INDIRECT(Table2[[#Headers],[K17_21_2]]&amp;"[concat]"),Table2[concat],INDIRECT(Table2[[#Headers],[K17_21_2]]&amp;"[c]"))*-1</f>
        <v>0</v>
      </c>
      <c r="I1093" s="6" t="str">
        <f ca="1">IF(OR(Table2[[#This Row],[M17_21_2]]&gt;0,Table2[[#This Row],[K17_21_2]]&lt;0),"+-","")</f>
        <v/>
      </c>
      <c r="J1093" s="9">
        <f ca="1">SUMIF(INDIRECT(Table2[[#Headers],[M23_28_2]]&amp;"[concat]"),Table2[concat],INDIRECT(Table2[[#Headers],[M23_28_2]]&amp;"[c]"))</f>
        <v>0</v>
      </c>
      <c r="K1093" s="9"/>
      <c r="L1093" s="9" t="str">
        <f ca="1">IF(OR(Table2[[#This Row],[M23_28_2]]&gt;0,Table2[[#This Row],[K23_28_2]]&lt;0),"+-","")</f>
        <v/>
      </c>
    </row>
    <row r="1094" spans="1:12" x14ac:dyDescent="0.25">
      <c r="A1094" s="6" t="str">
        <f>SUBSTITUTE(SUBSTITUTE(Table2[[#This Row],[NAMA BARANG]],"-","")," ","")</f>
        <v>KartustockKwartoK</v>
      </c>
      <c r="B1094" s="8">
        <f ca="1">IF(Table2[[#This Row],[TT]]&lt;1,"",COUNT(B$2:B1093)+1)</f>
        <v>1092</v>
      </c>
      <c r="C1094" s="6" t="s">
        <v>2908</v>
      </c>
      <c r="D1094" s="8">
        <v>18</v>
      </c>
      <c r="E1094" s="8" t="s">
        <v>1372</v>
      </c>
      <c r="F1094" s="8">
        <f ca="1">SUM(Table2[[#This Row],[AWAL]],Table2[[#This Row],[M17_21_2]],Table2[[#This Row],[K17_21_2]],Table2[[#This Row],[M23_28_2]],Table2[[#This Row],[K23_28_2]])</f>
        <v>18</v>
      </c>
      <c r="G1094" s="6">
        <f ca="1">SUMIF(INDIRECT(Table2[[#Headers],[M17_21_2]]&amp;"[concat]"),Table2[concat],INDIRECT(Table2[[#Headers],[M17_21_2]]&amp;"[c]"))</f>
        <v>0</v>
      </c>
      <c r="H1094" s="6">
        <f ca="1">SUMIF(INDIRECT(Table2[[#Headers],[K17_21_2]]&amp;"[concat]"),Table2[concat],INDIRECT(Table2[[#Headers],[K17_21_2]]&amp;"[c]"))*-1</f>
        <v>0</v>
      </c>
      <c r="I1094" s="6" t="str">
        <f ca="1">IF(OR(Table2[[#This Row],[M17_21_2]]&gt;0,Table2[[#This Row],[K17_21_2]]&lt;0),"+-","")</f>
        <v/>
      </c>
      <c r="J1094" s="9">
        <f ca="1">SUMIF(INDIRECT(Table2[[#Headers],[M23_28_2]]&amp;"[concat]"),Table2[concat],INDIRECT(Table2[[#Headers],[M23_28_2]]&amp;"[c]"))</f>
        <v>0</v>
      </c>
      <c r="K1094" s="9"/>
      <c r="L1094" s="9" t="str">
        <f ca="1">IF(OR(Table2[[#This Row],[M23_28_2]]&gt;0,Table2[[#This Row],[K23_28_2]]&lt;0),"+-","")</f>
        <v/>
      </c>
    </row>
    <row r="1095" spans="1:12" x14ac:dyDescent="0.25">
      <c r="A1095" s="6" t="str">
        <f>SUBSTITUTE(SUBSTITUTE(Table2[[#This Row],[NAMA BARANG]],"-","")," ","")</f>
        <v>KartuStockKwartoM</v>
      </c>
      <c r="B1095" s="8">
        <f ca="1">IF(Table2[[#This Row],[TT]]&lt;1,"",COUNT(B$2:B1094)+1)</f>
        <v>1093</v>
      </c>
      <c r="C1095" s="6" t="s">
        <v>2909</v>
      </c>
      <c r="D1095" s="8">
        <v>15</v>
      </c>
      <c r="E1095" s="8" t="s">
        <v>1372</v>
      </c>
      <c r="F1095" s="8">
        <f ca="1">SUM(Table2[[#This Row],[AWAL]],Table2[[#This Row],[M17_21_2]],Table2[[#This Row],[K17_21_2]],Table2[[#This Row],[M23_28_2]],Table2[[#This Row],[K23_28_2]])</f>
        <v>14</v>
      </c>
      <c r="G1095" s="6">
        <f ca="1">SUMIF(INDIRECT(Table2[[#Headers],[M17_21_2]]&amp;"[concat]"),Table2[concat],INDIRECT(Table2[[#Headers],[M17_21_2]]&amp;"[c]"))</f>
        <v>0</v>
      </c>
      <c r="H1095" s="6">
        <f ca="1">SUMIF(INDIRECT(Table2[[#Headers],[K17_21_2]]&amp;"[concat]"),Table2[concat],INDIRECT(Table2[[#Headers],[K17_21_2]]&amp;"[c]"))*-1</f>
        <v>-1</v>
      </c>
      <c r="I1095" s="6" t="str">
        <f ca="1">IF(OR(Table2[[#This Row],[M17_21_2]]&gt;0,Table2[[#This Row],[K17_21_2]]&lt;0),"+-","")</f>
        <v>+-</v>
      </c>
      <c r="J1095" s="9">
        <f ca="1">SUMIF(INDIRECT(Table2[[#Headers],[M23_28_2]]&amp;"[concat]"),Table2[concat],INDIRECT(Table2[[#Headers],[M23_28_2]]&amp;"[c]"))</f>
        <v>0</v>
      </c>
      <c r="K1095" s="9"/>
      <c r="L1095" s="9" t="str">
        <f ca="1">IF(OR(Table2[[#This Row],[M23_28_2]]&gt;0,Table2[[#This Row],[K23_28_2]]&lt;0),"+-","")</f>
        <v/>
      </c>
    </row>
    <row r="1096" spans="1:12" x14ac:dyDescent="0.25">
      <c r="A1096" s="6" t="str">
        <f>SUBSTITUTE(SUBSTITUTE(Table2[[#This Row],[NAMA BARANG]],"-","")," ","")</f>
        <v>KartustockKwartoP</v>
      </c>
      <c r="B1096" s="10">
        <f ca="1">IF(Table2[[#This Row],[TT]]&lt;1,"",COUNT(B$2:B1095)+1)</f>
        <v>1094</v>
      </c>
      <c r="C1096" s="6" t="s">
        <v>2910</v>
      </c>
      <c r="D1096" s="8">
        <v>9</v>
      </c>
      <c r="E1096" s="8" t="s">
        <v>1372</v>
      </c>
      <c r="F1096" s="10">
        <f ca="1">SUM(Table2[[#This Row],[AWAL]],Table2[[#This Row],[M17_21_2]],Table2[[#This Row],[K17_21_2]],Table2[[#This Row],[M23_28_2]],Table2[[#This Row],[K23_28_2]])</f>
        <v>8</v>
      </c>
      <c r="G1096" s="6">
        <f ca="1">SUMIF(INDIRECT(Table2[[#Headers],[M17_21_2]]&amp;"[concat]"),Table2[concat],INDIRECT(Table2[[#Headers],[M17_21_2]]&amp;"[c]"))</f>
        <v>0</v>
      </c>
      <c r="H1096" s="6">
        <f ca="1">SUMIF(INDIRECT(Table2[[#Headers],[K17_21_2]]&amp;"[concat]"),Table2[concat],INDIRECT(Table2[[#Headers],[K17_21_2]]&amp;"[c]"))*-1</f>
        <v>-1</v>
      </c>
      <c r="I1096" s="6" t="str">
        <f ca="1">IF(OR(Table2[[#This Row],[M17_21_2]]&gt;0,Table2[[#This Row],[K17_21_2]]&lt;0),"+-","")</f>
        <v>+-</v>
      </c>
      <c r="J1096" s="9">
        <f ca="1">SUMIF(INDIRECT(Table2[[#Headers],[M23_28_2]]&amp;"[concat]"),Table2[concat],INDIRECT(Table2[[#Headers],[M23_28_2]]&amp;"[c]"))</f>
        <v>0</v>
      </c>
      <c r="K1096" s="9"/>
      <c r="L1096" s="9" t="str">
        <f ca="1">IF(OR(Table2[[#This Row],[M23_28_2]]&gt;0,Table2[[#This Row],[K23_28_2]]&lt;0),"+-","")</f>
        <v/>
      </c>
    </row>
    <row r="1097" spans="1:12" x14ac:dyDescent="0.25">
      <c r="A1097" s="6" t="str">
        <f>SUBSTITUTE(SUBSTITUTE(Table2[[#This Row],[NAMA BARANG]],"-","")," ","")</f>
        <v>KartuUcapanAnjing(84)</v>
      </c>
      <c r="B1097" s="8">
        <f ca="1">IF(Table2[[#This Row],[TT]]&lt;1,"",COUNT(B$2:B1096)+1)</f>
        <v>1095</v>
      </c>
      <c r="C1097" s="6" t="s">
        <v>1375</v>
      </c>
      <c r="D1097" s="8">
        <v>9</v>
      </c>
      <c r="E1097" s="8" t="s">
        <v>1376</v>
      </c>
      <c r="F1097" s="8">
        <f ca="1">SUM(Table2[[#This Row],[AWAL]],Table2[[#This Row],[M17_21_2]],Table2[[#This Row],[K17_21_2]],Table2[[#This Row],[M23_28_2]],Table2[[#This Row],[K23_28_2]])</f>
        <v>9</v>
      </c>
      <c r="G1097" s="6">
        <f ca="1">SUMIF(INDIRECT(Table2[[#Headers],[M17_21_2]]&amp;"[concat]"),Table2[concat],INDIRECT(Table2[[#Headers],[M17_21_2]]&amp;"[c]"))</f>
        <v>0</v>
      </c>
      <c r="H1097" s="6">
        <f ca="1">SUMIF(INDIRECT(Table2[[#Headers],[K17_21_2]]&amp;"[concat]"),Table2[concat],INDIRECT(Table2[[#Headers],[K17_21_2]]&amp;"[c]"))*-1</f>
        <v>0</v>
      </c>
      <c r="I1097" s="6" t="str">
        <f ca="1">IF(OR(Table2[[#This Row],[M17_21_2]]&gt;0,Table2[[#This Row],[K17_21_2]]&lt;0),"+-","")</f>
        <v/>
      </c>
      <c r="J1097" s="9">
        <f ca="1">SUMIF(INDIRECT(Table2[[#Headers],[M23_28_2]]&amp;"[concat]"),Table2[concat],INDIRECT(Table2[[#Headers],[M23_28_2]]&amp;"[c]"))</f>
        <v>0</v>
      </c>
      <c r="K1097" s="9"/>
      <c r="L1097" s="9" t="str">
        <f ca="1">IF(OR(Table2[[#This Row],[M23_28_2]]&gt;0,Table2[[#This Row],[K23_28_2]]&lt;0),"+-","")</f>
        <v/>
      </c>
    </row>
    <row r="1098" spans="1:12" x14ac:dyDescent="0.25">
      <c r="A1098" s="6" t="str">
        <f>SUBSTITUTE(SUBSTITUTE(Table2[[#This Row],[NAMA BARANG]],"-","")," ","")</f>
        <v>KartuUndangananakalpindo</v>
      </c>
      <c r="B1098" s="8">
        <f ca="1">IF(Table2[[#This Row],[TT]]&lt;1,"",COUNT(B$2:B1097)+1)</f>
        <v>1096</v>
      </c>
      <c r="C1098" s="6" t="s">
        <v>1377</v>
      </c>
      <c r="D1098" s="8">
        <v>7</v>
      </c>
      <c r="E1098" s="8" t="s">
        <v>1378</v>
      </c>
      <c r="F1098" s="8">
        <f ca="1">SUM(Table2[[#This Row],[AWAL]],Table2[[#This Row],[M17_21_2]],Table2[[#This Row],[K17_21_2]],Table2[[#This Row],[M23_28_2]],Table2[[#This Row],[K23_28_2]])</f>
        <v>7</v>
      </c>
      <c r="G1098" s="6">
        <f ca="1">SUMIF(INDIRECT(Table2[[#Headers],[M17_21_2]]&amp;"[concat]"),Table2[concat],INDIRECT(Table2[[#Headers],[M17_21_2]]&amp;"[c]"))</f>
        <v>0</v>
      </c>
      <c r="H1098" s="6">
        <f ca="1">SUMIF(INDIRECT(Table2[[#Headers],[K17_21_2]]&amp;"[concat]"),Table2[concat],INDIRECT(Table2[[#Headers],[K17_21_2]]&amp;"[c]"))*-1</f>
        <v>0</v>
      </c>
      <c r="I1098" s="6" t="str">
        <f ca="1">IF(OR(Table2[[#This Row],[M17_21_2]]&gt;0,Table2[[#This Row],[K17_21_2]]&lt;0),"+-","")</f>
        <v/>
      </c>
      <c r="J1098" s="9">
        <f ca="1">SUMIF(INDIRECT(Table2[[#Headers],[M23_28_2]]&amp;"[concat]"),Table2[concat],INDIRECT(Table2[[#Headers],[M23_28_2]]&amp;"[c]"))</f>
        <v>0</v>
      </c>
      <c r="K1098" s="9"/>
      <c r="L1098" s="9" t="str">
        <f ca="1">IF(OR(Table2[[#This Row],[M23_28_2]]&gt;0,Table2[[#This Row],[K23_28_2]]&lt;0),"+-","")</f>
        <v/>
      </c>
    </row>
    <row r="1099" spans="1:12" x14ac:dyDescent="0.25">
      <c r="A1099" s="6" t="str">
        <f>SUBSTITUTE(SUBSTITUTE(Table2[[#This Row],[NAMA BARANG]],"-","")," ","")</f>
        <v>KartuUndangananakDeluxe</v>
      </c>
      <c r="B1099" s="8">
        <f ca="1">IF(Table2[[#This Row],[TT]]&lt;1,"",COUNT(B$2:B1098)+1)</f>
        <v>1097</v>
      </c>
      <c r="C1099" s="6" t="s">
        <v>1380</v>
      </c>
      <c r="D1099" s="8">
        <v>1</v>
      </c>
      <c r="E1099" s="8" t="s">
        <v>1381</v>
      </c>
      <c r="F1099" s="8">
        <f ca="1">SUM(Table2[[#This Row],[AWAL]],Table2[[#This Row],[M17_21_2]],Table2[[#This Row],[K17_21_2]],Table2[[#This Row],[M23_28_2]],Table2[[#This Row],[K23_28_2]])</f>
        <v>1</v>
      </c>
      <c r="G1099" s="6">
        <f ca="1">SUMIF(INDIRECT(Table2[[#Headers],[M17_21_2]]&amp;"[concat]"),Table2[concat],INDIRECT(Table2[[#Headers],[M17_21_2]]&amp;"[c]"))</f>
        <v>0</v>
      </c>
      <c r="H1099" s="6">
        <f ca="1">SUMIF(INDIRECT(Table2[[#Headers],[K17_21_2]]&amp;"[concat]"),Table2[concat],INDIRECT(Table2[[#Headers],[K17_21_2]]&amp;"[c]"))*-1</f>
        <v>0</v>
      </c>
      <c r="I1099" s="6" t="str">
        <f ca="1">IF(OR(Table2[[#This Row],[M17_21_2]]&gt;0,Table2[[#This Row],[K17_21_2]]&lt;0),"+-","")</f>
        <v/>
      </c>
      <c r="J1099" s="9">
        <f ca="1">SUMIF(INDIRECT(Table2[[#Headers],[M23_28_2]]&amp;"[concat]"),Table2[concat],INDIRECT(Table2[[#Headers],[M23_28_2]]&amp;"[c]"))</f>
        <v>0</v>
      </c>
      <c r="K1099" s="9"/>
      <c r="L1099" s="9" t="str">
        <f ca="1">IF(OR(Table2[[#This Row],[M23_28_2]]&gt;0,Table2[[#This Row],[K23_28_2]]&lt;0),"+-","")</f>
        <v/>
      </c>
    </row>
    <row r="1100" spans="1:12" x14ac:dyDescent="0.25">
      <c r="A1100" s="6" t="str">
        <f>SUBSTITUTE(SUBSTITUTE(Table2[[#This Row],[NAMA BARANG]],"-","")," ","")</f>
        <v>Kartuundangananak.Kecil</v>
      </c>
      <c r="B1100" s="8">
        <f ca="1">IF(Table2[[#This Row],[TT]]&lt;1,"",COUNT(B$2:B1099)+1)</f>
        <v>1098</v>
      </c>
      <c r="C1100" s="6" t="s">
        <v>1382</v>
      </c>
      <c r="D1100" s="8">
        <v>2</v>
      </c>
      <c r="E1100" s="8">
        <v>4000</v>
      </c>
      <c r="F1100" s="8">
        <f ca="1">SUM(Table2[[#This Row],[AWAL]],Table2[[#This Row],[M17_21_2]],Table2[[#This Row],[K17_21_2]],Table2[[#This Row],[M23_28_2]],Table2[[#This Row],[K23_28_2]])</f>
        <v>2</v>
      </c>
      <c r="G1100" s="6">
        <f ca="1">SUMIF(INDIRECT(Table2[[#Headers],[M17_21_2]]&amp;"[concat]"),Table2[concat],INDIRECT(Table2[[#Headers],[M17_21_2]]&amp;"[c]"))</f>
        <v>0</v>
      </c>
      <c r="H1100" s="6">
        <f ca="1">SUMIF(INDIRECT(Table2[[#Headers],[K17_21_2]]&amp;"[concat]"),Table2[concat],INDIRECT(Table2[[#Headers],[K17_21_2]]&amp;"[c]"))*-1</f>
        <v>0</v>
      </c>
      <c r="I1100" s="6" t="str">
        <f ca="1">IF(OR(Table2[[#This Row],[M17_21_2]]&gt;0,Table2[[#This Row],[K17_21_2]]&lt;0),"+-","")</f>
        <v/>
      </c>
      <c r="J1100" s="9">
        <f ca="1">SUMIF(INDIRECT(Table2[[#Headers],[M23_28_2]]&amp;"[concat]"),Table2[concat],INDIRECT(Table2[[#Headers],[M23_28_2]]&amp;"[c]"))</f>
        <v>0</v>
      </c>
      <c r="K1100" s="9"/>
      <c r="L1100" s="9" t="str">
        <f ca="1">IF(OR(Table2[[#This Row],[M23_28_2]]&gt;0,Table2[[#This Row],[K23_28_2]]&lt;0),"+-","")</f>
        <v/>
      </c>
    </row>
    <row r="1101" spans="1:12" x14ac:dyDescent="0.25">
      <c r="A1101" s="6" t="str">
        <f>SUBSTITUTE(SUBSTITUTE(Table2[[#This Row],[NAMA BARANG]],"-","")," ","")</f>
        <v>Kawatpotongwarnaemas</v>
      </c>
      <c r="B1101" s="8">
        <f ca="1">IF(Table2[[#This Row],[TT]]&lt;1,"",COUNT(B$2:B1100)+1)</f>
        <v>1099</v>
      </c>
      <c r="C1101" s="6" t="s">
        <v>1383</v>
      </c>
      <c r="D1101" s="8">
        <v>4</v>
      </c>
      <c r="E1101" s="8" t="s">
        <v>1384</v>
      </c>
      <c r="F1101" s="8">
        <f ca="1">SUM(Table2[[#This Row],[AWAL]],Table2[[#This Row],[M17_21_2]],Table2[[#This Row],[K17_21_2]],Table2[[#This Row],[M23_28_2]],Table2[[#This Row],[K23_28_2]])</f>
        <v>4</v>
      </c>
      <c r="G1101" s="6">
        <f ca="1">SUMIF(INDIRECT(Table2[[#Headers],[M17_21_2]]&amp;"[concat]"),Table2[concat],INDIRECT(Table2[[#Headers],[M17_21_2]]&amp;"[c]"))</f>
        <v>0</v>
      </c>
      <c r="H1101" s="6">
        <f ca="1">SUMIF(INDIRECT(Table2[[#Headers],[K17_21_2]]&amp;"[concat]"),Table2[concat],INDIRECT(Table2[[#Headers],[K17_21_2]]&amp;"[c]"))*-1</f>
        <v>0</v>
      </c>
      <c r="I1101" s="6" t="str">
        <f ca="1">IF(OR(Table2[[#This Row],[M17_21_2]]&gt;0,Table2[[#This Row],[K17_21_2]]&lt;0),"+-","")</f>
        <v/>
      </c>
      <c r="J1101" s="9">
        <f ca="1">SUMIF(INDIRECT(Table2[[#Headers],[M23_28_2]]&amp;"[concat]"),Table2[concat],INDIRECT(Table2[[#Headers],[M23_28_2]]&amp;"[c]"))</f>
        <v>0</v>
      </c>
      <c r="K1101" s="9"/>
      <c r="L1101" s="9" t="str">
        <f ca="1">IF(OR(Table2[[#This Row],[M23_28_2]]&gt;0,Table2[[#This Row],[K23_28_2]]&lt;0),"+-","")</f>
        <v/>
      </c>
    </row>
    <row r="1102" spans="1:12" x14ac:dyDescent="0.25">
      <c r="A1102" s="6" t="str">
        <f>SUBSTITUTE(SUBSTITUTE(Table2[[#This Row],[NAMA BARANG]],"-","")," ","")</f>
        <v>KertasKado5070Metalik</v>
      </c>
      <c r="B1102" s="8">
        <f ca="1">IF(Table2[[#This Row],[TT]]&lt;1,"",COUNT(B$2:B1101)+1)</f>
        <v>1100</v>
      </c>
      <c r="C1102" s="6" t="s">
        <v>1387</v>
      </c>
      <c r="D1102" s="8">
        <v>1</v>
      </c>
      <c r="E1102" s="8" t="s">
        <v>1386</v>
      </c>
      <c r="F1102" s="8">
        <f ca="1">SUM(Table2[[#This Row],[AWAL]],Table2[[#This Row],[M17_21_2]],Table2[[#This Row],[K17_21_2]],Table2[[#This Row],[M23_28_2]],Table2[[#This Row],[K23_28_2]])</f>
        <v>1</v>
      </c>
      <c r="G1102" s="6">
        <f ca="1">SUMIF(INDIRECT(Table2[[#Headers],[M17_21_2]]&amp;"[concat]"),Table2[concat],INDIRECT(Table2[[#Headers],[M17_21_2]]&amp;"[c]"))</f>
        <v>0</v>
      </c>
      <c r="H1102" s="6">
        <f ca="1">SUMIF(INDIRECT(Table2[[#Headers],[K17_21_2]]&amp;"[concat]"),Table2[concat],INDIRECT(Table2[[#Headers],[K17_21_2]]&amp;"[c]"))*-1</f>
        <v>0</v>
      </c>
      <c r="I1102" s="6" t="str">
        <f ca="1">IF(OR(Table2[[#This Row],[M17_21_2]]&gt;0,Table2[[#This Row],[K17_21_2]]&lt;0),"+-","")</f>
        <v/>
      </c>
      <c r="J1102" s="9">
        <f ca="1">SUMIF(INDIRECT(Table2[[#Headers],[M23_28_2]]&amp;"[concat]"),Table2[concat],INDIRECT(Table2[[#Headers],[M23_28_2]]&amp;"[c]"))</f>
        <v>0</v>
      </c>
      <c r="K1102" s="9"/>
      <c r="L1102" s="9" t="str">
        <f ca="1">IF(OR(Table2[[#This Row],[M23_28_2]]&gt;0,Table2[[#This Row],[K23_28_2]]&lt;0),"+-","")</f>
        <v/>
      </c>
    </row>
    <row r="1103" spans="1:12" x14ac:dyDescent="0.25">
      <c r="A1103" s="6" t="str">
        <f>SUBSTITUTE(SUBSTITUTE(Table2[[#This Row],[NAMA BARANG]],"-","")," ","")</f>
        <v>KertasKado70100beningpolos</v>
      </c>
      <c r="B1103" s="8">
        <f ca="1">IF(Table2[[#This Row],[TT]]&lt;1,"",COUNT(B$2:B1102)+1)</f>
        <v>1101</v>
      </c>
      <c r="C1103" s="6" t="s">
        <v>1388</v>
      </c>
      <c r="D1103" s="8">
        <v>5</v>
      </c>
      <c r="E1103" s="8" t="s">
        <v>1389</v>
      </c>
      <c r="F1103" s="8">
        <f ca="1">SUM(Table2[[#This Row],[AWAL]],Table2[[#This Row],[M17_21_2]],Table2[[#This Row],[K17_21_2]],Table2[[#This Row],[M23_28_2]],Table2[[#This Row],[K23_28_2]])</f>
        <v>5</v>
      </c>
      <c r="G1103" s="6">
        <f ca="1">SUMIF(INDIRECT(Table2[[#Headers],[M17_21_2]]&amp;"[concat]"),Table2[concat],INDIRECT(Table2[[#Headers],[M17_21_2]]&amp;"[c]"))</f>
        <v>0</v>
      </c>
      <c r="H1103" s="6">
        <f ca="1">SUMIF(INDIRECT(Table2[[#Headers],[K17_21_2]]&amp;"[concat]"),Table2[concat],INDIRECT(Table2[[#Headers],[K17_21_2]]&amp;"[c]"))*-1</f>
        <v>0</v>
      </c>
      <c r="I1103" s="6" t="str">
        <f ca="1">IF(OR(Table2[[#This Row],[M17_21_2]]&gt;0,Table2[[#This Row],[K17_21_2]]&lt;0),"+-","")</f>
        <v/>
      </c>
      <c r="J1103" s="9">
        <f ca="1">SUMIF(INDIRECT(Table2[[#Headers],[M23_28_2]]&amp;"[concat]"),Table2[concat],INDIRECT(Table2[[#Headers],[M23_28_2]]&amp;"[c]"))</f>
        <v>0</v>
      </c>
      <c r="K1103" s="9"/>
      <c r="L1103" s="9" t="str">
        <f ca="1">IF(OR(Table2[[#This Row],[M23_28_2]]&gt;0,Table2[[#This Row],[K23_28_2]]&lt;0),"+-","")</f>
        <v/>
      </c>
    </row>
    <row r="1104" spans="1:12" x14ac:dyDescent="0.25">
      <c r="A1104" s="6" t="str">
        <f>SUBSTITUTE(SUBSTITUTE(Table2[[#This Row],[NAMA BARANG]],"-","")," ","")</f>
        <v>KertasKadoHolo(GLXY)Kn/Mr/Br</v>
      </c>
      <c r="B1104" s="8">
        <f ca="1">IF(Table2[[#This Row],[TT]]&lt;1,"",COUNT(B$2:B1103)+1)</f>
        <v>1102</v>
      </c>
      <c r="C1104" s="6" t="s">
        <v>1390</v>
      </c>
      <c r="D1104" s="8">
        <v>7</v>
      </c>
      <c r="E1104" s="8" t="s">
        <v>1391</v>
      </c>
      <c r="F1104" s="8">
        <f ca="1">SUM(Table2[[#This Row],[AWAL]],Table2[[#This Row],[M17_21_2]],Table2[[#This Row],[K17_21_2]],Table2[[#This Row],[M23_28_2]],Table2[[#This Row],[K23_28_2]])</f>
        <v>7</v>
      </c>
      <c r="G1104" s="6">
        <f ca="1">SUMIF(INDIRECT(Table2[[#Headers],[M17_21_2]]&amp;"[concat]"),Table2[concat],INDIRECT(Table2[[#Headers],[M17_21_2]]&amp;"[c]"))</f>
        <v>0</v>
      </c>
      <c r="H1104" s="6">
        <f ca="1">SUMIF(INDIRECT(Table2[[#Headers],[K17_21_2]]&amp;"[concat]"),Table2[concat],INDIRECT(Table2[[#Headers],[K17_21_2]]&amp;"[c]"))*-1</f>
        <v>0</v>
      </c>
      <c r="I1104" s="6" t="str">
        <f ca="1">IF(OR(Table2[[#This Row],[M17_21_2]]&gt;0,Table2[[#This Row],[K17_21_2]]&lt;0),"+-","")</f>
        <v/>
      </c>
      <c r="J1104" s="9">
        <f ca="1">SUMIF(INDIRECT(Table2[[#Headers],[M23_28_2]]&amp;"[concat]"),Table2[concat],INDIRECT(Table2[[#Headers],[M23_28_2]]&amp;"[c]"))</f>
        <v>0</v>
      </c>
      <c r="K1104" s="9"/>
      <c r="L1104" s="9" t="str">
        <f ca="1">IF(OR(Table2[[#This Row],[M23_28_2]]&gt;0,Table2[[#This Row],[K23_28_2]]&lt;0),"+-","")</f>
        <v/>
      </c>
    </row>
    <row r="1105" spans="1:12" x14ac:dyDescent="0.25">
      <c r="A1105" s="6" t="str">
        <f>SUBSTITUTE(SUBSTITUTE(Table2[[#This Row],[NAMA BARANG]],"-","")," ","")</f>
        <v>KertasKadoHolo3Dimensi(AN)</v>
      </c>
      <c r="B1105" s="8">
        <f ca="1">IF(Table2[[#This Row],[TT]]&lt;1,"",COUNT(B$2:B1104)+1)</f>
        <v>1103</v>
      </c>
      <c r="C1105" s="6" t="s">
        <v>1392</v>
      </c>
      <c r="D1105" s="8">
        <v>4</v>
      </c>
      <c r="E1105" s="8" t="s">
        <v>1386</v>
      </c>
      <c r="F1105" s="8">
        <f ca="1">SUM(Table2[[#This Row],[AWAL]],Table2[[#This Row],[M17_21_2]],Table2[[#This Row],[K17_21_2]],Table2[[#This Row],[M23_28_2]],Table2[[#This Row],[K23_28_2]])</f>
        <v>4</v>
      </c>
      <c r="G1105" s="6">
        <f ca="1">SUMIF(INDIRECT(Table2[[#Headers],[M17_21_2]]&amp;"[concat]"),Table2[concat],INDIRECT(Table2[[#Headers],[M17_21_2]]&amp;"[c]"))</f>
        <v>0</v>
      </c>
      <c r="H1105" s="6">
        <f ca="1">SUMIF(INDIRECT(Table2[[#Headers],[K17_21_2]]&amp;"[concat]"),Table2[concat],INDIRECT(Table2[[#Headers],[K17_21_2]]&amp;"[c]"))*-1</f>
        <v>0</v>
      </c>
      <c r="I1105" s="6" t="str">
        <f ca="1">IF(OR(Table2[[#This Row],[M17_21_2]]&gt;0,Table2[[#This Row],[K17_21_2]]&lt;0),"+-","")</f>
        <v/>
      </c>
      <c r="J1105" s="9">
        <f ca="1">SUMIF(INDIRECT(Table2[[#Headers],[M23_28_2]]&amp;"[concat]"),Table2[concat],INDIRECT(Table2[[#Headers],[M23_28_2]]&amp;"[c]"))</f>
        <v>0</v>
      </c>
      <c r="K1105" s="9"/>
      <c r="L1105" s="9" t="str">
        <f ca="1">IF(OR(Table2[[#This Row],[M23_28_2]]&gt;0,Table2[[#This Row],[K23_28_2]]&lt;0),"+-","")</f>
        <v/>
      </c>
    </row>
    <row r="1106" spans="1:12" x14ac:dyDescent="0.25">
      <c r="A1106" s="6" t="str">
        <f>SUBSTITUTE(SUBSTITUTE(Table2[[#This Row],[NAMA BARANG]],"-","")," ","")</f>
        <v>KertasKadoHolomotif50x70</v>
      </c>
      <c r="B1106" s="8">
        <f ca="1">IF(Table2[[#This Row],[TT]]&lt;1,"",COUNT(B$2:B1105)+1)</f>
        <v>1104</v>
      </c>
      <c r="C1106" s="6" t="s">
        <v>1393</v>
      </c>
      <c r="D1106" s="8">
        <v>55</v>
      </c>
      <c r="E1106" s="8" t="s">
        <v>1386</v>
      </c>
      <c r="F1106" s="8">
        <f ca="1">SUM(Table2[[#This Row],[AWAL]],Table2[[#This Row],[M17_21_2]],Table2[[#This Row],[K17_21_2]],Table2[[#This Row],[M23_28_2]],Table2[[#This Row],[K23_28_2]])</f>
        <v>55</v>
      </c>
      <c r="G1106" s="6">
        <f ca="1">SUMIF(INDIRECT(Table2[[#Headers],[M17_21_2]]&amp;"[concat]"),Table2[concat],INDIRECT(Table2[[#Headers],[M17_21_2]]&amp;"[c]"))</f>
        <v>0</v>
      </c>
      <c r="H1106" s="6">
        <f ca="1">SUMIF(INDIRECT(Table2[[#Headers],[K17_21_2]]&amp;"[concat]"),Table2[concat],INDIRECT(Table2[[#Headers],[K17_21_2]]&amp;"[c]"))*-1</f>
        <v>0</v>
      </c>
      <c r="I1106" s="6" t="str">
        <f ca="1">IF(OR(Table2[[#This Row],[M17_21_2]]&gt;0,Table2[[#This Row],[K17_21_2]]&lt;0),"+-","")</f>
        <v/>
      </c>
      <c r="J1106" s="9">
        <f ca="1">SUMIF(INDIRECT(Table2[[#Headers],[M23_28_2]]&amp;"[concat]"),Table2[concat],INDIRECT(Table2[[#Headers],[M23_28_2]]&amp;"[c]"))</f>
        <v>0</v>
      </c>
      <c r="K1106" s="9"/>
      <c r="L1106" s="9" t="str">
        <f ca="1">IF(OR(Table2[[#This Row],[M23_28_2]]&gt;0,Table2[[#This Row],[K23_28_2]]&lt;0),"+-","")</f>
        <v/>
      </c>
    </row>
    <row r="1107" spans="1:12" x14ac:dyDescent="0.25">
      <c r="A1107" s="6" t="str">
        <f>SUBSTITUTE(SUBSTITUTE(Table2[[#This Row],[NAMA BARANG]],"-","")," ","")</f>
        <v>KertasKadoHolomotifpolosPHS</v>
      </c>
      <c r="B1107" s="8">
        <f ca="1">IF(Table2[[#This Row],[TT]]&lt;1,"",COUNT(B$2:B1106)+1)</f>
        <v>1105</v>
      </c>
      <c r="C1107" s="6" t="s">
        <v>1394</v>
      </c>
      <c r="D1107" s="8">
        <v>15</v>
      </c>
      <c r="E1107" s="8" t="s">
        <v>1386</v>
      </c>
      <c r="F1107" s="8">
        <f ca="1">SUM(Table2[[#This Row],[AWAL]],Table2[[#This Row],[M17_21_2]],Table2[[#This Row],[K17_21_2]],Table2[[#This Row],[M23_28_2]],Table2[[#This Row],[K23_28_2]])</f>
        <v>15</v>
      </c>
      <c r="G1107" s="6">
        <f ca="1">SUMIF(INDIRECT(Table2[[#Headers],[M17_21_2]]&amp;"[concat]"),Table2[concat],INDIRECT(Table2[[#Headers],[M17_21_2]]&amp;"[c]"))</f>
        <v>0</v>
      </c>
      <c r="H1107" s="6">
        <f ca="1">SUMIF(INDIRECT(Table2[[#Headers],[K17_21_2]]&amp;"[concat]"),Table2[concat],INDIRECT(Table2[[#Headers],[K17_21_2]]&amp;"[c]"))*-1</f>
        <v>0</v>
      </c>
      <c r="I1107" s="6" t="str">
        <f ca="1">IF(OR(Table2[[#This Row],[M17_21_2]]&gt;0,Table2[[#This Row],[K17_21_2]]&lt;0),"+-","")</f>
        <v/>
      </c>
      <c r="J1107" s="9">
        <f ca="1">SUMIF(INDIRECT(Table2[[#Headers],[M23_28_2]]&amp;"[concat]"),Table2[concat],INDIRECT(Table2[[#Headers],[M23_28_2]]&amp;"[c]"))</f>
        <v>0</v>
      </c>
      <c r="K1107" s="9"/>
      <c r="L1107" s="9" t="str">
        <f ca="1">IF(OR(Table2[[#This Row],[M23_28_2]]&gt;0,Table2[[#This Row],[K23_28_2]]&lt;0),"+-","")</f>
        <v/>
      </c>
    </row>
    <row r="1108" spans="1:12" x14ac:dyDescent="0.25">
      <c r="A1108" s="6" t="str">
        <f>SUBSTITUTE(SUBSTITUTE(Table2[[#This Row],[NAMA BARANG]],"-","")," ","")</f>
        <v>KertasKadoHVS</v>
      </c>
      <c r="B1108" s="8">
        <f ca="1">IF(Table2[[#This Row],[TT]]&lt;1,"",COUNT(B$2:B1107)+1)</f>
        <v>1106</v>
      </c>
      <c r="C1108" s="6" t="s">
        <v>1395</v>
      </c>
      <c r="D1108" s="8">
        <v>1</v>
      </c>
      <c r="E1108" s="8" t="s">
        <v>1396</v>
      </c>
      <c r="F1108" s="8">
        <f ca="1">SUM(Table2[[#This Row],[AWAL]],Table2[[#This Row],[M17_21_2]],Table2[[#This Row],[K17_21_2]],Table2[[#This Row],[M23_28_2]],Table2[[#This Row],[K23_28_2]])</f>
        <v>1</v>
      </c>
      <c r="G1108" s="6">
        <f ca="1">SUMIF(INDIRECT(Table2[[#Headers],[M17_21_2]]&amp;"[concat]"),Table2[concat],INDIRECT(Table2[[#Headers],[M17_21_2]]&amp;"[c]"))</f>
        <v>0</v>
      </c>
      <c r="H1108" s="6">
        <f ca="1">SUMIF(INDIRECT(Table2[[#Headers],[K17_21_2]]&amp;"[concat]"),Table2[concat],INDIRECT(Table2[[#Headers],[K17_21_2]]&amp;"[c]"))*-1</f>
        <v>0</v>
      </c>
      <c r="I1108" s="6" t="str">
        <f ca="1">IF(OR(Table2[[#This Row],[M17_21_2]]&gt;0,Table2[[#This Row],[K17_21_2]]&lt;0),"+-","")</f>
        <v/>
      </c>
      <c r="J1108" s="9">
        <f ca="1">SUMIF(INDIRECT(Table2[[#Headers],[M23_28_2]]&amp;"[concat]"),Table2[concat],INDIRECT(Table2[[#Headers],[M23_28_2]]&amp;"[c]"))</f>
        <v>0</v>
      </c>
      <c r="K1108" s="9"/>
      <c r="L1108" s="9" t="str">
        <f ca="1">IF(OR(Table2[[#This Row],[M23_28_2]]&gt;0,Table2[[#This Row],[K23_28_2]]&lt;0),"+-","")</f>
        <v/>
      </c>
    </row>
    <row r="1109" spans="1:12" x14ac:dyDescent="0.25">
      <c r="A1109" s="6" t="str">
        <f>SUBSTITUTE(SUBSTITUTE(Table2[[#This Row],[NAMA BARANG]],"-","")," ","")</f>
        <v>KertasKadoImport(GD)/Natal(3)/Cmpr(8)</v>
      </c>
      <c r="B1109" s="8">
        <f ca="1">IF(Table2[[#This Row],[TT]]&lt;1,"",COUNT(B$2:B1108)+1)</f>
        <v>1107</v>
      </c>
      <c r="C1109" s="6" t="s">
        <v>1397</v>
      </c>
      <c r="D1109" s="8">
        <v>11</v>
      </c>
      <c r="E1109" s="8" t="s">
        <v>1398</v>
      </c>
      <c r="F1109" s="8">
        <f ca="1">SUM(Table2[[#This Row],[AWAL]],Table2[[#This Row],[M17_21_2]],Table2[[#This Row],[K17_21_2]],Table2[[#This Row],[M23_28_2]],Table2[[#This Row],[K23_28_2]])</f>
        <v>11</v>
      </c>
      <c r="G1109" s="6">
        <f ca="1">SUMIF(INDIRECT(Table2[[#Headers],[M17_21_2]]&amp;"[concat]"),Table2[concat],INDIRECT(Table2[[#Headers],[M17_21_2]]&amp;"[c]"))</f>
        <v>0</v>
      </c>
      <c r="H1109" s="6">
        <f ca="1">SUMIF(INDIRECT(Table2[[#Headers],[K17_21_2]]&amp;"[concat]"),Table2[concat],INDIRECT(Table2[[#Headers],[K17_21_2]]&amp;"[c]"))*-1</f>
        <v>0</v>
      </c>
      <c r="I1109" s="6" t="str">
        <f ca="1">IF(OR(Table2[[#This Row],[M17_21_2]]&gt;0,Table2[[#This Row],[K17_21_2]]&lt;0),"+-","")</f>
        <v/>
      </c>
      <c r="J1109" s="9">
        <f ca="1">SUMIF(INDIRECT(Table2[[#Headers],[M23_28_2]]&amp;"[concat]"),Table2[concat],INDIRECT(Table2[[#Headers],[M23_28_2]]&amp;"[c]"))</f>
        <v>0</v>
      </c>
      <c r="K1109" s="9"/>
      <c r="L1109" s="9" t="str">
        <f ca="1">IF(OR(Table2[[#This Row],[M23_28_2]]&gt;0,Table2[[#This Row],[K23_28_2]]&lt;0),"+-","")</f>
        <v/>
      </c>
    </row>
    <row r="1110" spans="1:12" x14ac:dyDescent="0.25">
      <c r="A1110" s="6" t="str">
        <f>SUBSTITUTE(SUBSTITUTE(Table2[[#This Row],[NAMA BARANG]],"-","")," ","")</f>
        <v>KertasKrepm/p</v>
      </c>
      <c r="B1110" s="8">
        <f ca="1">IF(Table2[[#This Row],[TT]]&lt;1,"",COUNT(B$2:B1109)+1)</f>
        <v>1108</v>
      </c>
      <c r="C1110" s="6" t="s">
        <v>1399</v>
      </c>
      <c r="D1110" s="8">
        <v>4</v>
      </c>
      <c r="E1110" s="8">
        <v>240</v>
      </c>
      <c r="F1110" s="8">
        <f ca="1">SUM(Table2[[#This Row],[AWAL]],Table2[[#This Row],[M17_21_2]],Table2[[#This Row],[K17_21_2]],Table2[[#This Row],[M23_28_2]],Table2[[#This Row],[K23_28_2]])</f>
        <v>4</v>
      </c>
      <c r="G1110" s="6">
        <f ca="1">SUMIF(INDIRECT(Table2[[#Headers],[M17_21_2]]&amp;"[concat]"),Table2[concat],INDIRECT(Table2[[#Headers],[M17_21_2]]&amp;"[c]"))</f>
        <v>0</v>
      </c>
      <c r="H1110" s="6">
        <f ca="1">SUMIF(INDIRECT(Table2[[#Headers],[K17_21_2]]&amp;"[concat]"),Table2[concat],INDIRECT(Table2[[#Headers],[K17_21_2]]&amp;"[c]"))*-1</f>
        <v>0</v>
      </c>
      <c r="I1110" s="6" t="str">
        <f ca="1">IF(OR(Table2[[#This Row],[M17_21_2]]&gt;0,Table2[[#This Row],[K17_21_2]]&lt;0),"+-","")</f>
        <v/>
      </c>
      <c r="J1110" s="9">
        <f ca="1">SUMIF(INDIRECT(Table2[[#Headers],[M23_28_2]]&amp;"[concat]"),Table2[concat],INDIRECT(Table2[[#Headers],[M23_28_2]]&amp;"[c]"))</f>
        <v>0</v>
      </c>
      <c r="K1110" s="9"/>
      <c r="L1110" s="9" t="str">
        <f ca="1">IF(OR(Table2[[#This Row],[M23_28_2]]&gt;0,Table2[[#This Row],[K23_28_2]]&lt;0),"+-","")</f>
        <v/>
      </c>
    </row>
    <row r="1111" spans="1:12" x14ac:dyDescent="0.25">
      <c r="A1111" s="6" t="str">
        <f>SUBSTITUTE(SUBSTITUTE(Table2[[#This Row],[NAMA BARANG]],"-","")," ","")</f>
        <v>KertasKrepmixkoala</v>
      </c>
      <c r="B1111" s="8">
        <f ca="1">IF(Table2[[#This Row],[TT]]&lt;1,"",COUNT(B$2:B1110)+1)</f>
        <v>1109</v>
      </c>
      <c r="C1111" s="6" t="s">
        <v>1400</v>
      </c>
      <c r="D1111" s="8">
        <v>5</v>
      </c>
      <c r="E1111" s="8">
        <v>270</v>
      </c>
      <c r="F1111" s="8">
        <f ca="1">SUM(Table2[[#This Row],[AWAL]],Table2[[#This Row],[M17_21_2]],Table2[[#This Row],[K17_21_2]],Table2[[#This Row],[M23_28_2]],Table2[[#This Row],[K23_28_2]])</f>
        <v>5</v>
      </c>
      <c r="G1111" s="6">
        <f ca="1">SUMIF(INDIRECT(Table2[[#Headers],[M17_21_2]]&amp;"[concat]"),Table2[concat],INDIRECT(Table2[[#Headers],[M17_21_2]]&amp;"[c]"))</f>
        <v>0</v>
      </c>
      <c r="H1111" s="6">
        <f ca="1">SUMIF(INDIRECT(Table2[[#Headers],[K17_21_2]]&amp;"[concat]"),Table2[concat],INDIRECT(Table2[[#Headers],[K17_21_2]]&amp;"[c]"))*-1</f>
        <v>0</v>
      </c>
      <c r="I1111" s="6" t="str">
        <f ca="1">IF(OR(Table2[[#This Row],[M17_21_2]]&gt;0,Table2[[#This Row],[K17_21_2]]&lt;0),"+-","")</f>
        <v/>
      </c>
      <c r="J1111" s="9">
        <f ca="1">SUMIF(INDIRECT(Table2[[#Headers],[M23_28_2]]&amp;"[concat]"),Table2[concat],INDIRECT(Table2[[#Headers],[M23_28_2]]&amp;"[c]"))</f>
        <v>0</v>
      </c>
      <c r="K1111" s="9"/>
      <c r="L1111" s="9" t="str">
        <f ca="1">IF(OR(Table2[[#This Row],[M23_28_2]]&gt;0,Table2[[#This Row],[K23_28_2]]&lt;0),"+-","")</f>
        <v/>
      </c>
    </row>
    <row r="1112" spans="1:12" x14ac:dyDescent="0.25">
      <c r="A1112" s="6" t="str">
        <f>SUBSTITUTE(SUBSTITUTE(Table2[[#This Row],[NAMA BARANG]],"-","")," ","")</f>
        <v>Kertaslipatorigami16x16(7307Korea)Princess/WTP/SnowWhite</v>
      </c>
      <c r="B1112" s="8">
        <f ca="1">IF(Table2[[#This Row],[TT]]&lt;1,"",COUNT(B$2:B1111)+1)</f>
        <v>1110</v>
      </c>
      <c r="C1112" s="6" t="s">
        <v>1401</v>
      </c>
      <c r="D1112" s="8">
        <v>4</v>
      </c>
      <c r="E1112" s="8" t="s">
        <v>489</v>
      </c>
      <c r="F1112" s="8">
        <f ca="1">SUM(Table2[[#This Row],[AWAL]],Table2[[#This Row],[M17_21_2]],Table2[[#This Row],[K17_21_2]],Table2[[#This Row],[M23_28_2]],Table2[[#This Row],[K23_28_2]])</f>
        <v>4</v>
      </c>
      <c r="G1112" s="6">
        <f ca="1">SUMIF(INDIRECT(Table2[[#Headers],[M17_21_2]]&amp;"[concat]"),Table2[concat],INDIRECT(Table2[[#Headers],[M17_21_2]]&amp;"[c]"))</f>
        <v>0</v>
      </c>
      <c r="H1112" s="6">
        <f ca="1">SUMIF(INDIRECT(Table2[[#Headers],[K17_21_2]]&amp;"[concat]"),Table2[concat],INDIRECT(Table2[[#Headers],[K17_21_2]]&amp;"[c]"))*-1</f>
        <v>0</v>
      </c>
      <c r="I1112" s="6" t="str">
        <f ca="1">IF(OR(Table2[[#This Row],[M17_21_2]]&gt;0,Table2[[#This Row],[K17_21_2]]&lt;0),"+-","")</f>
        <v/>
      </c>
      <c r="J1112" s="9">
        <f ca="1">SUMIF(INDIRECT(Table2[[#Headers],[M23_28_2]]&amp;"[concat]"),Table2[concat],INDIRECT(Table2[[#Headers],[M23_28_2]]&amp;"[c]"))</f>
        <v>0</v>
      </c>
      <c r="K1112" s="9"/>
      <c r="L1112" s="9" t="str">
        <f ca="1">IF(OR(Table2[[#This Row],[M23_28_2]]&gt;0,Table2[[#This Row],[K23_28_2]]&lt;0),"+-","")</f>
        <v/>
      </c>
    </row>
    <row r="1113" spans="1:12" x14ac:dyDescent="0.25">
      <c r="A1113" s="6" t="str">
        <f>SUBSTITUTE(SUBSTITUTE(Table2[[#This Row],[NAMA BARANG]],"-","")," ","")</f>
        <v>KertaslipatorigamiZ003</v>
      </c>
      <c r="B1113" s="8">
        <f ca="1">IF(Table2[[#This Row],[TT]]&lt;1,"",COUNT(B$2:B1112)+1)</f>
        <v>1111</v>
      </c>
      <c r="C1113" s="6" t="s">
        <v>1402</v>
      </c>
      <c r="D1113" s="8">
        <v>3</v>
      </c>
      <c r="F1113" s="8">
        <f ca="1">SUM(Table2[[#This Row],[AWAL]],Table2[[#This Row],[M17_21_2]],Table2[[#This Row],[K17_21_2]],Table2[[#This Row],[M23_28_2]],Table2[[#This Row],[K23_28_2]])</f>
        <v>3</v>
      </c>
      <c r="G1113" s="6">
        <f ca="1">SUMIF(INDIRECT(Table2[[#Headers],[M17_21_2]]&amp;"[concat]"),Table2[concat],INDIRECT(Table2[[#Headers],[M17_21_2]]&amp;"[c]"))</f>
        <v>0</v>
      </c>
      <c r="H1113" s="6">
        <f ca="1">SUMIF(INDIRECT(Table2[[#Headers],[K17_21_2]]&amp;"[concat]"),Table2[concat],INDIRECT(Table2[[#Headers],[K17_21_2]]&amp;"[c]"))*-1</f>
        <v>0</v>
      </c>
      <c r="I1113" s="6" t="str">
        <f ca="1">IF(OR(Table2[[#This Row],[M17_21_2]]&gt;0,Table2[[#This Row],[K17_21_2]]&lt;0),"+-","")</f>
        <v/>
      </c>
      <c r="J1113" s="9">
        <f ca="1">SUMIF(INDIRECT(Table2[[#Headers],[M23_28_2]]&amp;"[concat]"),Table2[concat],INDIRECT(Table2[[#Headers],[M23_28_2]]&amp;"[c]"))</f>
        <v>0</v>
      </c>
      <c r="K1113" s="9"/>
      <c r="L1113" s="9" t="str">
        <f ca="1">IF(OR(Table2[[#This Row],[M23_28_2]]&gt;0,Table2[[#This Row],[K23_28_2]]&lt;0),"+-","")</f>
        <v/>
      </c>
    </row>
    <row r="1114" spans="1:12" x14ac:dyDescent="0.25">
      <c r="A1114" s="6" t="str">
        <f>SUBSTITUTE(SUBSTITUTE(Table2[[#This Row],[NAMA BARANG]],"-","")," ","")</f>
        <v>Kertaslipatyasamamotif12Dpn</v>
      </c>
      <c r="B1114" s="8">
        <f ca="1">IF(Table2[[#This Row],[TT]]&lt;1,"",COUNT(B$2:B1113)+1)</f>
        <v>1112</v>
      </c>
      <c r="C1114" s="6" t="s">
        <v>1403</v>
      </c>
      <c r="D1114" s="8">
        <v>1</v>
      </c>
      <c r="E1114" s="8" t="s">
        <v>145</v>
      </c>
      <c r="F1114" s="8">
        <f ca="1">SUM(Table2[[#This Row],[AWAL]],Table2[[#This Row],[M17_21_2]],Table2[[#This Row],[K17_21_2]],Table2[[#This Row],[M23_28_2]],Table2[[#This Row],[K23_28_2]])</f>
        <v>1</v>
      </c>
      <c r="G1114" s="6">
        <f ca="1">SUMIF(INDIRECT(Table2[[#Headers],[M17_21_2]]&amp;"[concat]"),Table2[concat],INDIRECT(Table2[[#Headers],[M17_21_2]]&amp;"[c]"))</f>
        <v>0</v>
      </c>
      <c r="H1114" s="6">
        <f ca="1">SUMIF(INDIRECT(Table2[[#Headers],[K17_21_2]]&amp;"[concat]"),Table2[concat],INDIRECT(Table2[[#Headers],[K17_21_2]]&amp;"[c]"))*-1</f>
        <v>0</v>
      </c>
      <c r="I1114" s="6" t="str">
        <f ca="1">IF(OR(Table2[[#This Row],[M17_21_2]]&gt;0,Table2[[#This Row],[K17_21_2]]&lt;0),"+-","")</f>
        <v/>
      </c>
      <c r="J1114" s="9">
        <f ca="1">SUMIF(INDIRECT(Table2[[#Headers],[M23_28_2]]&amp;"[concat]"),Table2[concat],INDIRECT(Table2[[#Headers],[M23_28_2]]&amp;"[c]"))</f>
        <v>0</v>
      </c>
      <c r="K1114" s="9"/>
      <c r="L1114" s="9" t="str">
        <f ca="1">IF(OR(Table2[[#This Row],[M23_28_2]]&gt;0,Table2[[#This Row],[K23_28_2]]&lt;0),"+-","")</f>
        <v/>
      </c>
    </row>
    <row r="1115" spans="1:12" x14ac:dyDescent="0.25">
      <c r="A1115" s="6" t="str">
        <f>SUBSTITUTE(SUBSTITUTE(Table2[[#This Row],[NAMA BARANG]],"-","")," ","")</f>
        <v>Kertasorigamimewarnai</v>
      </c>
      <c r="B1115" s="8">
        <f ca="1">IF(Table2[[#This Row],[TT]]&lt;1,"",COUNT(B$2:B1114)+1)</f>
        <v>1113</v>
      </c>
      <c r="C1115" s="6" t="s">
        <v>1404</v>
      </c>
      <c r="D1115" s="8">
        <v>1</v>
      </c>
      <c r="E1115" s="8">
        <v>1000</v>
      </c>
      <c r="F1115" s="8">
        <f ca="1">SUM(Table2[[#This Row],[AWAL]],Table2[[#This Row],[M17_21_2]],Table2[[#This Row],[K17_21_2]],Table2[[#This Row],[M23_28_2]],Table2[[#This Row],[K23_28_2]])</f>
        <v>1</v>
      </c>
      <c r="G1115" s="6">
        <f ca="1">SUMIF(INDIRECT(Table2[[#Headers],[M17_21_2]]&amp;"[concat]"),Table2[concat],INDIRECT(Table2[[#Headers],[M17_21_2]]&amp;"[c]"))</f>
        <v>0</v>
      </c>
      <c r="H1115" s="6">
        <f ca="1">SUMIF(INDIRECT(Table2[[#Headers],[K17_21_2]]&amp;"[concat]"),Table2[concat],INDIRECT(Table2[[#Headers],[K17_21_2]]&amp;"[c]"))*-1</f>
        <v>0</v>
      </c>
      <c r="I1115" s="6" t="str">
        <f ca="1">IF(OR(Table2[[#This Row],[M17_21_2]]&gt;0,Table2[[#This Row],[K17_21_2]]&lt;0),"+-","")</f>
        <v/>
      </c>
      <c r="J1115" s="9">
        <f ca="1">SUMIF(INDIRECT(Table2[[#Headers],[M23_28_2]]&amp;"[concat]"),Table2[concat],INDIRECT(Table2[[#Headers],[M23_28_2]]&amp;"[c]"))</f>
        <v>0</v>
      </c>
      <c r="K1115" s="9"/>
      <c r="L1115" s="9" t="str">
        <f ca="1">IF(OR(Table2[[#This Row],[M23_28_2]]&gt;0,Table2[[#This Row],[K23_28_2]]&lt;0),"+-","")</f>
        <v/>
      </c>
    </row>
    <row r="1116" spans="1:12" x14ac:dyDescent="0.25">
      <c r="A1116" s="6" t="str">
        <f>SUBSTITUTE(SUBSTITUTE(Table2[[#This Row],[NAMA BARANG]],"-","")," ","")</f>
        <v>Kertasorigamimewarnai</v>
      </c>
      <c r="B1116" s="8">
        <f ca="1">IF(Table2[[#This Row],[TT]]&lt;1,"",COUNT(B$2:B1115)+1)</f>
        <v>1114</v>
      </c>
      <c r="C1116" s="6" t="s">
        <v>1404</v>
      </c>
      <c r="D1116" s="8">
        <v>5</v>
      </c>
      <c r="E1116" s="8">
        <v>1000</v>
      </c>
      <c r="F1116" s="8">
        <f ca="1">SUM(Table2[[#This Row],[AWAL]],Table2[[#This Row],[M17_21_2]],Table2[[#This Row],[K17_21_2]],Table2[[#This Row],[M23_28_2]],Table2[[#This Row],[K23_28_2]])</f>
        <v>5</v>
      </c>
      <c r="G1116" s="6">
        <f ca="1">SUMIF(INDIRECT(Table2[[#Headers],[M17_21_2]]&amp;"[concat]"),Table2[concat],INDIRECT(Table2[[#Headers],[M17_21_2]]&amp;"[c]"))</f>
        <v>0</v>
      </c>
      <c r="H1116" s="6">
        <f ca="1">SUMIF(INDIRECT(Table2[[#Headers],[K17_21_2]]&amp;"[concat]"),Table2[concat],INDIRECT(Table2[[#Headers],[K17_21_2]]&amp;"[c]"))*-1</f>
        <v>0</v>
      </c>
      <c r="I1116" s="6" t="str">
        <f ca="1">IF(OR(Table2[[#This Row],[M17_21_2]]&gt;0,Table2[[#This Row],[K17_21_2]]&lt;0),"+-","")</f>
        <v/>
      </c>
      <c r="J1116" s="9">
        <f ca="1">SUMIF(INDIRECT(Table2[[#Headers],[M23_28_2]]&amp;"[concat]"),Table2[concat],INDIRECT(Table2[[#Headers],[M23_28_2]]&amp;"[c]"))</f>
        <v>0</v>
      </c>
      <c r="K1116" s="9"/>
      <c r="L1116" s="9" t="str">
        <f ca="1">IF(OR(Table2[[#This Row],[M23_28_2]]&gt;0,Table2[[#This Row],[K23_28_2]]&lt;0),"+-","")</f>
        <v/>
      </c>
    </row>
    <row r="1117" spans="1:12" x14ac:dyDescent="0.25">
      <c r="A1117" s="6" t="str">
        <f>SUBSTITUTE(SUBSTITUTE(Table2[[#This Row],[NAMA BARANG]],"-","")," ","")</f>
        <v>KeyringDebozzDBKC003.96pc(5),93box(1)</v>
      </c>
      <c r="B1117" s="8">
        <f ca="1">IF(Table2[[#This Row],[TT]]&lt;1,"",COUNT(B$2:B1116)+1)</f>
        <v>1115</v>
      </c>
      <c r="C1117" s="6" t="s">
        <v>2834</v>
      </c>
      <c r="D1117" s="8">
        <v>6</v>
      </c>
      <c r="E1117" s="8" t="s">
        <v>233</v>
      </c>
      <c r="F1117" s="8">
        <f ca="1">SUM(Table2[[#This Row],[AWAL]],Table2[[#This Row],[M17_21_2]],Table2[[#This Row],[K17_21_2]],Table2[[#This Row],[M23_28_2]],Table2[[#This Row],[K23_28_2]])</f>
        <v>6</v>
      </c>
      <c r="G1117" s="6">
        <f ca="1">SUMIF(INDIRECT(Table2[[#Headers],[M17_21_2]]&amp;"[concat]"),Table2[concat],INDIRECT(Table2[[#Headers],[M17_21_2]]&amp;"[c]"))</f>
        <v>0</v>
      </c>
      <c r="H1117" s="6">
        <f ca="1">SUMIF(INDIRECT(Table2[[#Headers],[K17_21_2]]&amp;"[concat]"),Table2[concat],INDIRECT(Table2[[#Headers],[K17_21_2]]&amp;"[c]"))*-1</f>
        <v>0</v>
      </c>
      <c r="I1117" s="6" t="str">
        <f ca="1">IF(OR(Table2[[#This Row],[M17_21_2]]&gt;0,Table2[[#This Row],[K17_21_2]]&lt;0),"+-","")</f>
        <v/>
      </c>
      <c r="J1117" s="9">
        <f ca="1">SUMIF(INDIRECT(Table2[[#Headers],[M23_28_2]]&amp;"[concat]"),Table2[concat],INDIRECT(Table2[[#Headers],[M23_28_2]]&amp;"[c]"))</f>
        <v>0</v>
      </c>
      <c r="K1117" s="9"/>
      <c r="L1117" s="9" t="str">
        <f ca="1">IF(OR(Table2[[#This Row],[M23_28_2]]&gt;0,Table2[[#This Row],[K23_28_2]]&lt;0),"+-","")</f>
        <v/>
      </c>
    </row>
    <row r="1118" spans="1:12" x14ac:dyDescent="0.25">
      <c r="A1118" s="6" t="str">
        <f>SUBSTITUTE(SUBSTITUTE(Table2[[#This Row],[NAMA BARANG]],"-","")," ","")</f>
        <v>KompasDL453(gold)</v>
      </c>
      <c r="B1118" s="8">
        <f ca="1">IF(Table2[[#This Row],[TT]]&lt;1,"",COUNT(B$2:B1117)+1)</f>
        <v>1116</v>
      </c>
      <c r="C1118" s="6" t="s">
        <v>1405</v>
      </c>
      <c r="D1118" s="8">
        <v>18</v>
      </c>
      <c r="E1118" s="8" t="s">
        <v>98</v>
      </c>
      <c r="F1118" s="8">
        <f ca="1">SUM(Table2[[#This Row],[AWAL]],Table2[[#This Row],[M17_21_2]],Table2[[#This Row],[K17_21_2]],Table2[[#This Row],[M23_28_2]],Table2[[#This Row],[K23_28_2]])</f>
        <v>18</v>
      </c>
      <c r="G1118" s="6">
        <f ca="1">SUMIF(INDIRECT(Table2[[#Headers],[M17_21_2]]&amp;"[concat]"),Table2[concat],INDIRECT(Table2[[#Headers],[M17_21_2]]&amp;"[c]"))</f>
        <v>0</v>
      </c>
      <c r="H1118" s="6">
        <f ca="1">SUMIF(INDIRECT(Table2[[#Headers],[K17_21_2]]&amp;"[concat]"),Table2[concat],INDIRECT(Table2[[#Headers],[K17_21_2]]&amp;"[c]"))*-1</f>
        <v>0</v>
      </c>
      <c r="I1118" s="6" t="str">
        <f ca="1">IF(OR(Table2[[#This Row],[M17_21_2]]&gt;0,Table2[[#This Row],[K17_21_2]]&lt;0),"+-","")</f>
        <v/>
      </c>
      <c r="J1118" s="9">
        <f ca="1">SUMIF(INDIRECT(Table2[[#Headers],[M23_28_2]]&amp;"[concat]"),Table2[concat],INDIRECT(Table2[[#Headers],[M23_28_2]]&amp;"[c]"))</f>
        <v>0</v>
      </c>
      <c r="K1118" s="9"/>
      <c r="L1118" s="9" t="str">
        <f ca="1">IF(OR(Table2[[#This Row],[M23_28_2]]&gt;0,Table2[[#This Row],[K23_28_2]]&lt;0),"+-","")</f>
        <v/>
      </c>
    </row>
    <row r="1119" spans="1:12" x14ac:dyDescent="0.25">
      <c r="A1119" s="6" t="str">
        <f>SUBSTITUTE(SUBSTITUTE(Table2[[#This Row],[NAMA BARANG]],"-","")," ","")</f>
        <v>Ks.Set6F65</v>
      </c>
      <c r="B1119" s="8">
        <f ca="1">IF(Table2[[#This Row],[TT]]&lt;1,"",COUNT(B$2:B1118)+1)</f>
        <v>1117</v>
      </c>
      <c r="C1119" s="6" t="s">
        <v>1406</v>
      </c>
      <c r="D1119" s="8">
        <v>4</v>
      </c>
      <c r="E1119" s="8">
        <v>480</v>
      </c>
      <c r="F1119" s="8">
        <f ca="1">SUM(Table2[[#This Row],[AWAL]],Table2[[#This Row],[M17_21_2]],Table2[[#This Row],[K17_21_2]],Table2[[#This Row],[M23_28_2]],Table2[[#This Row],[K23_28_2]])</f>
        <v>4</v>
      </c>
      <c r="G1119" s="6">
        <f ca="1">SUMIF(INDIRECT(Table2[[#Headers],[M17_21_2]]&amp;"[concat]"),Table2[concat],INDIRECT(Table2[[#Headers],[M17_21_2]]&amp;"[c]"))</f>
        <v>0</v>
      </c>
      <c r="H1119" s="6">
        <f ca="1">SUMIF(INDIRECT(Table2[[#Headers],[K17_21_2]]&amp;"[concat]"),Table2[concat],INDIRECT(Table2[[#Headers],[K17_21_2]]&amp;"[c]"))*-1</f>
        <v>0</v>
      </c>
      <c r="I1119" s="6" t="str">
        <f ca="1">IF(OR(Table2[[#This Row],[M17_21_2]]&gt;0,Table2[[#This Row],[K17_21_2]]&lt;0),"+-","")</f>
        <v/>
      </c>
      <c r="J1119" s="9">
        <f ca="1">SUMIF(INDIRECT(Table2[[#Headers],[M23_28_2]]&amp;"[concat]"),Table2[concat],INDIRECT(Table2[[#Headers],[M23_28_2]]&amp;"[c]"))</f>
        <v>0</v>
      </c>
      <c r="K1119" s="9"/>
      <c r="L1119" s="9" t="str">
        <f ca="1">IF(OR(Table2[[#This Row],[M23_28_2]]&gt;0,Table2[[#This Row],[K23_28_2]]&lt;0),"+-","")</f>
        <v/>
      </c>
    </row>
    <row r="1120" spans="1:12" x14ac:dyDescent="0.25">
      <c r="A1120" s="6" t="str">
        <f>SUBSTITUTE(SUBSTITUTE(Table2[[#This Row],[NAMA BARANG]],"-","")," ","")</f>
        <v>Ks.Set6F77</v>
      </c>
      <c r="B1120" s="8">
        <f ca="1">IF(Table2[[#This Row],[TT]]&lt;1,"",COUNT(B$2:B1119)+1)</f>
        <v>1118</v>
      </c>
      <c r="C1120" s="6" t="s">
        <v>1407</v>
      </c>
      <c r="D1120" s="8">
        <v>2</v>
      </c>
      <c r="E1120" s="8">
        <v>480</v>
      </c>
      <c r="F1120" s="8">
        <f ca="1">SUM(Table2[[#This Row],[AWAL]],Table2[[#This Row],[M17_21_2]],Table2[[#This Row],[K17_21_2]],Table2[[#This Row],[M23_28_2]],Table2[[#This Row],[K23_28_2]])</f>
        <v>2</v>
      </c>
      <c r="G1120" s="6">
        <f ca="1">SUMIF(INDIRECT(Table2[[#Headers],[M17_21_2]]&amp;"[concat]"),Table2[concat],INDIRECT(Table2[[#Headers],[M17_21_2]]&amp;"[c]"))</f>
        <v>0</v>
      </c>
      <c r="H1120" s="6">
        <f ca="1">SUMIF(INDIRECT(Table2[[#Headers],[K17_21_2]]&amp;"[concat]"),Table2[concat],INDIRECT(Table2[[#Headers],[K17_21_2]]&amp;"[c]"))*-1</f>
        <v>0</v>
      </c>
      <c r="I1120" s="6" t="str">
        <f ca="1">IF(OR(Table2[[#This Row],[M17_21_2]]&gt;0,Table2[[#This Row],[K17_21_2]]&lt;0),"+-","")</f>
        <v/>
      </c>
      <c r="J1120" s="9">
        <f ca="1">SUMIF(INDIRECT(Table2[[#Headers],[M23_28_2]]&amp;"[concat]"),Table2[concat],INDIRECT(Table2[[#Headers],[M23_28_2]]&amp;"[c]"))</f>
        <v>0</v>
      </c>
      <c r="K1120" s="9"/>
      <c r="L1120" s="9" t="str">
        <f ca="1">IF(OR(Table2[[#This Row],[M23_28_2]]&gt;0,Table2[[#This Row],[K23_28_2]]&lt;0),"+-","")</f>
        <v/>
      </c>
    </row>
    <row r="1121" spans="1:12" x14ac:dyDescent="0.25">
      <c r="A1121" s="6" t="str">
        <f>SUBSTITUTE(SUBSTITUTE(Table2[[#This Row],[NAMA BARANG]],"-","")," ","")</f>
        <v>Ks.SetABGErica0288(14)/0299(9)</v>
      </c>
      <c r="B1121" s="8">
        <f ca="1">IF(Table2[[#This Row],[TT]]&lt;1,"",COUNT(B$2:B1120)+1)</f>
        <v>1119</v>
      </c>
      <c r="C1121" s="6" t="s">
        <v>1408</v>
      </c>
      <c r="D1121" s="8">
        <v>23</v>
      </c>
      <c r="E1121" s="8" t="s">
        <v>89</v>
      </c>
      <c r="F1121" s="8">
        <f ca="1">SUM(Table2[[#This Row],[AWAL]],Table2[[#This Row],[M17_21_2]],Table2[[#This Row],[K17_21_2]],Table2[[#This Row],[M23_28_2]],Table2[[#This Row],[K23_28_2]])</f>
        <v>23</v>
      </c>
      <c r="G1121" s="6">
        <f ca="1">SUMIF(INDIRECT(Table2[[#Headers],[M17_21_2]]&amp;"[concat]"),Table2[concat],INDIRECT(Table2[[#Headers],[M17_21_2]]&amp;"[c]"))</f>
        <v>0</v>
      </c>
      <c r="H1121" s="6">
        <f ca="1">SUMIF(INDIRECT(Table2[[#Headers],[K17_21_2]]&amp;"[concat]"),Table2[concat],INDIRECT(Table2[[#Headers],[K17_21_2]]&amp;"[c]"))*-1</f>
        <v>0</v>
      </c>
      <c r="I1121" s="6" t="str">
        <f ca="1">IF(OR(Table2[[#This Row],[M17_21_2]]&gt;0,Table2[[#This Row],[K17_21_2]]&lt;0),"+-","")</f>
        <v/>
      </c>
      <c r="J1121" s="9">
        <f ca="1">SUMIF(INDIRECT(Table2[[#Headers],[M23_28_2]]&amp;"[concat]"),Table2[concat],INDIRECT(Table2[[#Headers],[M23_28_2]]&amp;"[c]"))</f>
        <v>0</v>
      </c>
      <c r="K1121" s="9"/>
      <c r="L1121" s="9" t="str">
        <f ca="1">IF(OR(Table2[[#This Row],[M23_28_2]]&gt;0,Table2[[#This Row],[K23_28_2]]&lt;0),"+-","")</f>
        <v/>
      </c>
    </row>
    <row r="1122" spans="1:12" x14ac:dyDescent="0.25">
      <c r="A1122" s="6" t="str">
        <f>SUBSTITUTE(SUBSTITUTE(Table2[[#This Row],[NAMA BARANG]],"-","")," ","")</f>
        <v>Ks.SetBonrksBeautyIII</v>
      </c>
      <c r="B1122" s="8">
        <f ca="1">IF(Table2[[#This Row],[TT]]&lt;1,"",COUNT(B$2:B1121)+1)</f>
        <v>1120</v>
      </c>
      <c r="C1122" s="6" t="s">
        <v>1409</v>
      </c>
      <c r="D1122" s="8">
        <v>2</v>
      </c>
      <c r="E1122" s="8" t="s">
        <v>1410</v>
      </c>
      <c r="F1122" s="8">
        <f ca="1">SUM(Table2[[#This Row],[AWAL]],Table2[[#This Row],[M17_21_2]],Table2[[#This Row],[K17_21_2]],Table2[[#This Row],[M23_28_2]],Table2[[#This Row],[K23_28_2]])</f>
        <v>2</v>
      </c>
      <c r="G1122" s="6">
        <f ca="1">SUMIF(INDIRECT(Table2[[#Headers],[M17_21_2]]&amp;"[concat]"),Table2[concat],INDIRECT(Table2[[#Headers],[M17_21_2]]&amp;"[c]"))</f>
        <v>0</v>
      </c>
      <c r="H1122" s="6">
        <f ca="1">SUMIF(INDIRECT(Table2[[#Headers],[K17_21_2]]&amp;"[concat]"),Table2[concat],INDIRECT(Table2[[#Headers],[K17_21_2]]&amp;"[c]"))*-1</f>
        <v>0</v>
      </c>
      <c r="I1122" s="6" t="str">
        <f ca="1">IF(OR(Table2[[#This Row],[M17_21_2]]&gt;0,Table2[[#This Row],[K17_21_2]]&lt;0),"+-","")</f>
        <v/>
      </c>
      <c r="J1122" s="9">
        <f ca="1">SUMIF(INDIRECT(Table2[[#Headers],[M23_28_2]]&amp;"[concat]"),Table2[concat],INDIRECT(Table2[[#Headers],[M23_28_2]]&amp;"[c]"))</f>
        <v>0</v>
      </c>
      <c r="K1122" s="9"/>
      <c r="L1122" s="9" t="str">
        <f ca="1">IF(OR(Table2[[#This Row],[M23_28_2]]&gt;0,Table2[[#This Row],[K23_28_2]]&lt;0),"+-","")</f>
        <v/>
      </c>
    </row>
    <row r="1123" spans="1:12" x14ac:dyDescent="0.25">
      <c r="A1123" s="6" t="str">
        <f>SUBSTITUTE(SUBSTITUTE(Table2[[#This Row],[NAMA BARANG]],"-","")," ","")</f>
        <v>Ks.SetF4G&amp;GZodiac1621</v>
      </c>
      <c r="B1123" s="8">
        <f ca="1">IF(Table2[[#This Row],[TT]]&lt;1,"",COUNT(B$2:B1122)+1)</f>
        <v>1121</v>
      </c>
      <c r="C1123" s="6" t="s">
        <v>1411</v>
      </c>
      <c r="D1123" s="8">
        <v>1</v>
      </c>
      <c r="E1123" s="8" t="s">
        <v>128</v>
      </c>
      <c r="F1123" s="8">
        <f ca="1">SUM(Table2[[#This Row],[AWAL]],Table2[[#This Row],[M17_21_2]],Table2[[#This Row],[K17_21_2]],Table2[[#This Row],[M23_28_2]],Table2[[#This Row],[K23_28_2]])</f>
        <v>1</v>
      </c>
      <c r="G1123" s="6">
        <f ca="1">SUMIF(INDIRECT(Table2[[#Headers],[M17_21_2]]&amp;"[concat]"),Table2[concat],INDIRECT(Table2[[#Headers],[M17_21_2]]&amp;"[c]"))</f>
        <v>0</v>
      </c>
      <c r="H1123" s="6">
        <f ca="1">SUMIF(INDIRECT(Table2[[#Headers],[K17_21_2]]&amp;"[concat]"),Table2[concat],INDIRECT(Table2[[#Headers],[K17_21_2]]&amp;"[c]"))*-1</f>
        <v>0</v>
      </c>
      <c r="I1123" s="6" t="str">
        <f ca="1">IF(OR(Table2[[#This Row],[M17_21_2]]&gt;0,Table2[[#This Row],[K17_21_2]]&lt;0),"+-","")</f>
        <v/>
      </c>
      <c r="J1123" s="9">
        <f ca="1">SUMIF(INDIRECT(Table2[[#Headers],[M23_28_2]]&amp;"[concat]"),Table2[concat],INDIRECT(Table2[[#Headers],[M23_28_2]]&amp;"[c]"))</f>
        <v>0</v>
      </c>
      <c r="K1123" s="9"/>
      <c r="L1123" s="9" t="str">
        <f ca="1">IF(OR(Table2[[#This Row],[M23_28_2]]&gt;0,Table2[[#This Row],[K23_28_2]]&lt;0),"+-","")</f>
        <v/>
      </c>
    </row>
    <row r="1124" spans="1:12" x14ac:dyDescent="0.25">
      <c r="A1124" s="6" t="str">
        <f>SUBSTITUTE(SUBSTITUTE(Table2[[#This Row],[NAMA BARANG]],"-","")," ","")</f>
        <v>Ks.SetF4+DataPribadi</v>
      </c>
      <c r="B1124" s="8">
        <f ca="1">IF(Table2[[#This Row],[TT]]&lt;1,"",COUNT(B$2:B1123)+1)</f>
        <v>1122</v>
      </c>
      <c r="C1124" s="6" t="s">
        <v>1412</v>
      </c>
      <c r="D1124" s="8">
        <v>1</v>
      </c>
      <c r="E1124" s="8" t="s">
        <v>23</v>
      </c>
      <c r="F1124" s="8">
        <f ca="1">SUM(Table2[[#This Row],[AWAL]],Table2[[#This Row],[M17_21_2]],Table2[[#This Row],[K17_21_2]],Table2[[#This Row],[M23_28_2]],Table2[[#This Row],[K23_28_2]])</f>
        <v>1</v>
      </c>
      <c r="G1124" s="6">
        <f ca="1">SUMIF(INDIRECT(Table2[[#Headers],[M17_21_2]]&amp;"[concat]"),Table2[concat],INDIRECT(Table2[[#Headers],[M17_21_2]]&amp;"[c]"))</f>
        <v>0</v>
      </c>
      <c r="H1124" s="6">
        <f ca="1">SUMIF(INDIRECT(Table2[[#Headers],[K17_21_2]]&amp;"[concat]"),Table2[concat],INDIRECT(Table2[[#Headers],[K17_21_2]]&amp;"[c]"))*-1</f>
        <v>0</v>
      </c>
      <c r="I1124" s="6" t="str">
        <f ca="1">IF(OR(Table2[[#This Row],[M17_21_2]]&gt;0,Table2[[#This Row],[K17_21_2]]&lt;0),"+-","")</f>
        <v/>
      </c>
      <c r="J1124" s="9">
        <f ca="1">SUMIF(INDIRECT(Table2[[#Headers],[M23_28_2]]&amp;"[concat]"),Table2[concat],INDIRECT(Table2[[#Headers],[M23_28_2]]&amp;"[c]"))</f>
        <v>0</v>
      </c>
      <c r="K1124" s="9"/>
      <c r="L1124" s="9" t="str">
        <f ca="1">IF(OR(Table2[[#This Row],[M23_28_2]]&gt;0,Table2[[#This Row],[K23_28_2]]&lt;0),"+-","")</f>
        <v/>
      </c>
    </row>
    <row r="1125" spans="1:12" x14ac:dyDescent="0.25">
      <c r="A1125" s="6" t="str">
        <f>SUBSTITUTE(SUBSTITUTE(Table2[[#This Row],[NAMA BARANG]],"-","")," ","")</f>
        <v>Ks.SetF4+StickerSilvia</v>
      </c>
      <c r="B1125" s="8">
        <f ca="1">IF(Table2[[#This Row],[TT]]&lt;1,"",COUNT(B$2:B1124)+1)</f>
        <v>1123</v>
      </c>
      <c r="C1125" s="6" t="s">
        <v>1413</v>
      </c>
      <c r="D1125" s="8">
        <v>13</v>
      </c>
      <c r="E1125" s="8" t="s">
        <v>151</v>
      </c>
      <c r="F1125" s="8">
        <f ca="1">SUM(Table2[[#This Row],[AWAL]],Table2[[#This Row],[M17_21_2]],Table2[[#This Row],[K17_21_2]],Table2[[#This Row],[M23_28_2]],Table2[[#This Row],[K23_28_2]])</f>
        <v>13</v>
      </c>
      <c r="G1125" s="6">
        <f ca="1">SUMIF(INDIRECT(Table2[[#Headers],[M17_21_2]]&amp;"[concat]"),Table2[concat],INDIRECT(Table2[[#Headers],[M17_21_2]]&amp;"[c]"))</f>
        <v>0</v>
      </c>
      <c r="H1125" s="6">
        <f ca="1">SUMIF(INDIRECT(Table2[[#Headers],[K17_21_2]]&amp;"[concat]"),Table2[concat],INDIRECT(Table2[[#Headers],[K17_21_2]]&amp;"[c]"))*-1</f>
        <v>0</v>
      </c>
      <c r="I1125" s="6" t="str">
        <f ca="1">IF(OR(Table2[[#This Row],[M17_21_2]]&gt;0,Table2[[#This Row],[K17_21_2]]&lt;0),"+-","")</f>
        <v/>
      </c>
      <c r="J1125" s="9">
        <f ca="1">SUMIF(INDIRECT(Table2[[#Headers],[M23_28_2]]&amp;"[concat]"),Table2[concat],INDIRECT(Table2[[#Headers],[M23_28_2]]&amp;"[c]"))</f>
        <v>0</v>
      </c>
      <c r="K1125" s="9"/>
      <c r="L1125" s="9" t="str">
        <f ca="1">IF(OR(Table2[[#This Row],[M23_28_2]]&gt;0,Table2[[#This Row],[K23_28_2]]&lt;0),"+-","")</f>
        <v/>
      </c>
    </row>
    <row r="1126" spans="1:12" x14ac:dyDescent="0.25">
      <c r="A1126" s="6" t="str">
        <f>SUBSTITUTE(SUBSTITUTE(Table2[[#This Row],[NAMA BARANG]],"-","")," ","")</f>
        <v>Ks.SetFancyMCN</v>
      </c>
      <c r="B1126" s="8">
        <f ca="1">IF(Table2[[#This Row],[TT]]&lt;1,"",COUNT(B$2:B1125)+1)</f>
        <v>1124</v>
      </c>
      <c r="C1126" s="6" t="s">
        <v>1414</v>
      </c>
      <c r="D1126" s="8">
        <v>7</v>
      </c>
      <c r="E1126" s="8" t="s">
        <v>1415</v>
      </c>
      <c r="F1126" s="8">
        <f ca="1">SUM(Table2[[#This Row],[AWAL]],Table2[[#This Row],[M17_21_2]],Table2[[#This Row],[K17_21_2]],Table2[[#This Row],[M23_28_2]],Table2[[#This Row],[K23_28_2]])</f>
        <v>7</v>
      </c>
      <c r="G1126" s="6">
        <f ca="1">SUMIF(INDIRECT(Table2[[#Headers],[M17_21_2]]&amp;"[concat]"),Table2[concat],INDIRECT(Table2[[#Headers],[M17_21_2]]&amp;"[c]"))</f>
        <v>0</v>
      </c>
      <c r="H1126" s="6">
        <f ca="1">SUMIF(INDIRECT(Table2[[#Headers],[K17_21_2]]&amp;"[concat]"),Table2[concat],INDIRECT(Table2[[#Headers],[K17_21_2]]&amp;"[c]"))*-1</f>
        <v>0</v>
      </c>
      <c r="I1126" s="6" t="str">
        <f ca="1">IF(OR(Table2[[#This Row],[M17_21_2]]&gt;0,Table2[[#This Row],[K17_21_2]]&lt;0),"+-","")</f>
        <v/>
      </c>
      <c r="J1126" s="9">
        <f ca="1">SUMIF(INDIRECT(Table2[[#Headers],[M23_28_2]]&amp;"[concat]"),Table2[concat],INDIRECT(Table2[[#Headers],[M23_28_2]]&amp;"[c]"))</f>
        <v>0</v>
      </c>
      <c r="K1126" s="9"/>
      <c r="L1126" s="9" t="str">
        <f ca="1">IF(OR(Table2[[#This Row],[M23_28_2]]&gt;0,Table2[[#This Row],[K23_28_2]]&lt;0),"+-","")</f>
        <v/>
      </c>
    </row>
    <row r="1127" spans="1:12" x14ac:dyDescent="0.25">
      <c r="A1127" s="6" t="str">
        <f>SUBSTITUTE(SUBSTITUTE(Table2[[#This Row],[NAMA BARANG]],"-","")," ","")</f>
        <v>Ks.SetGarfield</v>
      </c>
      <c r="B1127" s="10">
        <f ca="1">IF(Table2[[#This Row],[TT]]&lt;1,"",COUNT(B$2:B1126)+1)</f>
        <v>1125</v>
      </c>
      <c r="C1127" s="6" t="s">
        <v>1416</v>
      </c>
      <c r="D1127" s="8">
        <v>12</v>
      </c>
      <c r="E1127" s="8" t="s">
        <v>93</v>
      </c>
      <c r="F1127" s="10">
        <f ca="1">SUM(Table2[[#This Row],[AWAL]],Table2[[#This Row],[M17_21_2]],Table2[[#This Row],[K17_21_2]],Table2[[#This Row],[M23_28_2]],Table2[[#This Row],[K23_28_2]])</f>
        <v>12</v>
      </c>
      <c r="G1127" s="6">
        <f ca="1">SUMIF(INDIRECT(Table2[[#Headers],[M17_21_2]]&amp;"[concat]"),Table2[concat],INDIRECT(Table2[[#Headers],[M17_21_2]]&amp;"[c]"))</f>
        <v>0</v>
      </c>
      <c r="H1127" s="6">
        <f ca="1">SUMIF(INDIRECT(Table2[[#Headers],[K17_21_2]]&amp;"[concat]"),Table2[concat],INDIRECT(Table2[[#Headers],[K17_21_2]]&amp;"[c]"))*-1</f>
        <v>0</v>
      </c>
      <c r="I1127" s="6" t="str">
        <f ca="1">IF(OR(Table2[[#This Row],[M17_21_2]]&gt;0,Table2[[#This Row],[K17_21_2]]&lt;0),"+-","")</f>
        <v/>
      </c>
      <c r="J1127" s="9">
        <f ca="1">SUMIF(INDIRECT(Table2[[#Headers],[M23_28_2]]&amp;"[concat]"),Table2[concat],INDIRECT(Table2[[#Headers],[M23_28_2]]&amp;"[c]"))</f>
        <v>0</v>
      </c>
      <c r="K1127" s="9"/>
      <c r="L1127" s="9" t="str">
        <f ca="1">IF(OR(Table2[[#This Row],[M23_28_2]]&gt;0,Table2[[#This Row],[K23_28_2]]&lt;0),"+-","")</f>
        <v/>
      </c>
    </row>
    <row r="1128" spans="1:12" x14ac:dyDescent="0.25">
      <c r="A1128" s="6" t="str">
        <f>SUBSTITUTE(SUBSTITUTE(Table2[[#This Row],[NAMA BARANG]],"-","")," ","")</f>
        <v>Ks.SetHkMill2000</v>
      </c>
      <c r="B1128" s="10">
        <f ca="1">IF(Table2[[#This Row],[TT]]&lt;1,"",COUNT(B$2:B1127)+1)</f>
        <v>1126</v>
      </c>
      <c r="C1128" s="6" t="s">
        <v>1417</v>
      </c>
      <c r="D1128" s="8">
        <v>3</v>
      </c>
      <c r="E1128" s="8" t="s">
        <v>89</v>
      </c>
      <c r="F1128" s="10">
        <f ca="1">SUM(Table2[[#This Row],[AWAL]],Table2[[#This Row],[M17_21_2]],Table2[[#This Row],[K17_21_2]],Table2[[#This Row],[M23_28_2]],Table2[[#This Row],[K23_28_2]])</f>
        <v>3</v>
      </c>
      <c r="G1128" s="6">
        <f ca="1">SUMIF(INDIRECT(Table2[[#Headers],[M17_21_2]]&amp;"[concat]"),Table2[concat],INDIRECT(Table2[[#Headers],[M17_21_2]]&amp;"[c]"))</f>
        <v>0</v>
      </c>
      <c r="H1128" s="6">
        <f ca="1">SUMIF(INDIRECT(Table2[[#Headers],[K17_21_2]]&amp;"[concat]"),Table2[concat],INDIRECT(Table2[[#Headers],[K17_21_2]]&amp;"[c]"))*-1</f>
        <v>0</v>
      </c>
      <c r="I1128" s="6" t="str">
        <f ca="1">IF(OR(Table2[[#This Row],[M17_21_2]]&gt;0,Table2[[#This Row],[K17_21_2]]&lt;0),"+-","")</f>
        <v/>
      </c>
      <c r="J1128" s="9">
        <f ca="1">SUMIF(INDIRECT(Table2[[#Headers],[M23_28_2]]&amp;"[concat]"),Table2[concat],INDIRECT(Table2[[#Headers],[M23_28_2]]&amp;"[c]"))</f>
        <v>0</v>
      </c>
      <c r="K1128" s="9"/>
      <c r="L1128" s="9" t="str">
        <f ca="1">IF(OR(Table2[[#This Row],[M23_28_2]]&gt;0,Table2[[#This Row],[K23_28_2]]&lt;0),"+-","")</f>
        <v/>
      </c>
    </row>
    <row r="1129" spans="1:12" x14ac:dyDescent="0.25">
      <c r="A1129" s="6" t="str">
        <f>SUBSTITUTE(SUBSTITUTE(Table2[[#This Row],[NAMA BARANG]],"-","")," ","")</f>
        <v>Ks.SetMenaraBunga</v>
      </c>
      <c r="B1129" s="8">
        <f ca="1">IF(Table2[[#This Row],[TT]]&lt;1,"",COUNT(B$2:B1128)+1)</f>
        <v>1127</v>
      </c>
      <c r="C1129" s="6" t="s">
        <v>1418</v>
      </c>
      <c r="D1129" s="8">
        <v>1</v>
      </c>
      <c r="E1129" s="8" t="s">
        <v>128</v>
      </c>
      <c r="F1129" s="8">
        <f ca="1">SUM(Table2[[#This Row],[AWAL]],Table2[[#This Row],[M17_21_2]],Table2[[#This Row],[K17_21_2]],Table2[[#This Row],[M23_28_2]],Table2[[#This Row],[K23_28_2]])</f>
        <v>1</v>
      </c>
      <c r="G1129" s="6">
        <f ca="1">SUMIF(INDIRECT(Table2[[#Headers],[M17_21_2]]&amp;"[concat]"),Table2[concat],INDIRECT(Table2[[#Headers],[M17_21_2]]&amp;"[c]"))</f>
        <v>0</v>
      </c>
      <c r="H1129" s="6">
        <f ca="1">SUMIF(INDIRECT(Table2[[#Headers],[K17_21_2]]&amp;"[concat]"),Table2[concat],INDIRECT(Table2[[#Headers],[K17_21_2]]&amp;"[c]"))*-1</f>
        <v>0</v>
      </c>
      <c r="I1129" s="6" t="str">
        <f ca="1">IF(OR(Table2[[#This Row],[M17_21_2]]&gt;0,Table2[[#This Row],[K17_21_2]]&lt;0),"+-","")</f>
        <v/>
      </c>
      <c r="J1129" s="9">
        <f ca="1">SUMIF(INDIRECT(Table2[[#Headers],[M23_28_2]]&amp;"[concat]"),Table2[concat],INDIRECT(Table2[[#Headers],[M23_28_2]]&amp;"[c]"))</f>
        <v>0</v>
      </c>
      <c r="K1129" s="9"/>
      <c r="L1129" s="9" t="str">
        <f ca="1">IF(OR(Table2[[#This Row],[M23_28_2]]&gt;0,Table2[[#This Row],[K23_28_2]]&lt;0),"+-","")</f>
        <v/>
      </c>
    </row>
    <row r="1130" spans="1:12" x14ac:dyDescent="0.25">
      <c r="A1130" s="6" t="str">
        <f>SUBSTITUTE(SUBSTITUTE(Table2[[#This Row],[NAMA BARANG]],"-","")," ","")</f>
        <v>Ks.SetMonroe</v>
      </c>
      <c r="B1130" s="8">
        <f ca="1">IF(Table2[[#This Row],[TT]]&lt;1,"",COUNT(B$2:B1129)+1)</f>
        <v>1128</v>
      </c>
      <c r="C1130" s="6" t="s">
        <v>1419</v>
      </c>
      <c r="D1130" s="8">
        <v>1</v>
      </c>
      <c r="E1130" s="8" t="s">
        <v>36</v>
      </c>
      <c r="F1130" s="8">
        <f ca="1">SUM(Table2[[#This Row],[AWAL]],Table2[[#This Row],[M17_21_2]],Table2[[#This Row],[K17_21_2]],Table2[[#This Row],[M23_28_2]],Table2[[#This Row],[K23_28_2]])</f>
        <v>1</v>
      </c>
      <c r="G1130" s="6">
        <f ca="1">SUMIF(INDIRECT(Table2[[#Headers],[M17_21_2]]&amp;"[concat]"),Table2[concat],INDIRECT(Table2[[#Headers],[M17_21_2]]&amp;"[c]"))</f>
        <v>0</v>
      </c>
      <c r="H1130" s="6">
        <f ca="1">SUMIF(INDIRECT(Table2[[#Headers],[K17_21_2]]&amp;"[concat]"),Table2[concat],INDIRECT(Table2[[#Headers],[K17_21_2]]&amp;"[c]"))*-1</f>
        <v>0</v>
      </c>
      <c r="I1130" s="6" t="str">
        <f ca="1">IF(OR(Table2[[#This Row],[M17_21_2]]&gt;0,Table2[[#This Row],[K17_21_2]]&lt;0),"+-","")</f>
        <v/>
      </c>
      <c r="J1130" s="9">
        <f ca="1">SUMIF(INDIRECT(Table2[[#Headers],[M23_28_2]]&amp;"[concat]"),Table2[concat],INDIRECT(Table2[[#Headers],[M23_28_2]]&amp;"[c]"))</f>
        <v>0</v>
      </c>
      <c r="K1130" s="9"/>
      <c r="L1130" s="9" t="str">
        <f ca="1">IF(OR(Table2[[#This Row],[M23_28_2]]&gt;0,Table2[[#This Row],[K23_28_2]]&lt;0),"+-","")</f>
        <v/>
      </c>
    </row>
    <row r="1131" spans="1:12" x14ac:dyDescent="0.25">
      <c r="A1131" s="6" t="str">
        <f>SUBSTITUTE(SUBSTITUTE(Table2[[#This Row],[NAMA BARANG]],"-","")," ","")</f>
        <v>Ks.SetMonroe</v>
      </c>
      <c r="B1131" s="8">
        <f ca="1">IF(Table2[[#This Row],[TT]]&lt;1,"",COUNT(B$2:B1130)+1)</f>
        <v>1129</v>
      </c>
      <c r="C1131" s="6" t="s">
        <v>1419</v>
      </c>
      <c r="D1131" s="8">
        <v>1</v>
      </c>
      <c r="E1131" s="8" t="s">
        <v>36</v>
      </c>
      <c r="F1131" s="8">
        <f ca="1">SUM(Table2[[#This Row],[AWAL]],Table2[[#This Row],[M17_21_2]],Table2[[#This Row],[K17_21_2]],Table2[[#This Row],[M23_28_2]],Table2[[#This Row],[K23_28_2]])</f>
        <v>1</v>
      </c>
      <c r="G1131" s="6">
        <f ca="1">SUMIF(INDIRECT(Table2[[#Headers],[M17_21_2]]&amp;"[concat]"),Table2[concat],INDIRECT(Table2[[#Headers],[M17_21_2]]&amp;"[c]"))</f>
        <v>0</v>
      </c>
      <c r="H1131" s="6">
        <f ca="1">SUMIF(INDIRECT(Table2[[#Headers],[K17_21_2]]&amp;"[concat]"),Table2[concat],INDIRECT(Table2[[#Headers],[K17_21_2]]&amp;"[c]"))*-1</f>
        <v>0</v>
      </c>
      <c r="I1131" s="6" t="str">
        <f ca="1">IF(OR(Table2[[#This Row],[M17_21_2]]&gt;0,Table2[[#This Row],[K17_21_2]]&lt;0),"+-","")</f>
        <v/>
      </c>
      <c r="J1131" s="9">
        <f ca="1">SUMIF(INDIRECT(Table2[[#Headers],[M23_28_2]]&amp;"[concat]"),Table2[concat],INDIRECT(Table2[[#Headers],[M23_28_2]]&amp;"[c]"))</f>
        <v>0</v>
      </c>
      <c r="K1131" s="9"/>
      <c r="L1131" s="9" t="str">
        <f ca="1">IF(OR(Table2[[#This Row],[M23_28_2]]&gt;0,Table2[[#This Row],[K23_28_2]]&lt;0),"+-","")</f>
        <v/>
      </c>
    </row>
    <row r="1132" spans="1:12" x14ac:dyDescent="0.25">
      <c r="A1132" s="6" t="str">
        <f>SUBSTITUTE(SUBSTITUTE(Table2[[#This Row],[NAMA BARANG]],"-","")," ","")</f>
        <v>Ks.SetPipy&amp;Friend</v>
      </c>
      <c r="B1132" s="8">
        <f ca="1">IF(Table2[[#This Row],[TT]]&lt;1,"",COUNT(B$2:B1131)+1)</f>
        <v>1130</v>
      </c>
      <c r="C1132" s="6" t="s">
        <v>1420</v>
      </c>
      <c r="D1132" s="8">
        <v>1</v>
      </c>
      <c r="E1132" s="8" t="s">
        <v>89</v>
      </c>
      <c r="F1132" s="8">
        <f ca="1">SUM(Table2[[#This Row],[AWAL]],Table2[[#This Row],[M17_21_2]],Table2[[#This Row],[K17_21_2]],Table2[[#This Row],[M23_28_2]],Table2[[#This Row],[K23_28_2]])</f>
        <v>1</v>
      </c>
      <c r="G1132" s="6">
        <f ca="1">SUMIF(INDIRECT(Table2[[#Headers],[M17_21_2]]&amp;"[concat]"),Table2[concat],INDIRECT(Table2[[#Headers],[M17_21_2]]&amp;"[c]"))</f>
        <v>0</v>
      </c>
      <c r="H1132" s="6">
        <f ca="1">SUMIF(INDIRECT(Table2[[#Headers],[K17_21_2]]&amp;"[concat]"),Table2[concat],INDIRECT(Table2[[#Headers],[K17_21_2]]&amp;"[c]"))*-1</f>
        <v>0</v>
      </c>
      <c r="I1132" s="6" t="str">
        <f ca="1">IF(OR(Table2[[#This Row],[M17_21_2]]&gt;0,Table2[[#This Row],[K17_21_2]]&lt;0),"+-","")</f>
        <v/>
      </c>
      <c r="J1132" s="9">
        <f ca="1">SUMIF(INDIRECT(Table2[[#Headers],[M23_28_2]]&amp;"[concat]"),Table2[concat],INDIRECT(Table2[[#Headers],[M23_28_2]]&amp;"[c]"))</f>
        <v>0</v>
      </c>
      <c r="K1132" s="9"/>
      <c r="L1132" s="9" t="str">
        <f ca="1">IF(OR(Table2[[#This Row],[M23_28_2]]&gt;0,Table2[[#This Row],[K23_28_2]]&lt;0),"+-","")</f>
        <v/>
      </c>
    </row>
    <row r="1133" spans="1:12" x14ac:dyDescent="0.25">
      <c r="A1133" s="6" t="str">
        <f>SUBSTITUTE(SUBSTITUTE(Table2[[#This Row],[NAMA BARANG]],"-","")," ","")</f>
        <v>KuasAtornano11</v>
      </c>
      <c r="B1133" s="8">
        <f ca="1">IF(Table2[[#This Row],[TT]]&lt;1,"",COUNT(B$2:B1132)+1)</f>
        <v>1131</v>
      </c>
      <c r="C1133" s="6" t="s">
        <v>1421</v>
      </c>
      <c r="D1133" s="8">
        <v>2</v>
      </c>
      <c r="E1133" s="8" t="s">
        <v>128</v>
      </c>
      <c r="F1133" s="8">
        <f ca="1">SUM(Table2[[#This Row],[AWAL]],Table2[[#This Row],[M17_21_2]],Table2[[#This Row],[K17_21_2]],Table2[[#This Row],[M23_28_2]],Table2[[#This Row],[K23_28_2]])</f>
        <v>2</v>
      </c>
      <c r="G1133" s="6">
        <f ca="1">SUMIF(INDIRECT(Table2[[#Headers],[M17_21_2]]&amp;"[concat]"),Table2[concat],INDIRECT(Table2[[#Headers],[M17_21_2]]&amp;"[c]"))</f>
        <v>0</v>
      </c>
      <c r="H1133" s="6">
        <f ca="1">SUMIF(INDIRECT(Table2[[#Headers],[K17_21_2]]&amp;"[concat]"),Table2[concat],INDIRECT(Table2[[#Headers],[K17_21_2]]&amp;"[c]"))*-1</f>
        <v>0</v>
      </c>
      <c r="I1133" s="6" t="str">
        <f ca="1">IF(OR(Table2[[#This Row],[M17_21_2]]&gt;0,Table2[[#This Row],[K17_21_2]]&lt;0),"+-","")</f>
        <v/>
      </c>
      <c r="J1133" s="9">
        <f ca="1">SUMIF(INDIRECT(Table2[[#Headers],[M23_28_2]]&amp;"[concat]"),Table2[concat],INDIRECT(Table2[[#Headers],[M23_28_2]]&amp;"[c]"))</f>
        <v>0</v>
      </c>
      <c r="K1133" s="9"/>
      <c r="L1133" s="9" t="str">
        <f ca="1">IF(OR(Table2[[#This Row],[M23_28_2]]&gt;0,Table2[[#This Row],[K23_28_2]]&lt;0),"+-","")</f>
        <v/>
      </c>
    </row>
    <row r="1134" spans="1:12" x14ac:dyDescent="0.25">
      <c r="A1134" s="6" t="str">
        <f>SUBSTITUTE(SUBSTITUTE(Table2[[#This Row],[NAMA BARANG]],"-","")," ","")</f>
        <v>KuasAtornano8</v>
      </c>
      <c r="B1134" s="8">
        <f ca="1">IF(Table2[[#This Row],[TT]]&lt;1,"",COUNT(B$2:B1133)+1)</f>
        <v>1132</v>
      </c>
      <c r="C1134" s="6" t="s">
        <v>1422</v>
      </c>
      <c r="D1134" s="8">
        <v>3</v>
      </c>
      <c r="E1134" s="8" t="s">
        <v>128</v>
      </c>
      <c r="F1134" s="8">
        <f ca="1">SUM(Table2[[#This Row],[AWAL]],Table2[[#This Row],[M17_21_2]],Table2[[#This Row],[K17_21_2]],Table2[[#This Row],[M23_28_2]],Table2[[#This Row],[K23_28_2]])</f>
        <v>3</v>
      </c>
      <c r="G1134" s="6">
        <f ca="1">SUMIF(INDIRECT(Table2[[#Headers],[M17_21_2]]&amp;"[concat]"),Table2[concat],INDIRECT(Table2[[#Headers],[M17_21_2]]&amp;"[c]"))</f>
        <v>0</v>
      </c>
      <c r="H1134" s="6">
        <f ca="1">SUMIF(INDIRECT(Table2[[#Headers],[K17_21_2]]&amp;"[concat]"),Table2[concat],INDIRECT(Table2[[#Headers],[K17_21_2]]&amp;"[c]"))*-1</f>
        <v>0</v>
      </c>
      <c r="I1134" s="6" t="str">
        <f ca="1">IF(OR(Table2[[#This Row],[M17_21_2]]&gt;0,Table2[[#This Row],[K17_21_2]]&lt;0),"+-","")</f>
        <v/>
      </c>
      <c r="J1134" s="9">
        <f ca="1">SUMIF(INDIRECT(Table2[[#Headers],[M23_28_2]]&amp;"[concat]"),Table2[concat],INDIRECT(Table2[[#Headers],[M23_28_2]]&amp;"[c]"))</f>
        <v>0</v>
      </c>
      <c r="K1134" s="9"/>
      <c r="L1134" s="9" t="str">
        <f ca="1">IF(OR(Table2[[#This Row],[M23_28_2]]&gt;0,Table2[[#This Row],[K23_28_2]]&lt;0),"+-","")</f>
        <v/>
      </c>
    </row>
    <row r="1135" spans="1:12" x14ac:dyDescent="0.25">
      <c r="A1135" s="6" t="str">
        <f>SUBSTITUTE(SUBSTITUTE(Table2[[#This Row],[NAMA BARANG]],"-","")," ","")</f>
        <v>KuasAtornano9</v>
      </c>
      <c r="B1135" s="8">
        <f ca="1">IF(Table2[[#This Row],[TT]]&lt;1,"",COUNT(B$2:B1134)+1)</f>
        <v>1133</v>
      </c>
      <c r="C1135" s="6" t="s">
        <v>1423</v>
      </c>
      <c r="D1135" s="8">
        <v>4</v>
      </c>
      <c r="E1135" s="8" t="s">
        <v>128</v>
      </c>
      <c r="F1135" s="8">
        <f ca="1">SUM(Table2[[#This Row],[AWAL]],Table2[[#This Row],[M17_21_2]],Table2[[#This Row],[K17_21_2]],Table2[[#This Row],[M23_28_2]],Table2[[#This Row],[K23_28_2]])</f>
        <v>4</v>
      </c>
      <c r="G1135" s="6">
        <f ca="1">SUMIF(INDIRECT(Table2[[#Headers],[M17_21_2]]&amp;"[concat]"),Table2[concat],INDIRECT(Table2[[#Headers],[M17_21_2]]&amp;"[c]"))</f>
        <v>0</v>
      </c>
      <c r="H1135" s="6">
        <f ca="1">SUMIF(INDIRECT(Table2[[#Headers],[K17_21_2]]&amp;"[concat]"),Table2[concat],INDIRECT(Table2[[#Headers],[K17_21_2]]&amp;"[c]"))*-1</f>
        <v>0</v>
      </c>
      <c r="I1135" s="6" t="str">
        <f ca="1">IF(OR(Table2[[#This Row],[M17_21_2]]&gt;0,Table2[[#This Row],[K17_21_2]]&lt;0),"+-","")</f>
        <v/>
      </c>
      <c r="J1135" s="9">
        <f ca="1">SUMIF(INDIRECT(Table2[[#Headers],[M23_28_2]]&amp;"[concat]"),Table2[concat],INDIRECT(Table2[[#Headers],[M23_28_2]]&amp;"[c]"))</f>
        <v>0</v>
      </c>
      <c r="K1135" s="9"/>
      <c r="L1135" s="9" t="str">
        <f ca="1">IF(OR(Table2[[#This Row],[M23_28_2]]&gt;0,Table2[[#This Row],[K23_28_2]]&lt;0),"+-","")</f>
        <v/>
      </c>
    </row>
    <row r="1136" spans="1:12" x14ac:dyDescent="0.25">
      <c r="A1136" s="6" t="str">
        <f>SUBSTITUTE(SUBSTITUTE(Table2[[#This Row],[NAMA BARANG]],"-","")," ","")</f>
        <v>KuasCat005(6pc)</v>
      </c>
      <c r="B1136" s="8">
        <f ca="1">IF(Table2[[#This Row],[TT]]&lt;1,"",COUNT(B$2:B1135)+1)</f>
        <v>1134</v>
      </c>
      <c r="C1136" s="6" t="s">
        <v>1424</v>
      </c>
      <c r="D1136" s="8">
        <v>1</v>
      </c>
      <c r="E1136" s="8" t="s">
        <v>1160</v>
      </c>
      <c r="F1136" s="8">
        <f ca="1">SUM(Table2[[#This Row],[AWAL]],Table2[[#This Row],[M17_21_2]],Table2[[#This Row],[K17_21_2]],Table2[[#This Row],[M23_28_2]],Table2[[#This Row],[K23_28_2]])</f>
        <v>1</v>
      </c>
      <c r="G1136" s="6">
        <f ca="1">SUMIF(INDIRECT(Table2[[#Headers],[M17_21_2]]&amp;"[concat]"),Table2[concat],INDIRECT(Table2[[#Headers],[M17_21_2]]&amp;"[c]"))</f>
        <v>0</v>
      </c>
      <c r="H1136" s="6">
        <f ca="1">SUMIF(INDIRECT(Table2[[#Headers],[K17_21_2]]&amp;"[concat]"),Table2[concat],INDIRECT(Table2[[#Headers],[K17_21_2]]&amp;"[c]"))*-1</f>
        <v>0</v>
      </c>
      <c r="I1136" s="6" t="str">
        <f ca="1">IF(OR(Table2[[#This Row],[M17_21_2]]&gt;0,Table2[[#This Row],[K17_21_2]]&lt;0),"+-","")</f>
        <v/>
      </c>
      <c r="J1136" s="9">
        <f ca="1">SUMIF(INDIRECT(Table2[[#Headers],[M23_28_2]]&amp;"[concat]"),Table2[concat],INDIRECT(Table2[[#Headers],[M23_28_2]]&amp;"[c]"))</f>
        <v>0</v>
      </c>
      <c r="K1136" s="9"/>
      <c r="L1136" s="9" t="str">
        <f ca="1">IF(OR(Table2[[#This Row],[M23_28_2]]&gt;0,Table2[[#This Row],[K23_28_2]]&lt;0),"+-","")</f>
        <v/>
      </c>
    </row>
    <row r="1137" spans="1:12" x14ac:dyDescent="0.25">
      <c r="A1137" s="6" t="str">
        <f>SUBSTITUTE(SUBSTITUTE(Table2[[#This Row],[NAMA BARANG]],"-","")," ","")</f>
        <v>KuasCat25112H</v>
      </c>
      <c r="B1137" s="8">
        <f ca="1">IF(Table2[[#This Row],[TT]]&lt;1,"",COUNT(B$2:B1136)+1)</f>
        <v>1135</v>
      </c>
      <c r="C1137" s="6" t="s">
        <v>1425</v>
      </c>
      <c r="D1137" s="8">
        <v>3</v>
      </c>
      <c r="E1137" s="8" t="s">
        <v>1426</v>
      </c>
      <c r="F1137" s="8">
        <f ca="1">SUM(Table2[[#This Row],[AWAL]],Table2[[#This Row],[M17_21_2]],Table2[[#This Row],[K17_21_2]],Table2[[#This Row],[M23_28_2]],Table2[[#This Row],[K23_28_2]])</f>
        <v>3</v>
      </c>
      <c r="G1137" s="6">
        <f ca="1">SUMIF(INDIRECT(Table2[[#Headers],[M17_21_2]]&amp;"[concat]"),Table2[concat],INDIRECT(Table2[[#Headers],[M17_21_2]]&amp;"[c]"))</f>
        <v>0</v>
      </c>
      <c r="H1137" s="6">
        <f ca="1">SUMIF(INDIRECT(Table2[[#Headers],[K17_21_2]]&amp;"[concat]"),Table2[concat],INDIRECT(Table2[[#Headers],[K17_21_2]]&amp;"[c]"))*-1</f>
        <v>0</v>
      </c>
      <c r="I1137" s="6" t="str">
        <f ca="1">IF(OR(Table2[[#This Row],[M17_21_2]]&gt;0,Table2[[#This Row],[K17_21_2]]&lt;0),"+-","")</f>
        <v/>
      </c>
      <c r="J1137" s="9">
        <f ca="1">SUMIF(INDIRECT(Table2[[#Headers],[M23_28_2]]&amp;"[concat]"),Table2[concat],INDIRECT(Table2[[#Headers],[M23_28_2]]&amp;"[c]"))</f>
        <v>0</v>
      </c>
      <c r="K1137" s="9"/>
      <c r="L1137" s="9" t="str">
        <f ca="1">IF(OR(Table2[[#This Row],[M23_28_2]]&gt;0,Table2[[#This Row],[K23_28_2]]&lt;0),"+-","")</f>
        <v/>
      </c>
    </row>
    <row r="1138" spans="1:12" x14ac:dyDescent="0.25">
      <c r="A1138" s="6" t="str">
        <f>SUBSTITUTE(SUBSTITUTE(Table2[[#This Row],[NAMA BARANG]],"-","")," ","")</f>
        <v>KuasCatH4POAI</v>
      </c>
      <c r="B1138" s="8">
        <f ca="1">IF(Table2[[#This Row],[TT]]&lt;1,"",COUNT(B$2:B1137)+1)</f>
        <v>1136</v>
      </c>
      <c r="C1138" s="6" t="s">
        <v>1427</v>
      </c>
      <c r="D1138" s="8">
        <v>8</v>
      </c>
      <c r="E1138" s="8" t="s">
        <v>917</v>
      </c>
      <c r="F1138" s="8">
        <f ca="1">SUM(Table2[[#This Row],[AWAL]],Table2[[#This Row],[M17_21_2]],Table2[[#This Row],[K17_21_2]],Table2[[#This Row],[M23_28_2]],Table2[[#This Row],[K23_28_2]])</f>
        <v>8</v>
      </c>
      <c r="G1138" s="6">
        <f ca="1">SUMIF(INDIRECT(Table2[[#Headers],[M17_21_2]]&amp;"[concat]"),Table2[concat],INDIRECT(Table2[[#Headers],[M17_21_2]]&amp;"[c]"))</f>
        <v>0</v>
      </c>
      <c r="H1138" s="6">
        <f ca="1">SUMIF(INDIRECT(Table2[[#Headers],[K17_21_2]]&amp;"[concat]"),Table2[concat],INDIRECT(Table2[[#Headers],[K17_21_2]]&amp;"[c]"))*-1</f>
        <v>0</v>
      </c>
      <c r="I1138" s="6" t="str">
        <f ca="1">IF(OR(Table2[[#This Row],[M17_21_2]]&gt;0,Table2[[#This Row],[K17_21_2]]&lt;0),"+-","")</f>
        <v/>
      </c>
      <c r="J1138" s="9">
        <f ca="1">SUMIF(INDIRECT(Table2[[#Headers],[M23_28_2]]&amp;"[concat]"),Table2[concat],INDIRECT(Table2[[#Headers],[M23_28_2]]&amp;"[c]"))</f>
        <v>0</v>
      </c>
      <c r="K1138" s="9"/>
      <c r="L1138" s="9" t="str">
        <f ca="1">IF(OR(Table2[[#This Row],[M23_28_2]]&gt;0,Table2[[#This Row],[K23_28_2]]&lt;0),"+-","")</f>
        <v/>
      </c>
    </row>
    <row r="1139" spans="1:12" x14ac:dyDescent="0.25">
      <c r="A1139" s="6" t="str">
        <f>SUBSTITUTE(SUBSTITUTE(Table2[[#This Row],[NAMA BARANG]],"-","")," ","")</f>
        <v>Kuasenter9291</v>
      </c>
      <c r="B1139" s="8">
        <f ca="1">IF(Table2[[#This Row],[TT]]&lt;1,"",COUNT(B$2:B1138)+1)</f>
        <v>1137</v>
      </c>
      <c r="C1139" s="6" t="s">
        <v>1428</v>
      </c>
      <c r="D1139" s="8">
        <v>1</v>
      </c>
      <c r="E1139" s="8" t="s">
        <v>132</v>
      </c>
      <c r="F1139" s="8">
        <f ca="1">SUM(Table2[[#This Row],[AWAL]],Table2[[#This Row],[M17_21_2]],Table2[[#This Row],[K17_21_2]],Table2[[#This Row],[M23_28_2]],Table2[[#This Row],[K23_28_2]])</f>
        <v>1</v>
      </c>
      <c r="G1139" s="6">
        <f ca="1">SUMIF(INDIRECT(Table2[[#Headers],[M17_21_2]]&amp;"[concat]"),Table2[concat],INDIRECT(Table2[[#Headers],[M17_21_2]]&amp;"[c]"))</f>
        <v>0</v>
      </c>
      <c r="H1139" s="6">
        <f ca="1">SUMIF(INDIRECT(Table2[[#Headers],[K17_21_2]]&amp;"[concat]"),Table2[concat],INDIRECT(Table2[[#Headers],[K17_21_2]]&amp;"[c]"))*-1</f>
        <v>0</v>
      </c>
      <c r="I1139" s="6" t="str">
        <f ca="1">IF(OR(Table2[[#This Row],[M17_21_2]]&gt;0,Table2[[#This Row],[K17_21_2]]&lt;0),"+-","")</f>
        <v/>
      </c>
      <c r="J1139" s="9">
        <f ca="1">SUMIF(INDIRECT(Table2[[#Headers],[M23_28_2]]&amp;"[concat]"),Table2[concat],INDIRECT(Table2[[#Headers],[M23_28_2]]&amp;"[c]"))</f>
        <v>0</v>
      </c>
      <c r="K1139" s="9"/>
      <c r="L1139" s="9" t="str">
        <f ca="1">IF(OR(Table2[[#This Row],[M23_28_2]]&gt;0,Table2[[#This Row],[K23_28_2]]&lt;0),"+-","")</f>
        <v/>
      </c>
    </row>
    <row r="1140" spans="1:12" x14ac:dyDescent="0.25">
      <c r="A1140" s="6" t="str">
        <f>SUBSTITUTE(SUBSTITUTE(Table2[[#This Row],[NAMA BARANG]],"-","")," ","")</f>
        <v>Kuasenter9292</v>
      </c>
      <c r="B1140" s="8">
        <f ca="1">IF(Table2[[#This Row],[TT]]&lt;1,"",COUNT(B$2:B1139)+1)</f>
        <v>1138</v>
      </c>
      <c r="C1140" s="6" t="s">
        <v>1429</v>
      </c>
      <c r="D1140" s="8">
        <v>1</v>
      </c>
      <c r="E1140" s="8" t="s">
        <v>132</v>
      </c>
      <c r="F1140" s="8">
        <f ca="1">SUM(Table2[[#This Row],[AWAL]],Table2[[#This Row],[M17_21_2]],Table2[[#This Row],[K17_21_2]],Table2[[#This Row],[M23_28_2]],Table2[[#This Row],[K23_28_2]])</f>
        <v>1</v>
      </c>
      <c r="G1140" s="6">
        <f ca="1">SUMIF(INDIRECT(Table2[[#Headers],[M17_21_2]]&amp;"[concat]"),Table2[concat],INDIRECT(Table2[[#Headers],[M17_21_2]]&amp;"[c]"))</f>
        <v>0</v>
      </c>
      <c r="H1140" s="6">
        <f ca="1">SUMIF(INDIRECT(Table2[[#Headers],[K17_21_2]]&amp;"[concat]"),Table2[concat],INDIRECT(Table2[[#Headers],[K17_21_2]]&amp;"[c]"))*-1</f>
        <v>0</v>
      </c>
      <c r="I1140" s="6" t="str">
        <f ca="1">IF(OR(Table2[[#This Row],[M17_21_2]]&gt;0,Table2[[#This Row],[K17_21_2]]&lt;0),"+-","")</f>
        <v/>
      </c>
      <c r="J1140" s="9">
        <f ca="1">SUMIF(INDIRECT(Table2[[#Headers],[M23_28_2]]&amp;"[concat]"),Table2[concat],INDIRECT(Table2[[#Headers],[M23_28_2]]&amp;"[c]"))</f>
        <v>0</v>
      </c>
      <c r="K1140" s="9"/>
      <c r="L1140" s="9" t="str">
        <f ca="1">IF(OR(Table2[[#This Row],[M23_28_2]]&gt;0,Table2[[#This Row],[K23_28_2]]&lt;0),"+-","")</f>
        <v/>
      </c>
    </row>
    <row r="1141" spans="1:12" x14ac:dyDescent="0.25">
      <c r="A1141" s="6" t="str">
        <f>SUBSTITUTE(SUBSTITUTE(Table2[[#This Row],[NAMA BARANG]],"-","")," ","")</f>
        <v>Kuasenterno8</v>
      </c>
      <c r="B1141" s="8">
        <f ca="1">IF(Table2[[#This Row],[TT]]&lt;1,"",COUNT(B$2:B1140)+1)</f>
        <v>1139</v>
      </c>
      <c r="C1141" s="6" t="s">
        <v>1431</v>
      </c>
      <c r="D1141" s="8">
        <v>1</v>
      </c>
      <c r="E1141" s="8" t="s">
        <v>128</v>
      </c>
      <c r="F1141" s="8">
        <f ca="1">SUM(Table2[[#This Row],[AWAL]],Table2[[#This Row],[M17_21_2]],Table2[[#This Row],[K17_21_2]],Table2[[#This Row],[M23_28_2]],Table2[[#This Row],[K23_28_2]])</f>
        <v>1</v>
      </c>
      <c r="G1141" s="6">
        <f ca="1">SUMIF(INDIRECT(Table2[[#Headers],[M17_21_2]]&amp;"[concat]"),Table2[concat],INDIRECT(Table2[[#Headers],[M17_21_2]]&amp;"[c]"))</f>
        <v>0</v>
      </c>
      <c r="H1141" s="6">
        <f ca="1">SUMIF(INDIRECT(Table2[[#Headers],[K17_21_2]]&amp;"[concat]"),Table2[concat],INDIRECT(Table2[[#Headers],[K17_21_2]]&amp;"[c]"))*-1</f>
        <v>0</v>
      </c>
      <c r="I1141" s="6" t="str">
        <f ca="1">IF(OR(Table2[[#This Row],[M17_21_2]]&gt;0,Table2[[#This Row],[K17_21_2]]&lt;0),"+-","")</f>
        <v/>
      </c>
      <c r="J1141" s="9">
        <f ca="1">SUMIF(INDIRECT(Table2[[#Headers],[M23_28_2]]&amp;"[concat]"),Table2[concat],INDIRECT(Table2[[#Headers],[M23_28_2]]&amp;"[c]"))</f>
        <v>0</v>
      </c>
      <c r="K1141" s="9"/>
      <c r="L1141" s="9" t="str">
        <f ca="1">IF(OR(Table2[[#This Row],[M23_28_2]]&gt;0,Table2[[#This Row],[K23_28_2]]&lt;0),"+-","")</f>
        <v/>
      </c>
    </row>
    <row r="1142" spans="1:12" x14ac:dyDescent="0.25">
      <c r="A1142" s="6" t="str">
        <f>SUBSTITUTE(SUBSTITUTE(Table2[[#This Row],[NAMA BARANG]],"-","")," ","")</f>
        <v>KuasenterSet1929</v>
      </c>
      <c r="B1142" s="8">
        <f ca="1">IF(Table2[[#This Row],[TT]]&lt;1,"",COUNT(B$2:B1141)+1)</f>
        <v>1140</v>
      </c>
      <c r="C1142" s="6" t="s">
        <v>1432</v>
      </c>
      <c r="D1142" s="8">
        <v>5</v>
      </c>
      <c r="E1142" s="8" t="s">
        <v>689</v>
      </c>
      <c r="F1142" s="8">
        <f ca="1">SUM(Table2[[#This Row],[AWAL]],Table2[[#This Row],[M17_21_2]],Table2[[#This Row],[K17_21_2]],Table2[[#This Row],[M23_28_2]],Table2[[#This Row],[K23_28_2]])</f>
        <v>5</v>
      </c>
      <c r="G1142" s="6">
        <f ca="1">SUMIF(INDIRECT(Table2[[#Headers],[M17_21_2]]&amp;"[concat]"),Table2[concat],INDIRECT(Table2[[#Headers],[M17_21_2]]&amp;"[c]"))</f>
        <v>0</v>
      </c>
      <c r="H1142" s="6">
        <f ca="1">SUMIF(INDIRECT(Table2[[#Headers],[K17_21_2]]&amp;"[concat]"),Table2[concat],INDIRECT(Table2[[#Headers],[K17_21_2]]&amp;"[c]"))*-1</f>
        <v>0</v>
      </c>
      <c r="I1142" s="6" t="str">
        <f ca="1">IF(OR(Table2[[#This Row],[M17_21_2]]&gt;0,Table2[[#This Row],[K17_21_2]]&lt;0),"+-","")</f>
        <v/>
      </c>
      <c r="J1142" s="9">
        <f ca="1">SUMIF(INDIRECT(Table2[[#Headers],[M23_28_2]]&amp;"[concat]"),Table2[concat],INDIRECT(Table2[[#Headers],[M23_28_2]]&amp;"[c]"))</f>
        <v>0</v>
      </c>
      <c r="K1142" s="9"/>
      <c r="L1142" s="9" t="str">
        <f ca="1">IF(OR(Table2[[#This Row],[M23_28_2]]&gt;0,Table2[[#This Row],[K23_28_2]]&lt;0),"+-","")</f>
        <v/>
      </c>
    </row>
    <row r="1143" spans="1:12" x14ac:dyDescent="0.25">
      <c r="A1143" s="6" t="str">
        <f>SUBSTITUTE(SUBSTITUTE(Table2[[#This Row],[NAMA BARANG]],"-","")," ","")</f>
        <v>KuasInficono6</v>
      </c>
      <c r="B1143" s="8">
        <f ca="1">IF(Table2[[#This Row],[TT]]&lt;1,"",COUNT(B$2:B1142)+1)</f>
        <v>1141</v>
      </c>
      <c r="C1143" s="6" t="s">
        <v>1433</v>
      </c>
      <c r="D1143" s="8">
        <v>4</v>
      </c>
      <c r="E1143" s="8" t="s">
        <v>132</v>
      </c>
      <c r="F1143" s="8">
        <f ca="1">SUM(Table2[[#This Row],[AWAL]],Table2[[#This Row],[M17_21_2]],Table2[[#This Row],[K17_21_2]],Table2[[#This Row],[M23_28_2]],Table2[[#This Row],[K23_28_2]])</f>
        <v>4</v>
      </c>
      <c r="G1143" s="6">
        <f ca="1">SUMIF(INDIRECT(Table2[[#Headers],[M17_21_2]]&amp;"[concat]"),Table2[concat],INDIRECT(Table2[[#Headers],[M17_21_2]]&amp;"[c]"))</f>
        <v>0</v>
      </c>
      <c r="H1143" s="6">
        <f ca="1">SUMIF(INDIRECT(Table2[[#Headers],[K17_21_2]]&amp;"[concat]"),Table2[concat],INDIRECT(Table2[[#Headers],[K17_21_2]]&amp;"[c]"))*-1</f>
        <v>0</v>
      </c>
      <c r="I1143" s="6" t="str">
        <f ca="1">IF(OR(Table2[[#This Row],[M17_21_2]]&gt;0,Table2[[#This Row],[K17_21_2]]&lt;0),"+-","")</f>
        <v/>
      </c>
      <c r="J1143" s="9">
        <f ca="1">SUMIF(INDIRECT(Table2[[#Headers],[M23_28_2]]&amp;"[concat]"),Table2[concat],INDIRECT(Table2[[#Headers],[M23_28_2]]&amp;"[c]"))</f>
        <v>0</v>
      </c>
      <c r="K1143" s="9"/>
      <c r="L1143" s="9" t="str">
        <f ca="1">IF(OR(Table2[[#This Row],[M23_28_2]]&gt;0,Table2[[#This Row],[K23_28_2]]&lt;0),"+-","")</f>
        <v/>
      </c>
    </row>
    <row r="1144" spans="1:12" x14ac:dyDescent="0.25">
      <c r="A1144" s="6" t="str">
        <f>SUBSTITUTE(SUBSTITUTE(Table2[[#This Row],[NAMA BARANG]],"-","")," ","")</f>
        <v>KuasMofieCB02kecil(2)/CB03Besar(1)</v>
      </c>
      <c r="B1144" s="8">
        <f ca="1">IF(Table2[[#This Row],[TT]]&lt;1,"",COUNT(B$2:B1143)+1)</f>
        <v>1142</v>
      </c>
      <c r="C1144" s="6" t="s">
        <v>1434</v>
      </c>
      <c r="D1144" s="8">
        <v>3</v>
      </c>
      <c r="E1144" s="8" t="s">
        <v>426</v>
      </c>
      <c r="F1144" s="8">
        <f ca="1">SUM(Table2[[#This Row],[AWAL]],Table2[[#This Row],[M17_21_2]],Table2[[#This Row],[K17_21_2]],Table2[[#This Row],[M23_28_2]],Table2[[#This Row],[K23_28_2]])</f>
        <v>3</v>
      </c>
      <c r="G1144" s="6">
        <f ca="1">SUMIF(INDIRECT(Table2[[#Headers],[M17_21_2]]&amp;"[concat]"),Table2[concat],INDIRECT(Table2[[#Headers],[M17_21_2]]&amp;"[c]"))</f>
        <v>0</v>
      </c>
      <c r="H1144" s="6">
        <f ca="1">SUMIF(INDIRECT(Table2[[#Headers],[K17_21_2]]&amp;"[concat]"),Table2[concat],INDIRECT(Table2[[#Headers],[K17_21_2]]&amp;"[c]"))*-1</f>
        <v>0</v>
      </c>
      <c r="I1144" s="6" t="str">
        <f ca="1">IF(OR(Table2[[#This Row],[M17_21_2]]&gt;0,Table2[[#This Row],[K17_21_2]]&lt;0),"+-","")</f>
        <v/>
      </c>
      <c r="J1144" s="9">
        <f ca="1">SUMIF(INDIRECT(Table2[[#Headers],[M23_28_2]]&amp;"[concat]"),Table2[concat],INDIRECT(Table2[[#Headers],[M23_28_2]]&amp;"[c]"))</f>
        <v>0</v>
      </c>
      <c r="K1144" s="9"/>
      <c r="L1144" s="9" t="str">
        <f ca="1">IF(OR(Table2[[#This Row],[M23_28_2]]&gt;0,Table2[[#This Row],[K23_28_2]]&lt;0),"+-","")</f>
        <v/>
      </c>
    </row>
    <row r="1145" spans="1:12" x14ac:dyDescent="0.25">
      <c r="A1145" s="6" t="str">
        <f>SUBSTITUTE(SUBSTITUTE(Table2[[#This Row],[NAMA BARANG]],"-","")," ","")</f>
        <v>KuasMontanano1</v>
      </c>
      <c r="B1145" s="8">
        <f ca="1">IF(Table2[[#This Row],[TT]]&lt;1,"",COUNT(B$2:B1144)+1)</f>
        <v>1143</v>
      </c>
      <c r="C1145" s="6" t="s">
        <v>1435</v>
      </c>
      <c r="D1145" s="8">
        <v>7</v>
      </c>
      <c r="E1145" s="8" t="s">
        <v>132</v>
      </c>
      <c r="F1145" s="8">
        <f ca="1">SUM(Table2[[#This Row],[AWAL]],Table2[[#This Row],[M17_21_2]],Table2[[#This Row],[K17_21_2]],Table2[[#This Row],[M23_28_2]],Table2[[#This Row],[K23_28_2]])</f>
        <v>7</v>
      </c>
      <c r="G1145" s="6">
        <f ca="1">SUMIF(INDIRECT(Table2[[#Headers],[M17_21_2]]&amp;"[concat]"),Table2[concat],INDIRECT(Table2[[#Headers],[M17_21_2]]&amp;"[c]"))</f>
        <v>0</v>
      </c>
      <c r="H1145" s="6">
        <f ca="1">SUMIF(INDIRECT(Table2[[#Headers],[K17_21_2]]&amp;"[concat]"),Table2[concat],INDIRECT(Table2[[#Headers],[K17_21_2]]&amp;"[c]"))*-1</f>
        <v>0</v>
      </c>
      <c r="I1145" s="6" t="str">
        <f ca="1">IF(OR(Table2[[#This Row],[M17_21_2]]&gt;0,Table2[[#This Row],[K17_21_2]]&lt;0),"+-","")</f>
        <v/>
      </c>
      <c r="J1145" s="9">
        <f ca="1">SUMIF(INDIRECT(Table2[[#Headers],[M23_28_2]]&amp;"[concat]"),Table2[concat],INDIRECT(Table2[[#Headers],[M23_28_2]]&amp;"[c]"))</f>
        <v>0</v>
      </c>
      <c r="K1145" s="9"/>
      <c r="L1145" s="9" t="str">
        <f ca="1">IF(OR(Table2[[#This Row],[M23_28_2]]&gt;0,Table2[[#This Row],[K23_28_2]]&lt;0),"+-","")</f>
        <v/>
      </c>
    </row>
    <row r="1146" spans="1:12" x14ac:dyDescent="0.25">
      <c r="A1146" s="6" t="str">
        <f>SUBSTITUTE(SUBSTITUTE(Table2[[#This Row],[NAMA BARANG]],"-","")," ","")</f>
        <v>KuasMontanano2</v>
      </c>
      <c r="B1146" s="8">
        <f ca="1">IF(Table2[[#This Row],[TT]]&lt;1,"",COUNT(B$2:B1145)+1)</f>
        <v>1144</v>
      </c>
      <c r="C1146" s="6" t="s">
        <v>1436</v>
      </c>
      <c r="D1146" s="8">
        <v>11</v>
      </c>
      <c r="E1146" s="8" t="s">
        <v>1437</v>
      </c>
      <c r="F1146" s="8">
        <f ca="1">SUM(Table2[[#This Row],[AWAL]],Table2[[#This Row],[M17_21_2]],Table2[[#This Row],[K17_21_2]],Table2[[#This Row],[M23_28_2]],Table2[[#This Row],[K23_28_2]])</f>
        <v>11</v>
      </c>
      <c r="G1146" s="6">
        <f ca="1">SUMIF(INDIRECT(Table2[[#Headers],[M17_21_2]]&amp;"[concat]"),Table2[concat],INDIRECT(Table2[[#Headers],[M17_21_2]]&amp;"[c]"))</f>
        <v>0</v>
      </c>
      <c r="H1146" s="6">
        <f ca="1">SUMIF(INDIRECT(Table2[[#Headers],[K17_21_2]]&amp;"[concat]"),Table2[concat],INDIRECT(Table2[[#Headers],[K17_21_2]]&amp;"[c]"))*-1</f>
        <v>0</v>
      </c>
      <c r="I1146" s="6" t="str">
        <f ca="1">IF(OR(Table2[[#This Row],[M17_21_2]]&gt;0,Table2[[#This Row],[K17_21_2]]&lt;0),"+-","")</f>
        <v/>
      </c>
      <c r="J1146" s="9">
        <f ca="1">SUMIF(INDIRECT(Table2[[#Headers],[M23_28_2]]&amp;"[concat]"),Table2[concat],INDIRECT(Table2[[#Headers],[M23_28_2]]&amp;"[c]"))</f>
        <v>0</v>
      </c>
      <c r="K1146" s="9"/>
      <c r="L1146" s="9" t="str">
        <f ca="1">IF(OR(Table2[[#This Row],[M23_28_2]]&gt;0,Table2[[#This Row],[K23_28_2]]&lt;0),"+-","")</f>
        <v/>
      </c>
    </row>
    <row r="1147" spans="1:12" x14ac:dyDescent="0.25">
      <c r="A1147" s="6" t="str">
        <f>SUBSTITUTE(SUBSTITUTE(Table2[[#This Row],[NAMA BARANG]],"-","")," ","")</f>
        <v>KuasMontanano3</v>
      </c>
      <c r="B1147" s="8">
        <f ca="1">IF(Table2[[#This Row],[TT]]&lt;1,"",COUNT(B$2:B1146)+1)</f>
        <v>1145</v>
      </c>
      <c r="C1147" s="6" t="s">
        <v>1438</v>
      </c>
      <c r="D1147" s="8">
        <v>6</v>
      </c>
      <c r="E1147" s="8" t="s">
        <v>1437</v>
      </c>
      <c r="F1147" s="8">
        <f ca="1">SUM(Table2[[#This Row],[AWAL]],Table2[[#This Row],[M17_21_2]],Table2[[#This Row],[K17_21_2]],Table2[[#This Row],[M23_28_2]],Table2[[#This Row],[K23_28_2]])</f>
        <v>6</v>
      </c>
      <c r="G1147" s="6">
        <f ca="1">SUMIF(INDIRECT(Table2[[#Headers],[M17_21_2]]&amp;"[concat]"),Table2[concat],INDIRECT(Table2[[#Headers],[M17_21_2]]&amp;"[c]"))</f>
        <v>0</v>
      </c>
      <c r="H1147" s="6">
        <f ca="1">SUMIF(INDIRECT(Table2[[#Headers],[K17_21_2]]&amp;"[concat]"),Table2[concat],INDIRECT(Table2[[#Headers],[K17_21_2]]&amp;"[c]"))*-1</f>
        <v>0</v>
      </c>
      <c r="I1147" s="6" t="str">
        <f ca="1">IF(OR(Table2[[#This Row],[M17_21_2]]&gt;0,Table2[[#This Row],[K17_21_2]]&lt;0),"+-","")</f>
        <v/>
      </c>
      <c r="J1147" s="9">
        <f ca="1">SUMIF(INDIRECT(Table2[[#Headers],[M23_28_2]]&amp;"[concat]"),Table2[concat],INDIRECT(Table2[[#Headers],[M23_28_2]]&amp;"[c]"))</f>
        <v>0</v>
      </c>
      <c r="K1147" s="9"/>
      <c r="L1147" s="9" t="str">
        <f ca="1">IF(OR(Table2[[#This Row],[M23_28_2]]&gt;0,Table2[[#This Row],[K23_28_2]]&lt;0),"+-","")</f>
        <v/>
      </c>
    </row>
    <row r="1148" spans="1:12" x14ac:dyDescent="0.25">
      <c r="A1148" s="6" t="str">
        <f>SUBSTITUTE(SUBSTITUTE(Table2[[#This Row],[NAMA BARANG]],"-","")," ","")</f>
        <v>KuasMontanano4</v>
      </c>
      <c r="B1148" s="8">
        <f ca="1">IF(Table2[[#This Row],[TT]]&lt;1,"",COUNT(B$2:B1147)+1)</f>
        <v>1146</v>
      </c>
      <c r="C1148" s="6" t="s">
        <v>1439</v>
      </c>
      <c r="D1148" s="8">
        <v>7</v>
      </c>
      <c r="E1148" s="8" t="s">
        <v>1437</v>
      </c>
      <c r="F1148" s="8">
        <f ca="1">SUM(Table2[[#This Row],[AWAL]],Table2[[#This Row],[M17_21_2]],Table2[[#This Row],[K17_21_2]],Table2[[#This Row],[M23_28_2]],Table2[[#This Row],[K23_28_2]])</f>
        <v>7</v>
      </c>
      <c r="G1148" s="6">
        <f ca="1">SUMIF(INDIRECT(Table2[[#Headers],[M17_21_2]]&amp;"[concat]"),Table2[concat],INDIRECT(Table2[[#Headers],[M17_21_2]]&amp;"[c]"))</f>
        <v>0</v>
      </c>
      <c r="H1148" s="6">
        <f ca="1">SUMIF(INDIRECT(Table2[[#Headers],[K17_21_2]]&amp;"[concat]"),Table2[concat],INDIRECT(Table2[[#Headers],[K17_21_2]]&amp;"[c]"))*-1</f>
        <v>0</v>
      </c>
      <c r="I1148" s="6" t="str">
        <f ca="1">IF(OR(Table2[[#This Row],[M17_21_2]]&gt;0,Table2[[#This Row],[K17_21_2]]&lt;0),"+-","")</f>
        <v/>
      </c>
      <c r="J1148" s="9">
        <f ca="1">SUMIF(INDIRECT(Table2[[#Headers],[M23_28_2]]&amp;"[concat]"),Table2[concat],INDIRECT(Table2[[#Headers],[M23_28_2]]&amp;"[c]"))</f>
        <v>0</v>
      </c>
      <c r="K1148" s="9"/>
      <c r="L1148" s="9" t="str">
        <f ca="1">IF(OR(Table2[[#This Row],[M23_28_2]]&gt;0,Table2[[#This Row],[K23_28_2]]&lt;0),"+-","")</f>
        <v/>
      </c>
    </row>
    <row r="1149" spans="1:12" x14ac:dyDescent="0.25">
      <c r="A1149" s="6" t="str">
        <f>SUBSTITUTE(SUBSTITUTE(Table2[[#This Row],[NAMA BARANG]],"-","")," ","")</f>
        <v>KuasMontanano5</v>
      </c>
      <c r="B1149" s="8">
        <f ca="1">IF(Table2[[#This Row],[TT]]&lt;1,"",COUNT(B$2:B1148)+1)</f>
        <v>1147</v>
      </c>
      <c r="C1149" s="6" t="s">
        <v>1440</v>
      </c>
      <c r="D1149" s="8">
        <v>9</v>
      </c>
      <c r="E1149" s="8" t="s">
        <v>1441</v>
      </c>
      <c r="F1149" s="8">
        <f ca="1">SUM(Table2[[#This Row],[AWAL]],Table2[[#This Row],[M17_21_2]],Table2[[#This Row],[K17_21_2]],Table2[[#This Row],[M23_28_2]],Table2[[#This Row],[K23_28_2]])</f>
        <v>9</v>
      </c>
      <c r="G1149" s="6">
        <f ca="1">SUMIF(INDIRECT(Table2[[#Headers],[M17_21_2]]&amp;"[concat]"),Table2[concat],INDIRECT(Table2[[#Headers],[M17_21_2]]&amp;"[c]"))</f>
        <v>0</v>
      </c>
      <c r="H1149" s="6">
        <f ca="1">SUMIF(INDIRECT(Table2[[#Headers],[K17_21_2]]&amp;"[concat]"),Table2[concat],INDIRECT(Table2[[#Headers],[K17_21_2]]&amp;"[c]"))*-1</f>
        <v>0</v>
      </c>
      <c r="I1149" s="6" t="str">
        <f ca="1">IF(OR(Table2[[#This Row],[M17_21_2]]&gt;0,Table2[[#This Row],[K17_21_2]]&lt;0),"+-","")</f>
        <v/>
      </c>
      <c r="J1149" s="9">
        <f ca="1">SUMIF(INDIRECT(Table2[[#Headers],[M23_28_2]]&amp;"[concat]"),Table2[concat],INDIRECT(Table2[[#Headers],[M23_28_2]]&amp;"[c]"))</f>
        <v>0</v>
      </c>
      <c r="K1149" s="9"/>
      <c r="L1149" s="9" t="str">
        <f ca="1">IF(OR(Table2[[#This Row],[M23_28_2]]&gt;0,Table2[[#This Row],[K23_28_2]]&lt;0),"+-","")</f>
        <v/>
      </c>
    </row>
    <row r="1150" spans="1:12" x14ac:dyDescent="0.25">
      <c r="A1150" s="6" t="str">
        <f>SUBSTITUTE(SUBSTITUTE(Table2[[#This Row],[NAMA BARANG]],"-","")," ","")</f>
        <v>KuasMontanano6</v>
      </c>
      <c r="B1150" s="8">
        <f ca="1">IF(Table2[[#This Row],[TT]]&lt;1,"",COUNT(B$2:B1149)+1)</f>
        <v>1148</v>
      </c>
      <c r="C1150" s="6" t="s">
        <v>1442</v>
      </c>
      <c r="D1150" s="8">
        <v>10</v>
      </c>
      <c r="E1150" s="8" t="s">
        <v>1441</v>
      </c>
      <c r="F1150" s="8">
        <f ca="1">SUM(Table2[[#This Row],[AWAL]],Table2[[#This Row],[M17_21_2]],Table2[[#This Row],[K17_21_2]],Table2[[#This Row],[M23_28_2]],Table2[[#This Row],[K23_28_2]])</f>
        <v>10</v>
      </c>
      <c r="G1150" s="6">
        <f ca="1">SUMIF(INDIRECT(Table2[[#Headers],[M17_21_2]]&amp;"[concat]"),Table2[concat],INDIRECT(Table2[[#Headers],[M17_21_2]]&amp;"[c]"))</f>
        <v>0</v>
      </c>
      <c r="H1150" s="6">
        <f ca="1">SUMIF(INDIRECT(Table2[[#Headers],[K17_21_2]]&amp;"[concat]"),Table2[concat],INDIRECT(Table2[[#Headers],[K17_21_2]]&amp;"[c]"))*-1</f>
        <v>0</v>
      </c>
      <c r="I1150" s="6" t="str">
        <f ca="1">IF(OR(Table2[[#This Row],[M17_21_2]]&gt;0,Table2[[#This Row],[K17_21_2]]&lt;0),"+-","")</f>
        <v/>
      </c>
      <c r="J1150" s="9">
        <f ca="1">SUMIF(INDIRECT(Table2[[#Headers],[M23_28_2]]&amp;"[concat]"),Table2[concat],INDIRECT(Table2[[#Headers],[M23_28_2]]&amp;"[c]"))</f>
        <v>0</v>
      </c>
      <c r="K1150" s="9"/>
      <c r="L1150" s="9" t="str">
        <f ca="1">IF(OR(Table2[[#This Row],[M23_28_2]]&gt;0,Table2[[#This Row],[K23_28_2]]&lt;0),"+-","")</f>
        <v/>
      </c>
    </row>
    <row r="1151" spans="1:12" x14ac:dyDescent="0.25">
      <c r="A1151" s="6" t="str">
        <f>SUBSTITUTE(SUBSTITUTE(Table2[[#This Row],[NAMA BARANG]],"-","")," ","")</f>
        <v>Kuaspagoda2518</v>
      </c>
      <c r="B1151" s="8">
        <f ca="1">IF(Table2[[#This Row],[TT]]&lt;1,"",COUNT(B$2:B1150)+1)</f>
        <v>1149</v>
      </c>
      <c r="C1151" s="6" t="s">
        <v>1443</v>
      </c>
      <c r="D1151" s="8">
        <v>2</v>
      </c>
      <c r="E1151" s="8" t="s">
        <v>1444</v>
      </c>
      <c r="F1151" s="8">
        <f ca="1">SUM(Table2[[#This Row],[AWAL]],Table2[[#This Row],[M17_21_2]],Table2[[#This Row],[K17_21_2]],Table2[[#This Row],[M23_28_2]],Table2[[#This Row],[K23_28_2]])</f>
        <v>2</v>
      </c>
      <c r="G1151" s="6">
        <f ca="1">SUMIF(INDIRECT(Table2[[#Headers],[M17_21_2]]&amp;"[concat]"),Table2[concat],INDIRECT(Table2[[#Headers],[M17_21_2]]&amp;"[c]"))</f>
        <v>0</v>
      </c>
      <c r="H1151" s="6">
        <f ca="1">SUMIF(INDIRECT(Table2[[#Headers],[K17_21_2]]&amp;"[concat]"),Table2[concat],INDIRECT(Table2[[#Headers],[K17_21_2]]&amp;"[c]"))*-1</f>
        <v>0</v>
      </c>
      <c r="I1151" s="6" t="str">
        <f ca="1">IF(OR(Table2[[#This Row],[M17_21_2]]&gt;0,Table2[[#This Row],[K17_21_2]]&lt;0),"+-","")</f>
        <v/>
      </c>
      <c r="J1151" s="9">
        <f ca="1">SUMIF(INDIRECT(Table2[[#Headers],[M23_28_2]]&amp;"[concat]"),Table2[concat],INDIRECT(Table2[[#Headers],[M23_28_2]]&amp;"[c]"))</f>
        <v>0</v>
      </c>
      <c r="K1151" s="9"/>
      <c r="L1151" s="9" t="str">
        <f ca="1">IF(OR(Table2[[#This Row],[M23_28_2]]&gt;0,Table2[[#This Row],[K23_28_2]]&lt;0),"+-","")</f>
        <v/>
      </c>
    </row>
    <row r="1152" spans="1:12" x14ac:dyDescent="0.25">
      <c r="A1152" s="6" t="str">
        <f>SUBSTITUTE(SUBSTITUTE(Table2[[#This Row],[NAMA BARANG]],"-","")," ","")</f>
        <v>Kuaspagoda5(2)/6(2)</v>
      </c>
      <c r="B1152" s="8">
        <f ca="1">IF(Table2[[#This Row],[TT]]&lt;1,"",COUNT(B$2:B1151)+1)</f>
        <v>1150</v>
      </c>
      <c r="C1152" s="6" t="s">
        <v>1445</v>
      </c>
      <c r="D1152" s="8">
        <v>4</v>
      </c>
      <c r="E1152" s="8" t="s">
        <v>1446</v>
      </c>
      <c r="F1152" s="8">
        <f ca="1">SUM(Table2[[#This Row],[AWAL]],Table2[[#This Row],[M17_21_2]],Table2[[#This Row],[K17_21_2]],Table2[[#This Row],[M23_28_2]],Table2[[#This Row],[K23_28_2]])</f>
        <v>4</v>
      </c>
      <c r="G1152" s="6">
        <f ca="1">SUMIF(INDIRECT(Table2[[#Headers],[M17_21_2]]&amp;"[concat]"),Table2[concat],INDIRECT(Table2[[#Headers],[M17_21_2]]&amp;"[c]"))</f>
        <v>0</v>
      </c>
      <c r="H1152" s="6">
        <f ca="1">SUMIF(INDIRECT(Table2[[#Headers],[K17_21_2]]&amp;"[concat]"),Table2[concat],INDIRECT(Table2[[#Headers],[K17_21_2]]&amp;"[c]"))*-1</f>
        <v>0</v>
      </c>
      <c r="I1152" s="6" t="str">
        <f ca="1">IF(OR(Table2[[#This Row],[M17_21_2]]&gt;0,Table2[[#This Row],[K17_21_2]]&lt;0),"+-","")</f>
        <v/>
      </c>
      <c r="J1152" s="9">
        <f ca="1">SUMIF(INDIRECT(Table2[[#Headers],[M23_28_2]]&amp;"[concat]"),Table2[concat],INDIRECT(Table2[[#Headers],[M23_28_2]]&amp;"[c]"))</f>
        <v>0</v>
      </c>
      <c r="K1152" s="9"/>
      <c r="L1152" s="9" t="str">
        <f ca="1">IF(OR(Table2[[#This Row],[M23_28_2]]&gt;0,Table2[[#This Row],[K23_28_2]]&lt;0),"+-","")</f>
        <v/>
      </c>
    </row>
    <row r="1153" spans="1:12" x14ac:dyDescent="0.25">
      <c r="A1153" s="6" t="str">
        <f>SUBSTITUTE(SUBSTITUTE(Table2[[#This Row],[NAMA BARANG]],"-","")," ","")</f>
        <v>KuasPagodano1(2511)</v>
      </c>
      <c r="B1153" s="8">
        <f ca="1">IF(Table2[[#This Row],[TT]]&lt;1,"",COUNT(B$2:B1152)+1)</f>
        <v>1151</v>
      </c>
      <c r="C1153" s="6" t="s">
        <v>1447</v>
      </c>
      <c r="D1153" s="8">
        <v>1</v>
      </c>
      <c r="E1153" s="8" t="s">
        <v>1444</v>
      </c>
      <c r="F1153" s="8">
        <f ca="1">SUM(Table2[[#This Row],[AWAL]],Table2[[#This Row],[M17_21_2]],Table2[[#This Row],[K17_21_2]],Table2[[#This Row],[M23_28_2]],Table2[[#This Row],[K23_28_2]])</f>
        <v>1</v>
      </c>
      <c r="G1153" s="6">
        <f ca="1">SUMIF(INDIRECT(Table2[[#Headers],[M17_21_2]]&amp;"[concat]"),Table2[concat],INDIRECT(Table2[[#Headers],[M17_21_2]]&amp;"[c]"))</f>
        <v>0</v>
      </c>
      <c r="H1153" s="6">
        <f ca="1">SUMIF(INDIRECT(Table2[[#Headers],[K17_21_2]]&amp;"[concat]"),Table2[concat],INDIRECT(Table2[[#Headers],[K17_21_2]]&amp;"[c]"))*-1</f>
        <v>0</v>
      </c>
      <c r="I1153" s="6" t="str">
        <f ca="1">IF(OR(Table2[[#This Row],[M17_21_2]]&gt;0,Table2[[#This Row],[K17_21_2]]&lt;0),"+-","")</f>
        <v/>
      </c>
      <c r="J1153" s="9">
        <f ca="1">SUMIF(INDIRECT(Table2[[#Headers],[M23_28_2]]&amp;"[concat]"),Table2[concat],INDIRECT(Table2[[#Headers],[M23_28_2]]&amp;"[c]"))</f>
        <v>0</v>
      </c>
      <c r="K1153" s="9"/>
      <c r="L1153" s="9" t="str">
        <f ca="1">IF(OR(Table2[[#This Row],[M23_28_2]]&gt;0,Table2[[#This Row],[K23_28_2]]&lt;0),"+-","")</f>
        <v/>
      </c>
    </row>
    <row r="1154" spans="1:12" x14ac:dyDescent="0.25">
      <c r="A1154" s="6" t="str">
        <f>SUBSTITUTE(SUBSTITUTE(Table2[[#This Row],[NAMA BARANG]],"-","")," ","")</f>
        <v>Kuaspagodano11</v>
      </c>
      <c r="B1154" s="8">
        <f ca="1">IF(Table2[[#This Row],[TT]]&lt;1,"",COUNT(B$2:B1153)+1)</f>
        <v>1152</v>
      </c>
      <c r="C1154" s="6" t="s">
        <v>1448</v>
      </c>
      <c r="D1154" s="8">
        <v>3</v>
      </c>
      <c r="E1154" s="8" t="s">
        <v>1449</v>
      </c>
      <c r="F1154" s="8">
        <f ca="1">SUM(Table2[[#This Row],[AWAL]],Table2[[#This Row],[M17_21_2]],Table2[[#This Row],[K17_21_2]],Table2[[#This Row],[M23_28_2]],Table2[[#This Row],[K23_28_2]])</f>
        <v>3</v>
      </c>
      <c r="G1154" s="6">
        <f ca="1">SUMIF(INDIRECT(Table2[[#Headers],[M17_21_2]]&amp;"[concat]"),Table2[concat],INDIRECT(Table2[[#Headers],[M17_21_2]]&amp;"[c]"))</f>
        <v>0</v>
      </c>
      <c r="H1154" s="6">
        <f ca="1">SUMIF(INDIRECT(Table2[[#Headers],[K17_21_2]]&amp;"[concat]"),Table2[concat],INDIRECT(Table2[[#Headers],[K17_21_2]]&amp;"[c]"))*-1</f>
        <v>0</v>
      </c>
      <c r="I1154" s="6" t="str">
        <f ca="1">IF(OR(Table2[[#This Row],[M17_21_2]]&gt;0,Table2[[#This Row],[K17_21_2]]&lt;0),"+-","")</f>
        <v/>
      </c>
      <c r="J1154" s="9">
        <f ca="1">SUMIF(INDIRECT(Table2[[#Headers],[M23_28_2]]&amp;"[concat]"),Table2[concat],INDIRECT(Table2[[#Headers],[M23_28_2]]&amp;"[c]"))</f>
        <v>0</v>
      </c>
      <c r="K1154" s="9"/>
      <c r="L1154" s="9" t="str">
        <f ca="1">IF(OR(Table2[[#This Row],[M23_28_2]]&gt;0,Table2[[#This Row],[K23_28_2]]&lt;0),"+-","")</f>
        <v/>
      </c>
    </row>
    <row r="1155" spans="1:12" x14ac:dyDescent="0.25">
      <c r="A1155" s="6" t="str">
        <f>SUBSTITUTE(SUBSTITUTE(Table2[[#This Row],[NAMA BARANG]],"-","")," ","")</f>
        <v>Kuaspagodaset1928</v>
      </c>
      <c r="B1155" s="8">
        <f ca="1">IF(Table2[[#This Row],[TT]]&lt;1,"",COUNT(B$2:B1154)+1)</f>
        <v>1153</v>
      </c>
      <c r="C1155" s="6" t="s">
        <v>1450</v>
      </c>
      <c r="D1155" s="8">
        <v>7</v>
      </c>
      <c r="E1155" s="8" t="s">
        <v>370</v>
      </c>
      <c r="F1155" s="8">
        <f ca="1">SUM(Table2[[#This Row],[AWAL]],Table2[[#This Row],[M17_21_2]],Table2[[#This Row],[K17_21_2]],Table2[[#This Row],[M23_28_2]],Table2[[#This Row],[K23_28_2]])</f>
        <v>7</v>
      </c>
      <c r="G1155" s="6">
        <f ca="1">SUMIF(INDIRECT(Table2[[#Headers],[M17_21_2]]&amp;"[concat]"),Table2[concat],INDIRECT(Table2[[#Headers],[M17_21_2]]&amp;"[c]"))</f>
        <v>0</v>
      </c>
      <c r="H1155" s="6">
        <f ca="1">SUMIF(INDIRECT(Table2[[#Headers],[K17_21_2]]&amp;"[concat]"),Table2[concat],INDIRECT(Table2[[#Headers],[K17_21_2]]&amp;"[c]"))*-1</f>
        <v>0</v>
      </c>
      <c r="I1155" s="6" t="str">
        <f ca="1">IF(OR(Table2[[#This Row],[M17_21_2]]&gt;0,Table2[[#This Row],[K17_21_2]]&lt;0),"+-","")</f>
        <v/>
      </c>
      <c r="J1155" s="9">
        <f ca="1">SUMIF(INDIRECT(Table2[[#Headers],[M23_28_2]]&amp;"[concat]"),Table2[concat],INDIRECT(Table2[[#Headers],[M23_28_2]]&amp;"[c]"))</f>
        <v>0</v>
      </c>
      <c r="K1155" s="9"/>
      <c r="L1155" s="9" t="str">
        <f ca="1">IF(OR(Table2[[#This Row],[M23_28_2]]&gt;0,Table2[[#This Row],[K23_28_2]]&lt;0),"+-","")</f>
        <v/>
      </c>
    </row>
    <row r="1156" spans="1:12" x14ac:dyDescent="0.25">
      <c r="A1156" s="6" t="str">
        <f>SUBSTITUTE(SUBSTITUTE(Table2[[#This Row],[NAMA BARANG]],"-","")," ","")</f>
        <v>KuasPBB1110</v>
      </c>
      <c r="B1156" s="8">
        <f ca="1">IF(Table2[[#This Row],[TT]]&lt;1,"",COUNT(B$2:B1155)+1)</f>
        <v>1154</v>
      </c>
      <c r="C1156" s="6" t="s">
        <v>1451</v>
      </c>
      <c r="D1156" s="8">
        <v>5</v>
      </c>
      <c r="E1156" s="8" t="s">
        <v>735</v>
      </c>
      <c r="F1156" s="8">
        <f ca="1">SUM(Table2[[#This Row],[AWAL]],Table2[[#This Row],[M17_21_2]],Table2[[#This Row],[K17_21_2]],Table2[[#This Row],[M23_28_2]],Table2[[#This Row],[K23_28_2]])</f>
        <v>5</v>
      </c>
      <c r="G1156" s="6">
        <f ca="1">SUMIF(INDIRECT(Table2[[#Headers],[M17_21_2]]&amp;"[concat]"),Table2[concat],INDIRECT(Table2[[#Headers],[M17_21_2]]&amp;"[c]"))</f>
        <v>0</v>
      </c>
      <c r="H1156" s="6">
        <f ca="1">SUMIF(INDIRECT(Table2[[#Headers],[K17_21_2]]&amp;"[concat]"),Table2[concat],INDIRECT(Table2[[#Headers],[K17_21_2]]&amp;"[c]"))*-1</f>
        <v>0</v>
      </c>
      <c r="I1156" s="6" t="str">
        <f ca="1">IF(OR(Table2[[#This Row],[M17_21_2]]&gt;0,Table2[[#This Row],[K17_21_2]]&lt;0),"+-","")</f>
        <v/>
      </c>
      <c r="J1156" s="9">
        <f ca="1">SUMIF(INDIRECT(Table2[[#Headers],[M23_28_2]]&amp;"[concat]"),Table2[concat],INDIRECT(Table2[[#Headers],[M23_28_2]]&amp;"[c]"))</f>
        <v>0</v>
      </c>
      <c r="K1156" s="9"/>
      <c r="L1156" s="9" t="str">
        <f ca="1">IF(OR(Table2[[#This Row],[M23_28_2]]&gt;0,Table2[[#This Row],[K23_28_2]]&lt;0),"+-","")</f>
        <v/>
      </c>
    </row>
    <row r="1157" spans="1:12" x14ac:dyDescent="0.25">
      <c r="A1157" s="6" t="str">
        <f>SUBSTITUTE(SUBSTITUTE(Table2[[#This Row],[NAMA BARANG]],"-","")," ","")</f>
        <v>KuasPBB1111</v>
      </c>
      <c r="B1157" s="8">
        <f ca="1">IF(Table2[[#This Row],[TT]]&lt;1,"",COUNT(B$2:B1156)+1)</f>
        <v>1155</v>
      </c>
      <c r="C1157" s="6" t="s">
        <v>1452</v>
      </c>
      <c r="D1157" s="8">
        <v>6</v>
      </c>
      <c r="E1157" s="8" t="s">
        <v>1453</v>
      </c>
      <c r="F1157" s="8">
        <f ca="1">SUM(Table2[[#This Row],[AWAL]],Table2[[#This Row],[M17_21_2]],Table2[[#This Row],[K17_21_2]],Table2[[#This Row],[M23_28_2]],Table2[[#This Row],[K23_28_2]])</f>
        <v>6</v>
      </c>
      <c r="G1157" s="6">
        <f ca="1">SUMIF(INDIRECT(Table2[[#Headers],[M17_21_2]]&amp;"[concat]"),Table2[concat],INDIRECT(Table2[[#Headers],[M17_21_2]]&amp;"[c]"))</f>
        <v>0</v>
      </c>
      <c r="H1157" s="6">
        <f ca="1">SUMIF(INDIRECT(Table2[[#Headers],[K17_21_2]]&amp;"[concat]"),Table2[concat],INDIRECT(Table2[[#Headers],[K17_21_2]]&amp;"[c]"))*-1</f>
        <v>0</v>
      </c>
      <c r="I1157" s="6" t="str">
        <f ca="1">IF(OR(Table2[[#This Row],[M17_21_2]]&gt;0,Table2[[#This Row],[K17_21_2]]&lt;0),"+-","")</f>
        <v/>
      </c>
      <c r="J1157" s="9">
        <f ca="1">SUMIF(INDIRECT(Table2[[#Headers],[M23_28_2]]&amp;"[concat]"),Table2[concat],INDIRECT(Table2[[#Headers],[M23_28_2]]&amp;"[c]"))</f>
        <v>0</v>
      </c>
      <c r="K1157" s="9"/>
      <c r="L1157" s="9" t="str">
        <f ca="1">IF(OR(Table2[[#This Row],[M23_28_2]]&gt;0,Table2[[#This Row],[K23_28_2]]&lt;0),"+-","")</f>
        <v/>
      </c>
    </row>
    <row r="1158" spans="1:12" x14ac:dyDescent="0.25">
      <c r="A1158" s="6" t="str">
        <f>SUBSTITUTE(SUBSTITUTE(Table2[[#This Row],[NAMA BARANG]],"-","")," ","")</f>
        <v>KuasTF2620</v>
      </c>
      <c r="B1158" s="8">
        <f ca="1">IF(Table2[[#This Row],[TT]]&lt;1,"",COUNT(B$2:B1157)+1)</f>
        <v>1156</v>
      </c>
      <c r="C1158" s="6" t="s">
        <v>1454</v>
      </c>
      <c r="D1158" s="8">
        <v>5</v>
      </c>
      <c r="E1158" s="8">
        <v>240</v>
      </c>
      <c r="F1158" s="8">
        <f ca="1">SUM(Table2[[#This Row],[AWAL]],Table2[[#This Row],[M17_21_2]],Table2[[#This Row],[K17_21_2]],Table2[[#This Row],[M23_28_2]],Table2[[#This Row],[K23_28_2]])</f>
        <v>5</v>
      </c>
      <c r="G1158" s="6">
        <f ca="1">SUMIF(INDIRECT(Table2[[#Headers],[M17_21_2]]&amp;"[concat]"),Table2[concat],INDIRECT(Table2[[#Headers],[M17_21_2]]&amp;"[c]"))</f>
        <v>0</v>
      </c>
      <c r="H1158" s="6">
        <f ca="1">SUMIF(INDIRECT(Table2[[#Headers],[K17_21_2]]&amp;"[concat]"),Table2[concat],INDIRECT(Table2[[#Headers],[K17_21_2]]&amp;"[c]"))*-1</f>
        <v>0</v>
      </c>
      <c r="I1158" s="6" t="str">
        <f ca="1">IF(OR(Table2[[#This Row],[M17_21_2]]&gt;0,Table2[[#This Row],[K17_21_2]]&lt;0),"+-","")</f>
        <v/>
      </c>
      <c r="J1158" s="9">
        <f ca="1">SUMIF(INDIRECT(Table2[[#Headers],[M23_28_2]]&amp;"[concat]"),Table2[concat],INDIRECT(Table2[[#Headers],[M23_28_2]]&amp;"[c]"))</f>
        <v>0</v>
      </c>
      <c r="K1158" s="9"/>
      <c r="L1158" s="9" t="str">
        <f ca="1">IF(OR(Table2[[#This Row],[M23_28_2]]&gt;0,Table2[[#This Row],[K23_28_2]]&lt;0),"+-","")</f>
        <v/>
      </c>
    </row>
    <row r="1159" spans="1:12" x14ac:dyDescent="0.25">
      <c r="A1159" s="6" t="str">
        <f>SUBSTITUTE(SUBSTITUTE(Table2[[#This Row],[NAMA BARANG]],"-","")," ","")</f>
        <v>KuasWalito6626</v>
      </c>
      <c r="B1159" s="8">
        <f ca="1">IF(Table2[[#This Row],[TT]]&lt;1,"",COUNT(B$2:B1158)+1)</f>
        <v>1157</v>
      </c>
      <c r="C1159" s="6" t="s">
        <v>1455</v>
      </c>
      <c r="D1159" s="8">
        <v>1</v>
      </c>
      <c r="F1159" s="8">
        <f ca="1">SUM(Table2[[#This Row],[AWAL]],Table2[[#This Row],[M17_21_2]],Table2[[#This Row],[K17_21_2]],Table2[[#This Row],[M23_28_2]],Table2[[#This Row],[K23_28_2]])</f>
        <v>1</v>
      </c>
      <c r="G1159" s="6">
        <f ca="1">SUMIF(INDIRECT(Table2[[#Headers],[M17_21_2]]&amp;"[concat]"),Table2[concat],INDIRECT(Table2[[#Headers],[M17_21_2]]&amp;"[c]"))</f>
        <v>0</v>
      </c>
      <c r="H1159" s="6">
        <f ca="1">SUMIF(INDIRECT(Table2[[#Headers],[K17_21_2]]&amp;"[concat]"),Table2[concat],INDIRECT(Table2[[#Headers],[K17_21_2]]&amp;"[c]"))*-1</f>
        <v>0</v>
      </c>
      <c r="I1159" s="6" t="str">
        <f ca="1">IF(OR(Table2[[#This Row],[M17_21_2]]&gt;0,Table2[[#This Row],[K17_21_2]]&lt;0),"+-","")</f>
        <v/>
      </c>
      <c r="J1159" s="9">
        <f ca="1">SUMIF(INDIRECT(Table2[[#Headers],[M23_28_2]]&amp;"[concat]"),Table2[concat],INDIRECT(Table2[[#Headers],[M23_28_2]]&amp;"[c]"))</f>
        <v>0</v>
      </c>
      <c r="K1159" s="9"/>
      <c r="L1159" s="9" t="str">
        <f ca="1">IF(OR(Table2[[#This Row],[M23_28_2]]&gt;0,Table2[[#This Row],[K23_28_2]]&lt;0),"+-","")</f>
        <v/>
      </c>
    </row>
    <row r="1160" spans="1:12" x14ac:dyDescent="0.25">
      <c r="A1160" s="6" t="str">
        <f>SUBSTITUTE(SUBSTITUTE(Table2[[#This Row],[NAMA BARANG]],"-","")," ","")</f>
        <v>Kuas/BrushE02</v>
      </c>
      <c r="B1160" s="8">
        <f ca="1">IF(Table2[[#This Row],[TT]]&lt;1,"",COUNT(B$2:B1159)+1)</f>
        <v>1158</v>
      </c>
      <c r="C1160" s="6" t="s">
        <v>1456</v>
      </c>
      <c r="D1160" s="8">
        <v>2</v>
      </c>
      <c r="E1160" s="8" t="s">
        <v>207</v>
      </c>
      <c r="F1160" s="8">
        <f ca="1">SUM(Table2[[#This Row],[AWAL]],Table2[[#This Row],[M17_21_2]],Table2[[#This Row],[K17_21_2]],Table2[[#This Row],[M23_28_2]],Table2[[#This Row],[K23_28_2]])</f>
        <v>2</v>
      </c>
      <c r="G1160" s="6">
        <f ca="1">SUMIF(INDIRECT(Table2[[#Headers],[M17_21_2]]&amp;"[concat]"),Table2[concat],INDIRECT(Table2[[#Headers],[M17_21_2]]&amp;"[c]"))</f>
        <v>0</v>
      </c>
      <c r="H1160" s="6">
        <f ca="1">SUMIF(INDIRECT(Table2[[#Headers],[K17_21_2]]&amp;"[concat]"),Table2[concat],INDIRECT(Table2[[#Headers],[K17_21_2]]&amp;"[c]"))*-1</f>
        <v>0</v>
      </c>
      <c r="I1160" s="6" t="str">
        <f ca="1">IF(OR(Table2[[#This Row],[M17_21_2]]&gt;0,Table2[[#This Row],[K17_21_2]]&lt;0),"+-","")</f>
        <v/>
      </c>
      <c r="J1160" s="9">
        <f ca="1">SUMIF(INDIRECT(Table2[[#Headers],[M23_28_2]]&amp;"[concat]"),Table2[concat],INDIRECT(Table2[[#Headers],[M23_28_2]]&amp;"[c]"))</f>
        <v>0</v>
      </c>
      <c r="K1160" s="9"/>
      <c r="L1160" s="9" t="str">
        <f ca="1">IF(OR(Table2[[#This Row],[M23_28_2]]&gt;0,Table2[[#This Row],[K23_28_2]]&lt;0),"+-","")</f>
        <v/>
      </c>
    </row>
    <row r="1161" spans="1:12" x14ac:dyDescent="0.25">
      <c r="A1161" s="6" t="str">
        <f>SUBSTITUTE(SUBSTITUTE(Table2[[#This Row],[NAMA BARANG]],"-","")," ","")</f>
        <v>KUTMCNbesar</v>
      </c>
      <c r="B1161" s="8">
        <f ca="1">IF(Table2[[#This Row],[TT]]&lt;1,"",COUNT(B$2:B1160)+1)</f>
        <v>1159</v>
      </c>
      <c r="C1161" s="6" t="s">
        <v>1457</v>
      </c>
      <c r="D1161" s="8">
        <v>5</v>
      </c>
      <c r="E1161" s="8" t="s">
        <v>136</v>
      </c>
      <c r="F1161" s="8">
        <f ca="1">SUM(Table2[[#This Row],[AWAL]],Table2[[#This Row],[M17_21_2]],Table2[[#This Row],[K17_21_2]],Table2[[#This Row],[M23_28_2]],Table2[[#This Row],[K23_28_2]])</f>
        <v>5</v>
      </c>
      <c r="G1161" s="6">
        <f ca="1">SUMIF(INDIRECT(Table2[[#Headers],[M17_21_2]]&amp;"[concat]"),Table2[concat],INDIRECT(Table2[[#Headers],[M17_21_2]]&amp;"[c]"))</f>
        <v>0</v>
      </c>
      <c r="H1161" s="6">
        <f ca="1">SUMIF(INDIRECT(Table2[[#Headers],[K17_21_2]]&amp;"[concat]"),Table2[concat],INDIRECT(Table2[[#Headers],[K17_21_2]]&amp;"[c]"))*-1</f>
        <v>0</v>
      </c>
      <c r="I1161" s="6" t="str">
        <f ca="1">IF(OR(Table2[[#This Row],[M17_21_2]]&gt;0,Table2[[#This Row],[K17_21_2]]&lt;0),"+-","")</f>
        <v/>
      </c>
      <c r="J1161" s="9">
        <f ca="1">SUMIF(INDIRECT(Table2[[#Headers],[M23_28_2]]&amp;"[concat]"),Table2[concat],INDIRECT(Table2[[#Headers],[M23_28_2]]&amp;"[c]"))</f>
        <v>0</v>
      </c>
      <c r="K1161" s="9"/>
      <c r="L1161" s="9" t="str">
        <f ca="1">IF(OR(Table2[[#This Row],[M23_28_2]]&gt;0,Table2[[#This Row],[K23_28_2]]&lt;0),"+-","")</f>
        <v/>
      </c>
    </row>
    <row r="1162" spans="1:12" x14ac:dyDescent="0.25">
      <c r="A1162" s="6" t="str">
        <f>SUBSTITUTE(SUBSTITUTE(Table2[[#This Row],[NAMA BARANG]],"-","")," ","")</f>
        <v>LLeafA5100HologramAV(15)Bellsmart</v>
      </c>
      <c r="B1162" s="8">
        <f ca="1">IF(Table2[[#This Row],[TT]]&lt;1,"",COUNT(B$2:B1161)+1)</f>
        <v>1160</v>
      </c>
      <c r="C1162" s="6" t="s">
        <v>1458</v>
      </c>
      <c r="D1162" s="8">
        <v>15</v>
      </c>
      <c r="E1162" s="8">
        <v>600</v>
      </c>
      <c r="F1162" s="8">
        <f ca="1">SUM(Table2[[#This Row],[AWAL]],Table2[[#This Row],[M17_21_2]],Table2[[#This Row],[K17_21_2]],Table2[[#This Row],[M23_28_2]],Table2[[#This Row],[K23_28_2]])</f>
        <v>15</v>
      </c>
      <c r="G1162" s="6">
        <f ca="1">SUMIF(INDIRECT(Table2[[#Headers],[M17_21_2]]&amp;"[concat]"),Table2[concat],INDIRECT(Table2[[#Headers],[M17_21_2]]&amp;"[c]"))</f>
        <v>0</v>
      </c>
      <c r="H1162" s="6">
        <f ca="1">SUMIF(INDIRECT(Table2[[#Headers],[K17_21_2]]&amp;"[concat]"),Table2[concat],INDIRECT(Table2[[#Headers],[K17_21_2]]&amp;"[c]"))*-1</f>
        <v>0</v>
      </c>
      <c r="I1162" s="6" t="str">
        <f ca="1">IF(OR(Table2[[#This Row],[M17_21_2]]&gt;0,Table2[[#This Row],[K17_21_2]]&lt;0),"+-","")</f>
        <v/>
      </c>
      <c r="J1162" s="9">
        <f ca="1">SUMIF(INDIRECT(Table2[[#Headers],[M23_28_2]]&amp;"[concat]"),Table2[concat],INDIRECT(Table2[[#Headers],[M23_28_2]]&amp;"[c]"))</f>
        <v>0</v>
      </c>
      <c r="K1162" s="9"/>
      <c r="L1162" s="9" t="str">
        <f ca="1">IF(OR(Table2[[#This Row],[M23_28_2]]&gt;0,Table2[[#This Row],[K23_28_2]]&lt;0),"+-","")</f>
        <v/>
      </c>
    </row>
    <row r="1163" spans="1:12" x14ac:dyDescent="0.25">
      <c r="A1163" s="6" t="str">
        <f>SUBSTITUTE(SUBSTITUTE(Table2[[#This Row],[NAMA BARANG]],"-","")," ","")</f>
        <v>LLeafA5100HologramCar</v>
      </c>
      <c r="B1163" s="8">
        <f ca="1">IF(Table2[[#This Row],[TT]]&lt;1,"",COUNT(B$2:B1162)+1)</f>
        <v>1161</v>
      </c>
      <c r="C1163" s="6" t="s">
        <v>1459</v>
      </c>
      <c r="D1163" s="8">
        <v>1</v>
      </c>
      <c r="E1163" s="8">
        <v>600</v>
      </c>
      <c r="F1163" s="8">
        <f ca="1">SUM(Table2[[#This Row],[AWAL]],Table2[[#This Row],[M17_21_2]],Table2[[#This Row],[K17_21_2]],Table2[[#This Row],[M23_28_2]],Table2[[#This Row],[K23_28_2]])</f>
        <v>1</v>
      </c>
      <c r="G1163" s="6">
        <f ca="1">SUMIF(INDIRECT(Table2[[#Headers],[M17_21_2]]&amp;"[concat]"),Table2[concat],INDIRECT(Table2[[#Headers],[M17_21_2]]&amp;"[c]"))</f>
        <v>0</v>
      </c>
      <c r="H1163" s="6">
        <f ca="1">SUMIF(INDIRECT(Table2[[#Headers],[K17_21_2]]&amp;"[concat]"),Table2[concat],INDIRECT(Table2[[#Headers],[K17_21_2]]&amp;"[c]"))*-1</f>
        <v>0</v>
      </c>
      <c r="I1163" s="6" t="str">
        <f ca="1">IF(OR(Table2[[#This Row],[M17_21_2]]&gt;0,Table2[[#This Row],[K17_21_2]]&lt;0),"+-","")</f>
        <v/>
      </c>
      <c r="J1163" s="9">
        <f ca="1">SUMIF(INDIRECT(Table2[[#Headers],[M23_28_2]]&amp;"[concat]"),Table2[concat],INDIRECT(Table2[[#Headers],[M23_28_2]]&amp;"[c]"))</f>
        <v>0</v>
      </c>
      <c r="K1163" s="9"/>
      <c r="L1163" s="9" t="str">
        <f ca="1">IF(OR(Table2[[#This Row],[M23_28_2]]&gt;0,Table2[[#This Row],[K23_28_2]]&lt;0),"+-","")</f>
        <v/>
      </c>
    </row>
    <row r="1164" spans="1:12" x14ac:dyDescent="0.25">
      <c r="A1164" s="6" t="str">
        <f>SUBSTITUTE(SUBSTITUTE(Table2[[#This Row],[NAMA BARANG]],"-","")," ","")</f>
        <v>LleafA5100LBRKoalaMTKStrimin</v>
      </c>
      <c r="B1164" s="8">
        <f ca="1">IF(Table2[[#This Row],[TT]]&lt;1,"",COUNT(B$2:B1163)+1)</f>
        <v>1162</v>
      </c>
      <c r="C1164" s="6" t="s">
        <v>2799</v>
      </c>
      <c r="D1164" s="8">
        <v>2</v>
      </c>
      <c r="E1164" s="8">
        <v>150</v>
      </c>
      <c r="F1164" s="8">
        <f ca="1">SUM(Table2[[#This Row],[AWAL]],Table2[[#This Row],[M17_21_2]],Table2[[#This Row],[K17_21_2]],Table2[[#This Row],[M23_28_2]],Table2[[#This Row],[K23_28_2]])</f>
        <v>2</v>
      </c>
      <c r="G1164" s="6">
        <f ca="1">SUMIF(INDIRECT(Table2[[#Headers],[M17_21_2]]&amp;"[concat]"),Table2[concat],INDIRECT(Table2[[#Headers],[M17_21_2]]&amp;"[c]"))</f>
        <v>0</v>
      </c>
      <c r="H1164" s="6">
        <f ca="1">SUMIF(INDIRECT(Table2[[#Headers],[K17_21_2]]&amp;"[concat]"),Table2[concat],INDIRECT(Table2[[#Headers],[K17_21_2]]&amp;"[c]"))*-1</f>
        <v>0</v>
      </c>
      <c r="I1164" s="6" t="str">
        <f ca="1">IF(OR(Table2[[#This Row],[M17_21_2]]&gt;0,Table2[[#This Row],[K17_21_2]]&lt;0),"+-","")</f>
        <v/>
      </c>
      <c r="J1164" s="9">
        <f ca="1">SUMIF(INDIRECT(Table2[[#Headers],[M23_28_2]]&amp;"[concat]"),Table2[concat],INDIRECT(Table2[[#Headers],[M23_28_2]]&amp;"[c]"))</f>
        <v>0</v>
      </c>
      <c r="K1164" s="9"/>
      <c r="L1164" s="9" t="str">
        <f ca="1">IF(OR(Table2[[#This Row],[M23_28_2]]&gt;0,Table2[[#This Row],[K23_28_2]]&lt;0),"+-","")</f>
        <v/>
      </c>
    </row>
    <row r="1165" spans="1:12" x14ac:dyDescent="0.25">
      <c r="A1165" s="6" t="str">
        <f>SUBSTITUTE(SUBSTITUTE(Table2[[#This Row],[NAMA BARANG]],"-","")," ","")</f>
        <v>LleafA5100MTKKotakB</v>
      </c>
      <c r="B1165" s="8">
        <f ca="1">IF(Table2[[#This Row],[TT]]&lt;1,"",COUNT(B$2:B1164)+1)</f>
        <v>1163</v>
      </c>
      <c r="C1165" s="6" t="s">
        <v>1460</v>
      </c>
      <c r="D1165" s="8">
        <v>1</v>
      </c>
      <c r="E1165" s="8">
        <v>150</v>
      </c>
      <c r="F1165" s="8">
        <f ca="1">SUM(Table2[[#This Row],[AWAL]],Table2[[#This Row],[M17_21_2]],Table2[[#This Row],[K17_21_2]],Table2[[#This Row],[M23_28_2]],Table2[[#This Row],[K23_28_2]])</f>
        <v>1</v>
      </c>
      <c r="G1165" s="6">
        <f ca="1">SUMIF(INDIRECT(Table2[[#Headers],[M17_21_2]]&amp;"[concat]"),Table2[concat],INDIRECT(Table2[[#Headers],[M17_21_2]]&amp;"[c]"))</f>
        <v>0</v>
      </c>
      <c r="H1165" s="6">
        <f ca="1">SUMIF(INDIRECT(Table2[[#Headers],[K17_21_2]]&amp;"[concat]"),Table2[concat],INDIRECT(Table2[[#Headers],[K17_21_2]]&amp;"[c]"))*-1</f>
        <v>0</v>
      </c>
      <c r="I1165" s="6" t="str">
        <f ca="1">IF(OR(Table2[[#This Row],[M17_21_2]]&gt;0,Table2[[#This Row],[K17_21_2]]&lt;0),"+-","")</f>
        <v/>
      </c>
      <c r="J1165" s="9">
        <f ca="1">SUMIF(INDIRECT(Table2[[#Headers],[M23_28_2]]&amp;"[concat]"),Table2[concat],INDIRECT(Table2[[#Headers],[M23_28_2]]&amp;"[c]"))</f>
        <v>0</v>
      </c>
      <c r="K1165" s="9"/>
      <c r="L1165" s="9" t="str">
        <f ca="1">IF(OR(Table2[[#This Row],[M23_28_2]]&gt;0,Table2[[#This Row],[K23_28_2]]&lt;0),"+-","")</f>
        <v/>
      </c>
    </row>
    <row r="1166" spans="1:12" x14ac:dyDescent="0.25">
      <c r="A1166" s="6" t="str">
        <f>SUBSTITUTE(SUBSTITUTE(Table2[[#This Row],[NAMA BARANG]],"-","")," ","")</f>
        <v>LLeafA5100Rainbowpolos</v>
      </c>
      <c r="B1166" s="8">
        <f ca="1">IF(Table2[[#This Row],[TT]]&lt;1,"",COUNT(B$2:B1165)+1)</f>
        <v>1164</v>
      </c>
      <c r="C1166" s="6" t="s">
        <v>1461</v>
      </c>
      <c r="D1166" s="8">
        <v>1</v>
      </c>
      <c r="E1166" s="8" t="s">
        <v>38</v>
      </c>
      <c r="F1166" s="8">
        <f ca="1">SUM(Table2[[#This Row],[AWAL]],Table2[[#This Row],[M17_21_2]],Table2[[#This Row],[K17_21_2]],Table2[[#This Row],[M23_28_2]],Table2[[#This Row],[K23_28_2]])</f>
        <v>1</v>
      </c>
      <c r="G1166" s="6">
        <f ca="1">SUMIF(INDIRECT(Table2[[#Headers],[M17_21_2]]&amp;"[concat]"),Table2[concat],INDIRECT(Table2[[#Headers],[M17_21_2]]&amp;"[c]"))</f>
        <v>0</v>
      </c>
      <c r="H1166" s="6">
        <f ca="1">SUMIF(INDIRECT(Table2[[#Headers],[K17_21_2]]&amp;"[concat]"),Table2[concat],INDIRECT(Table2[[#Headers],[K17_21_2]]&amp;"[c]"))*-1</f>
        <v>0</v>
      </c>
      <c r="I1166" s="6" t="str">
        <f ca="1">IF(OR(Table2[[#This Row],[M17_21_2]]&gt;0,Table2[[#This Row],[K17_21_2]]&lt;0),"+-","")</f>
        <v/>
      </c>
      <c r="J1166" s="9">
        <f ca="1">SUMIF(INDIRECT(Table2[[#Headers],[M23_28_2]]&amp;"[concat]"),Table2[concat],INDIRECT(Table2[[#Headers],[M23_28_2]]&amp;"[c]"))</f>
        <v>0</v>
      </c>
      <c r="K1166" s="9"/>
      <c r="L1166" s="9" t="str">
        <f ca="1">IF(OR(Table2[[#This Row],[M23_28_2]]&gt;0,Table2[[#This Row],[K23_28_2]]&lt;0),"+-","")</f>
        <v/>
      </c>
    </row>
    <row r="1167" spans="1:12" x14ac:dyDescent="0.25">
      <c r="A1167" s="6" t="str">
        <f>SUBSTITUTE(SUBSTITUTE(Table2[[#This Row],[NAMA BARANG]],"-","")," ","")</f>
        <v>LLeafA5100vintage</v>
      </c>
      <c r="B1167" s="8">
        <f ca="1">IF(Table2[[#This Row],[TT]]&lt;1,"",COUNT(B$2:B1166)+1)</f>
        <v>1165</v>
      </c>
      <c r="C1167" s="6" t="s">
        <v>1462</v>
      </c>
      <c r="D1167" s="8">
        <v>1</v>
      </c>
      <c r="E1167" s="8" t="s">
        <v>61</v>
      </c>
      <c r="F1167" s="8">
        <f ca="1">SUM(Table2[[#This Row],[AWAL]],Table2[[#This Row],[M17_21_2]],Table2[[#This Row],[K17_21_2]],Table2[[#This Row],[M23_28_2]],Table2[[#This Row],[K23_28_2]])</f>
        <v>1</v>
      </c>
      <c r="G1167" s="6">
        <f ca="1">SUMIF(INDIRECT(Table2[[#Headers],[M17_21_2]]&amp;"[concat]"),Table2[concat],INDIRECT(Table2[[#Headers],[M17_21_2]]&amp;"[c]"))</f>
        <v>0</v>
      </c>
      <c r="H1167" s="6">
        <f ca="1">SUMIF(INDIRECT(Table2[[#Headers],[K17_21_2]]&amp;"[concat]"),Table2[concat],INDIRECT(Table2[[#Headers],[K17_21_2]]&amp;"[c]"))*-1</f>
        <v>0</v>
      </c>
      <c r="I1167" s="6" t="str">
        <f ca="1">IF(OR(Table2[[#This Row],[M17_21_2]]&gt;0,Table2[[#This Row],[K17_21_2]]&lt;0),"+-","")</f>
        <v/>
      </c>
      <c r="J1167" s="9">
        <f ca="1">SUMIF(INDIRECT(Table2[[#Headers],[M23_28_2]]&amp;"[concat]"),Table2[concat],INDIRECT(Table2[[#Headers],[M23_28_2]]&amp;"[c]"))</f>
        <v>0</v>
      </c>
      <c r="K1167" s="9"/>
      <c r="L1167" s="9" t="str">
        <f ca="1">IF(OR(Table2[[#This Row],[M23_28_2]]&gt;0,Table2[[#This Row],[K23_28_2]]&lt;0),"+-","")</f>
        <v/>
      </c>
    </row>
    <row r="1168" spans="1:12" x14ac:dyDescent="0.25">
      <c r="A1168" s="6" t="str">
        <f>SUBSTITUTE(SUBSTITUTE(Table2[[#This Row],[NAMA BARANG]],"-","")," ","")</f>
        <v>LLeafA510012Frozen</v>
      </c>
      <c r="B1168" s="8">
        <f ca="1">IF(Table2[[#This Row],[TT]]&lt;1,"",COUNT(B$2:B1167)+1)</f>
        <v>1166</v>
      </c>
      <c r="C1168" s="6" t="s">
        <v>1463</v>
      </c>
      <c r="D1168" s="8">
        <v>1</v>
      </c>
      <c r="E1168" s="8">
        <v>360</v>
      </c>
      <c r="F1168" s="8">
        <f ca="1">SUM(Table2[[#This Row],[AWAL]],Table2[[#This Row],[M17_21_2]],Table2[[#This Row],[K17_21_2]],Table2[[#This Row],[M23_28_2]],Table2[[#This Row],[K23_28_2]])</f>
        <v>1</v>
      </c>
      <c r="G1168" s="6">
        <f ca="1">SUMIF(INDIRECT(Table2[[#Headers],[M17_21_2]]&amp;"[concat]"),Table2[concat],INDIRECT(Table2[[#Headers],[M17_21_2]]&amp;"[c]"))</f>
        <v>0</v>
      </c>
      <c r="H1168" s="6">
        <f ca="1">SUMIF(INDIRECT(Table2[[#Headers],[K17_21_2]]&amp;"[concat]"),Table2[concat],INDIRECT(Table2[[#Headers],[K17_21_2]]&amp;"[c]"))*-1</f>
        <v>0</v>
      </c>
      <c r="I1168" s="6" t="str">
        <f ca="1">IF(OR(Table2[[#This Row],[M17_21_2]]&gt;0,Table2[[#This Row],[K17_21_2]]&lt;0),"+-","")</f>
        <v/>
      </c>
      <c r="J1168" s="9">
        <f ca="1">SUMIF(INDIRECT(Table2[[#Headers],[M23_28_2]]&amp;"[concat]"),Table2[concat],INDIRECT(Table2[[#Headers],[M23_28_2]]&amp;"[c]"))</f>
        <v>0</v>
      </c>
      <c r="K1168" s="9"/>
      <c r="L1168" s="9" t="str">
        <f ca="1">IF(OR(Table2[[#This Row],[M23_28_2]]&gt;0,Table2[[#This Row],[K23_28_2]]&lt;0),"+-","")</f>
        <v/>
      </c>
    </row>
    <row r="1169" spans="1:12" x14ac:dyDescent="0.25">
      <c r="A1169" s="6" t="str">
        <f>SUBSTITUTE(SUBSTITUTE(Table2[[#This Row],[NAMA BARANG]],"-","")," ","")</f>
        <v>LLeafA510012TSun/Kitty</v>
      </c>
      <c r="B1169" s="8">
        <f ca="1">IF(Table2[[#This Row],[TT]]&lt;1,"",COUNT(B$2:B1168)+1)</f>
        <v>1167</v>
      </c>
      <c r="C1169" s="6" t="s">
        <v>1464</v>
      </c>
      <c r="D1169" s="8">
        <v>2</v>
      </c>
      <c r="E1169" s="8">
        <v>360</v>
      </c>
      <c r="F1169" s="8">
        <f ca="1">SUM(Table2[[#This Row],[AWAL]],Table2[[#This Row],[M17_21_2]],Table2[[#This Row],[K17_21_2]],Table2[[#This Row],[M23_28_2]],Table2[[#This Row],[K23_28_2]])</f>
        <v>2</v>
      </c>
      <c r="G1169" s="6">
        <f ca="1">SUMIF(INDIRECT(Table2[[#Headers],[M17_21_2]]&amp;"[concat]"),Table2[concat],INDIRECT(Table2[[#Headers],[M17_21_2]]&amp;"[c]"))</f>
        <v>0</v>
      </c>
      <c r="H1169" s="6">
        <f ca="1">SUMIF(INDIRECT(Table2[[#Headers],[K17_21_2]]&amp;"[concat]"),Table2[concat],INDIRECT(Table2[[#Headers],[K17_21_2]]&amp;"[c]"))*-1</f>
        <v>0</v>
      </c>
      <c r="I1169" s="6" t="str">
        <f ca="1">IF(OR(Table2[[#This Row],[M17_21_2]]&gt;0,Table2[[#This Row],[K17_21_2]]&lt;0),"+-","")</f>
        <v/>
      </c>
      <c r="J1169" s="9">
        <f ca="1">SUMIF(INDIRECT(Table2[[#Headers],[M23_28_2]]&amp;"[concat]"),Table2[concat],INDIRECT(Table2[[#Headers],[M23_28_2]]&amp;"[c]"))</f>
        <v>0</v>
      </c>
      <c r="K1169" s="9"/>
      <c r="L1169" s="9" t="str">
        <f ca="1">IF(OR(Table2[[#This Row],[M23_28_2]]&gt;0,Table2[[#This Row],[K23_28_2]]&lt;0),"+-","")</f>
        <v/>
      </c>
    </row>
    <row r="1170" spans="1:12" x14ac:dyDescent="0.25">
      <c r="A1170" s="6" t="str">
        <f>SUBSTITUTE(SUBSTITUTE(Table2[[#This Row],[NAMA BARANG]],"-","")," ","")</f>
        <v>LLeafA5110gastaKitty</v>
      </c>
      <c r="B1170" s="8">
        <f ca="1">IF(Table2[[#This Row],[TT]]&lt;1,"",COUNT(B$2:B1169)+1)</f>
        <v>1168</v>
      </c>
      <c r="C1170" s="6" t="s">
        <v>1465</v>
      </c>
      <c r="D1170" s="8">
        <v>1</v>
      </c>
      <c r="F1170" s="8">
        <f ca="1">SUM(Table2[[#This Row],[AWAL]],Table2[[#This Row],[M17_21_2]],Table2[[#This Row],[K17_21_2]],Table2[[#This Row],[M23_28_2]],Table2[[#This Row],[K23_28_2]])</f>
        <v>1</v>
      </c>
      <c r="G1170" s="6">
        <f ca="1">SUMIF(INDIRECT(Table2[[#Headers],[M17_21_2]]&amp;"[concat]"),Table2[concat],INDIRECT(Table2[[#Headers],[M17_21_2]]&amp;"[c]"))</f>
        <v>0</v>
      </c>
      <c r="H1170" s="6">
        <f ca="1">SUMIF(INDIRECT(Table2[[#Headers],[K17_21_2]]&amp;"[concat]"),Table2[concat],INDIRECT(Table2[[#Headers],[K17_21_2]]&amp;"[c]"))*-1</f>
        <v>0</v>
      </c>
      <c r="I1170" s="6" t="str">
        <f ca="1">IF(OR(Table2[[#This Row],[M17_21_2]]&gt;0,Table2[[#This Row],[K17_21_2]]&lt;0),"+-","")</f>
        <v/>
      </c>
      <c r="J1170" s="9">
        <f ca="1">SUMIF(INDIRECT(Table2[[#Headers],[M23_28_2]]&amp;"[concat]"),Table2[concat],INDIRECT(Table2[[#Headers],[M23_28_2]]&amp;"[c]"))</f>
        <v>0</v>
      </c>
      <c r="K1170" s="9"/>
      <c r="L1170" s="9" t="str">
        <f ca="1">IF(OR(Table2[[#This Row],[M23_28_2]]&gt;0,Table2[[#This Row],[K23_28_2]]&lt;0),"+-","")</f>
        <v/>
      </c>
    </row>
    <row r="1171" spans="1:12" x14ac:dyDescent="0.25">
      <c r="A1171" s="6" t="str">
        <f>SUBSTITUTE(SUBSTITUTE(Table2[[#This Row],[NAMA BARANG]],"-","")," ","")</f>
        <v>LLeafA5110vintagegasta/Frozen</v>
      </c>
      <c r="B1171" s="8">
        <f ca="1">IF(Table2[[#This Row],[TT]]&lt;1,"",COUNT(B$2:B1170)+1)</f>
        <v>1169</v>
      </c>
      <c r="C1171" s="6" t="s">
        <v>1466</v>
      </c>
      <c r="D1171" s="8">
        <v>2</v>
      </c>
      <c r="F1171" s="8">
        <f ca="1">SUM(Table2[[#This Row],[AWAL]],Table2[[#This Row],[M17_21_2]],Table2[[#This Row],[K17_21_2]],Table2[[#This Row],[M23_28_2]],Table2[[#This Row],[K23_28_2]])</f>
        <v>2</v>
      </c>
      <c r="G1171" s="6">
        <f ca="1">SUMIF(INDIRECT(Table2[[#Headers],[M17_21_2]]&amp;"[concat]"),Table2[concat],INDIRECT(Table2[[#Headers],[M17_21_2]]&amp;"[c]"))</f>
        <v>0</v>
      </c>
      <c r="H1171" s="6">
        <f ca="1">SUMIF(INDIRECT(Table2[[#Headers],[K17_21_2]]&amp;"[concat]"),Table2[concat],INDIRECT(Table2[[#Headers],[K17_21_2]]&amp;"[c]"))*-1</f>
        <v>0</v>
      </c>
      <c r="I1171" s="6" t="str">
        <f ca="1">IF(OR(Table2[[#This Row],[M17_21_2]]&gt;0,Table2[[#This Row],[K17_21_2]]&lt;0),"+-","")</f>
        <v/>
      </c>
      <c r="J1171" s="9">
        <f ca="1">SUMIF(INDIRECT(Table2[[#Headers],[M23_28_2]]&amp;"[concat]"),Table2[concat],INDIRECT(Table2[[#Headers],[M23_28_2]]&amp;"[c]"))</f>
        <v>0</v>
      </c>
      <c r="K1171" s="9"/>
      <c r="L1171" s="9" t="str">
        <f ca="1">IF(OR(Table2[[#This Row],[M23_28_2]]&gt;0,Table2[[#This Row],[K23_28_2]]&lt;0),"+-","")</f>
        <v/>
      </c>
    </row>
    <row r="1172" spans="1:12" x14ac:dyDescent="0.25">
      <c r="A1172" s="6" t="str">
        <f>SUBSTITUTE(SUBSTITUTE(Table2[[#This Row],[NAMA BARANG]],"-","")," ","")</f>
        <v>LLeafA51213paint</v>
      </c>
      <c r="B1172" s="8">
        <f ca="1">IF(Table2[[#This Row],[TT]]&lt;1,"",COUNT(B$2:B1171)+1)</f>
        <v>1170</v>
      </c>
      <c r="C1172" s="6" t="s">
        <v>1467</v>
      </c>
      <c r="D1172" s="8">
        <v>4</v>
      </c>
      <c r="E1172" s="8">
        <v>720</v>
      </c>
      <c r="F1172" s="8">
        <f ca="1">SUM(Table2[[#This Row],[AWAL]],Table2[[#This Row],[M17_21_2]],Table2[[#This Row],[K17_21_2]],Table2[[#This Row],[M23_28_2]],Table2[[#This Row],[K23_28_2]])</f>
        <v>4</v>
      </c>
      <c r="G1172" s="6">
        <f ca="1">SUMIF(INDIRECT(Table2[[#Headers],[M17_21_2]]&amp;"[concat]"),Table2[concat],INDIRECT(Table2[[#Headers],[M17_21_2]]&amp;"[c]"))</f>
        <v>0</v>
      </c>
      <c r="H1172" s="6">
        <f ca="1">SUMIF(INDIRECT(Table2[[#Headers],[K17_21_2]]&amp;"[concat]"),Table2[concat],INDIRECT(Table2[[#Headers],[K17_21_2]]&amp;"[c]"))*-1</f>
        <v>0</v>
      </c>
      <c r="I1172" s="6" t="str">
        <f ca="1">IF(OR(Table2[[#This Row],[M17_21_2]]&gt;0,Table2[[#This Row],[K17_21_2]]&lt;0),"+-","")</f>
        <v/>
      </c>
      <c r="J1172" s="9">
        <f ca="1">SUMIF(INDIRECT(Table2[[#Headers],[M23_28_2]]&amp;"[concat]"),Table2[concat],INDIRECT(Table2[[#Headers],[M23_28_2]]&amp;"[c]"))</f>
        <v>0</v>
      </c>
      <c r="K1172" s="9"/>
      <c r="L1172" s="9" t="str">
        <f ca="1">IF(OR(Table2[[#This Row],[M23_28_2]]&gt;0,Table2[[#This Row],[K23_28_2]]&lt;0),"+-","")</f>
        <v/>
      </c>
    </row>
    <row r="1173" spans="1:12" x14ac:dyDescent="0.25">
      <c r="A1173" s="6" t="str">
        <f>SUBSTITUTE(SUBSTITUTE(Table2[[#This Row],[NAMA BARANG]],"-","")," ","")</f>
        <v>LleafA550koalaMTKkotakk</v>
      </c>
      <c r="B1173" s="8">
        <f ca="1">IF(Table2[[#This Row],[TT]]&lt;1,"",COUNT(B$2:B1172)+1)</f>
        <v>1171</v>
      </c>
      <c r="C1173" s="6" t="s">
        <v>2805</v>
      </c>
      <c r="D1173" s="8">
        <v>1</v>
      </c>
      <c r="E1173" s="8">
        <v>300</v>
      </c>
      <c r="F1173" s="8">
        <f ca="1">SUM(Table2[[#This Row],[AWAL]],Table2[[#This Row],[M17_21_2]],Table2[[#This Row],[K17_21_2]],Table2[[#This Row],[M23_28_2]],Table2[[#This Row],[K23_28_2]])</f>
        <v>1</v>
      </c>
      <c r="G1173" s="6">
        <f ca="1">SUMIF(INDIRECT(Table2[[#Headers],[M17_21_2]]&amp;"[concat]"),Table2[concat],INDIRECT(Table2[[#Headers],[M17_21_2]]&amp;"[c]"))</f>
        <v>0</v>
      </c>
      <c r="H1173" s="6">
        <f ca="1">SUMIF(INDIRECT(Table2[[#Headers],[K17_21_2]]&amp;"[concat]"),Table2[concat],INDIRECT(Table2[[#Headers],[K17_21_2]]&amp;"[c]"))*-1</f>
        <v>0</v>
      </c>
      <c r="I1173" s="6" t="str">
        <f ca="1">IF(OR(Table2[[#This Row],[M17_21_2]]&gt;0,Table2[[#This Row],[K17_21_2]]&lt;0),"+-","")</f>
        <v/>
      </c>
      <c r="J1173" s="9">
        <f ca="1">SUMIF(INDIRECT(Table2[[#Headers],[M23_28_2]]&amp;"[concat]"),Table2[concat],INDIRECT(Table2[[#Headers],[M23_28_2]]&amp;"[c]"))</f>
        <v>0</v>
      </c>
      <c r="K1173" s="9"/>
      <c r="L1173" s="9" t="str">
        <f ca="1">IF(OR(Table2[[#This Row],[M23_28_2]]&gt;0,Table2[[#This Row],[K23_28_2]]&lt;0),"+-","")</f>
        <v/>
      </c>
    </row>
    <row r="1174" spans="1:12" x14ac:dyDescent="0.25">
      <c r="A1174" s="6" t="str">
        <f>SUBSTITUTE(SUBSTITUTE(Table2[[#This Row],[NAMA BARANG]],"-","")," ","")</f>
        <v>LleafA550MTKkotakb</v>
      </c>
      <c r="B1174" s="8">
        <f ca="1">IF(Table2[[#This Row],[TT]]&lt;1,"",COUNT(B$2:B1173)+1)</f>
        <v>1172</v>
      </c>
      <c r="C1174" s="6" t="s">
        <v>1468</v>
      </c>
      <c r="D1174" s="8">
        <v>1</v>
      </c>
      <c r="E1174" s="8">
        <v>300</v>
      </c>
      <c r="F1174" s="8">
        <f ca="1">SUM(Table2[[#This Row],[AWAL]],Table2[[#This Row],[M17_21_2]],Table2[[#This Row],[K17_21_2]],Table2[[#This Row],[M23_28_2]],Table2[[#This Row],[K23_28_2]])</f>
        <v>1</v>
      </c>
      <c r="G1174" s="6">
        <f ca="1">SUMIF(INDIRECT(Table2[[#Headers],[M17_21_2]]&amp;"[concat]"),Table2[concat],INDIRECT(Table2[[#Headers],[M17_21_2]]&amp;"[c]"))</f>
        <v>0</v>
      </c>
      <c r="H1174" s="6">
        <f ca="1">SUMIF(INDIRECT(Table2[[#Headers],[K17_21_2]]&amp;"[concat]"),Table2[concat],INDIRECT(Table2[[#Headers],[K17_21_2]]&amp;"[c]"))*-1</f>
        <v>0</v>
      </c>
      <c r="I1174" s="6" t="str">
        <f ca="1">IF(OR(Table2[[#This Row],[M17_21_2]]&gt;0,Table2[[#This Row],[K17_21_2]]&lt;0),"+-","")</f>
        <v/>
      </c>
      <c r="J1174" s="9">
        <f ca="1">SUMIF(INDIRECT(Table2[[#Headers],[M23_28_2]]&amp;"[concat]"),Table2[concat],INDIRECT(Table2[[#Headers],[M23_28_2]]&amp;"[c]"))</f>
        <v>0</v>
      </c>
      <c r="K1174" s="9"/>
      <c r="L1174" s="9" t="str">
        <f ca="1">IF(OR(Table2[[#This Row],[M23_28_2]]&gt;0,Table2[[#This Row],[K23_28_2]]&lt;0),"+-","")</f>
        <v/>
      </c>
    </row>
    <row r="1175" spans="1:12" x14ac:dyDescent="0.25">
      <c r="A1175" s="6" t="str">
        <f>SUBSTITUTE(SUBSTITUTE(Table2[[#This Row],[NAMA BARANG]],"-","")," ","")</f>
        <v>LLeafA550rainbowgaris</v>
      </c>
      <c r="B1175" s="8">
        <f ca="1">IF(Table2[[#This Row],[TT]]&lt;1,"",COUNT(B$2:B1174)+1)</f>
        <v>1173</v>
      </c>
      <c r="C1175" s="6" t="s">
        <v>1469</v>
      </c>
      <c r="D1175" s="8">
        <v>2</v>
      </c>
      <c r="E1175" s="8">
        <v>200</v>
      </c>
      <c r="F1175" s="8">
        <f ca="1">SUM(Table2[[#This Row],[AWAL]],Table2[[#This Row],[M17_21_2]],Table2[[#This Row],[K17_21_2]],Table2[[#This Row],[M23_28_2]],Table2[[#This Row],[K23_28_2]])</f>
        <v>2</v>
      </c>
      <c r="G1175" s="6">
        <f ca="1">SUMIF(INDIRECT(Table2[[#Headers],[M17_21_2]]&amp;"[concat]"),Table2[concat],INDIRECT(Table2[[#Headers],[M17_21_2]]&amp;"[c]"))</f>
        <v>0</v>
      </c>
      <c r="H1175" s="6">
        <f ca="1">SUMIF(INDIRECT(Table2[[#Headers],[K17_21_2]]&amp;"[concat]"),Table2[concat],INDIRECT(Table2[[#Headers],[K17_21_2]]&amp;"[c]"))*-1</f>
        <v>0</v>
      </c>
      <c r="I1175" s="6" t="str">
        <f ca="1">IF(OR(Table2[[#This Row],[M17_21_2]]&gt;0,Table2[[#This Row],[K17_21_2]]&lt;0),"+-","")</f>
        <v/>
      </c>
      <c r="J1175" s="9">
        <f ca="1">SUMIF(INDIRECT(Table2[[#Headers],[M23_28_2]]&amp;"[concat]"),Table2[concat],INDIRECT(Table2[[#Headers],[M23_28_2]]&amp;"[c]"))</f>
        <v>0</v>
      </c>
      <c r="K1175" s="9"/>
      <c r="L1175" s="9" t="str">
        <f ca="1">IF(OR(Table2[[#This Row],[M23_28_2]]&gt;0,Table2[[#This Row],[K23_28_2]]&lt;0),"+-","")</f>
        <v/>
      </c>
    </row>
    <row r="1176" spans="1:12" x14ac:dyDescent="0.25">
      <c r="A1176" s="6" t="str">
        <f>SUBSTITUTE(SUBSTITUTE(Table2[[#This Row],[NAMA BARANG]],"-","")," ","")</f>
        <v>LLeafA5biasaminion</v>
      </c>
      <c r="B1176" s="8">
        <f ca="1">IF(Table2[[#This Row],[TT]]&lt;1,"",COUNT(B$2:B1175)+1)</f>
        <v>1174</v>
      </c>
      <c r="C1176" s="6" t="s">
        <v>1470</v>
      </c>
      <c r="D1176" s="8">
        <v>1</v>
      </c>
      <c r="E1176" s="8">
        <v>720</v>
      </c>
      <c r="F1176" s="8">
        <f ca="1">SUM(Table2[[#This Row],[AWAL]],Table2[[#This Row],[M17_21_2]],Table2[[#This Row],[K17_21_2]],Table2[[#This Row],[M23_28_2]],Table2[[#This Row],[K23_28_2]])</f>
        <v>1</v>
      </c>
      <c r="G1176" s="6">
        <f ca="1">SUMIF(INDIRECT(Table2[[#Headers],[M17_21_2]]&amp;"[concat]"),Table2[concat],INDIRECT(Table2[[#Headers],[M17_21_2]]&amp;"[c]"))</f>
        <v>0</v>
      </c>
      <c r="H1176" s="6">
        <f ca="1">SUMIF(INDIRECT(Table2[[#Headers],[K17_21_2]]&amp;"[concat]"),Table2[concat],INDIRECT(Table2[[#Headers],[K17_21_2]]&amp;"[c]"))*-1</f>
        <v>0</v>
      </c>
      <c r="I1176" s="6" t="str">
        <f ca="1">IF(OR(Table2[[#This Row],[M17_21_2]]&gt;0,Table2[[#This Row],[K17_21_2]]&lt;0),"+-","")</f>
        <v/>
      </c>
      <c r="J1176" s="9">
        <f ca="1">SUMIF(INDIRECT(Table2[[#Headers],[M23_28_2]]&amp;"[concat]"),Table2[concat],INDIRECT(Table2[[#Headers],[M23_28_2]]&amp;"[c]"))</f>
        <v>0</v>
      </c>
      <c r="K1176" s="9"/>
      <c r="L1176" s="9" t="str">
        <f ca="1">IF(OR(Table2[[#This Row],[M23_28_2]]&gt;0,Table2[[#This Row],[K23_28_2]]&lt;0),"+-","")</f>
        <v/>
      </c>
    </row>
    <row r="1177" spans="1:12" x14ac:dyDescent="0.25">
      <c r="A1177" s="6" t="str">
        <f>SUBSTITUTE(SUBSTITUTE(Table2[[#This Row],[NAMA BARANG]],"-","")," ","")</f>
        <v>LLeafA5Fancy20lbCpr</v>
      </c>
      <c r="B1177" s="8">
        <f ca="1">IF(Table2[[#This Row],[TT]]&lt;1,"",COUNT(B$2:B1176)+1)</f>
        <v>1175</v>
      </c>
      <c r="C1177" s="6" t="s">
        <v>1471</v>
      </c>
      <c r="D1177" s="8">
        <v>6</v>
      </c>
      <c r="E1177" s="8">
        <v>720</v>
      </c>
      <c r="F1177" s="8">
        <f ca="1">SUM(Table2[[#This Row],[AWAL]],Table2[[#This Row],[M17_21_2]],Table2[[#This Row],[K17_21_2]],Table2[[#This Row],[M23_28_2]],Table2[[#This Row],[K23_28_2]])</f>
        <v>6</v>
      </c>
      <c r="G1177" s="6">
        <f ca="1">SUMIF(INDIRECT(Table2[[#Headers],[M17_21_2]]&amp;"[concat]"),Table2[concat],INDIRECT(Table2[[#Headers],[M17_21_2]]&amp;"[c]"))</f>
        <v>0</v>
      </c>
      <c r="H1177" s="6">
        <f ca="1">SUMIF(INDIRECT(Table2[[#Headers],[K17_21_2]]&amp;"[concat]"),Table2[concat],INDIRECT(Table2[[#Headers],[K17_21_2]]&amp;"[c]"))*-1</f>
        <v>0</v>
      </c>
      <c r="I1177" s="6" t="str">
        <f ca="1">IF(OR(Table2[[#This Row],[M17_21_2]]&gt;0,Table2[[#This Row],[K17_21_2]]&lt;0),"+-","")</f>
        <v/>
      </c>
      <c r="J1177" s="9">
        <f ca="1">SUMIF(INDIRECT(Table2[[#Headers],[M23_28_2]]&amp;"[concat]"),Table2[concat],INDIRECT(Table2[[#Headers],[M23_28_2]]&amp;"[c]"))</f>
        <v>0</v>
      </c>
      <c r="K1177" s="9"/>
      <c r="L1177" s="9" t="str">
        <f ca="1">IF(OR(Table2[[#This Row],[M23_28_2]]&gt;0,Table2[[#This Row],[K23_28_2]]&lt;0),"+-","")</f>
        <v/>
      </c>
    </row>
    <row r="1178" spans="1:12" x14ac:dyDescent="0.25">
      <c r="A1178" s="6" t="str">
        <f>SUBSTITUTE(SUBSTITUTE(Table2[[#This Row],[NAMA BARANG]],"-","")," ","")</f>
        <v>LLeafA5FancyPsAsiong</v>
      </c>
      <c r="B1178" s="8">
        <f ca="1">IF(Table2[[#This Row],[TT]]&lt;1,"",COUNT(B$2:B1177)+1)</f>
        <v>1176</v>
      </c>
      <c r="C1178" s="6" t="s">
        <v>1472</v>
      </c>
      <c r="D1178" s="8">
        <v>4</v>
      </c>
      <c r="E1178" s="8" t="s">
        <v>1045</v>
      </c>
      <c r="F1178" s="8">
        <f ca="1">SUM(Table2[[#This Row],[AWAL]],Table2[[#This Row],[M17_21_2]],Table2[[#This Row],[K17_21_2]],Table2[[#This Row],[M23_28_2]],Table2[[#This Row],[K23_28_2]])</f>
        <v>4</v>
      </c>
      <c r="G1178" s="6">
        <f ca="1">SUMIF(INDIRECT(Table2[[#Headers],[M17_21_2]]&amp;"[concat]"),Table2[concat],INDIRECT(Table2[[#Headers],[M17_21_2]]&amp;"[c]"))</f>
        <v>0</v>
      </c>
      <c r="H1178" s="6">
        <f ca="1">SUMIF(INDIRECT(Table2[[#Headers],[K17_21_2]]&amp;"[concat]"),Table2[concat],INDIRECT(Table2[[#Headers],[K17_21_2]]&amp;"[c]"))*-1</f>
        <v>0</v>
      </c>
      <c r="I1178" s="6" t="str">
        <f ca="1">IF(OR(Table2[[#This Row],[M17_21_2]]&gt;0,Table2[[#This Row],[K17_21_2]]&lt;0),"+-","")</f>
        <v/>
      </c>
      <c r="J1178" s="9">
        <f ca="1">SUMIF(INDIRECT(Table2[[#Headers],[M23_28_2]]&amp;"[concat]"),Table2[concat],INDIRECT(Table2[[#Headers],[M23_28_2]]&amp;"[c]"))</f>
        <v>0</v>
      </c>
      <c r="K1178" s="9"/>
      <c r="L1178" s="9" t="str">
        <f ca="1">IF(OR(Table2[[#This Row],[M23_28_2]]&gt;0,Table2[[#This Row],[K23_28_2]]&lt;0),"+-","")</f>
        <v/>
      </c>
    </row>
    <row r="1179" spans="1:12" x14ac:dyDescent="0.25">
      <c r="A1179" s="6" t="str">
        <f>SUBSTITUTE(SUBSTITUTE(Table2[[#This Row],[NAMA BARANG]],"-","")," ","")</f>
        <v>LLeafA5Fancy+Sticker</v>
      </c>
      <c r="B1179" s="8">
        <f ca="1">IF(Table2[[#This Row],[TT]]&lt;1,"",COUNT(B$2:B1178)+1)</f>
        <v>1177</v>
      </c>
      <c r="C1179" s="6" t="s">
        <v>1473</v>
      </c>
      <c r="D1179" s="8">
        <v>1</v>
      </c>
      <c r="E1179" s="8" t="s">
        <v>1045</v>
      </c>
      <c r="F1179" s="8">
        <f ca="1">SUM(Table2[[#This Row],[AWAL]],Table2[[#This Row],[M17_21_2]],Table2[[#This Row],[K17_21_2]],Table2[[#This Row],[M23_28_2]],Table2[[#This Row],[K23_28_2]])</f>
        <v>1</v>
      </c>
      <c r="G1179" s="6">
        <f ca="1">SUMIF(INDIRECT(Table2[[#Headers],[M17_21_2]]&amp;"[concat]"),Table2[concat],INDIRECT(Table2[[#Headers],[M17_21_2]]&amp;"[c]"))</f>
        <v>0</v>
      </c>
      <c r="H1179" s="6">
        <f ca="1">SUMIF(INDIRECT(Table2[[#Headers],[K17_21_2]]&amp;"[concat]"),Table2[concat],INDIRECT(Table2[[#Headers],[K17_21_2]]&amp;"[c]"))*-1</f>
        <v>0</v>
      </c>
      <c r="I1179" s="6" t="str">
        <f ca="1">IF(OR(Table2[[#This Row],[M17_21_2]]&gt;0,Table2[[#This Row],[K17_21_2]]&lt;0),"+-","")</f>
        <v/>
      </c>
      <c r="J1179" s="9">
        <f ca="1">SUMIF(INDIRECT(Table2[[#Headers],[M23_28_2]]&amp;"[concat]"),Table2[concat],INDIRECT(Table2[[#Headers],[M23_28_2]]&amp;"[c]"))</f>
        <v>0</v>
      </c>
      <c r="K1179" s="9"/>
      <c r="L1179" s="9" t="str">
        <f ca="1">IF(OR(Table2[[#This Row],[M23_28_2]]&gt;0,Table2[[#This Row],[K23_28_2]]&lt;0),"+-","")</f>
        <v/>
      </c>
    </row>
    <row r="1180" spans="1:12" x14ac:dyDescent="0.25">
      <c r="A1180" s="6" t="str">
        <f>SUBSTITUTE(SUBSTITUTE(Table2[[#This Row],[NAMA BARANG]],"-","")," ","")</f>
        <v>LLeafA5Holoplongpony,Hk,carBiodata</v>
      </c>
      <c r="B1180" s="8">
        <f ca="1">IF(Table2[[#This Row],[TT]]&lt;1,"",COUNT(B$2:B1179)+1)</f>
        <v>1178</v>
      </c>
      <c r="C1180" s="6" t="s">
        <v>1474</v>
      </c>
      <c r="D1180" s="8">
        <v>2</v>
      </c>
      <c r="E1180" s="8">
        <v>600</v>
      </c>
      <c r="F1180" s="8">
        <f ca="1">SUM(Table2[[#This Row],[AWAL]],Table2[[#This Row],[M17_21_2]],Table2[[#This Row],[K17_21_2]],Table2[[#This Row],[M23_28_2]],Table2[[#This Row],[K23_28_2]])</f>
        <v>2</v>
      </c>
      <c r="G1180" s="6">
        <f ca="1">SUMIF(INDIRECT(Table2[[#Headers],[M17_21_2]]&amp;"[concat]"),Table2[concat],INDIRECT(Table2[[#Headers],[M17_21_2]]&amp;"[c]"))</f>
        <v>0</v>
      </c>
      <c r="H1180" s="6">
        <f ca="1">SUMIF(INDIRECT(Table2[[#Headers],[K17_21_2]]&amp;"[concat]"),Table2[concat],INDIRECT(Table2[[#Headers],[K17_21_2]]&amp;"[c]"))*-1</f>
        <v>0</v>
      </c>
      <c r="I1180" s="6" t="str">
        <f ca="1">IF(OR(Table2[[#This Row],[M17_21_2]]&gt;0,Table2[[#This Row],[K17_21_2]]&lt;0),"+-","")</f>
        <v/>
      </c>
      <c r="J1180" s="9">
        <f ca="1">SUMIF(INDIRECT(Table2[[#Headers],[M23_28_2]]&amp;"[concat]"),Table2[concat],INDIRECT(Table2[[#Headers],[M23_28_2]]&amp;"[c]"))</f>
        <v>0</v>
      </c>
      <c r="K1180" s="9"/>
      <c r="L1180" s="9" t="str">
        <f ca="1">IF(OR(Table2[[#This Row],[M23_28_2]]&gt;0,Table2[[#This Row],[K23_28_2]]&lt;0),"+-","")</f>
        <v/>
      </c>
    </row>
    <row r="1181" spans="1:12" x14ac:dyDescent="0.25">
      <c r="A1181" s="6" t="str">
        <f>SUBSTITUTE(SUBSTITUTE(Table2[[#This Row],[NAMA BARANG]],"-","")," ","")</f>
        <v>LLeafA5Holo+Sticker</v>
      </c>
      <c r="B1181" s="8">
        <f ca="1">IF(Table2[[#This Row],[TT]]&lt;1,"",COUNT(B$2:B1180)+1)</f>
        <v>1179</v>
      </c>
      <c r="C1181" s="6" t="s">
        <v>1475</v>
      </c>
      <c r="D1181" s="8">
        <v>4</v>
      </c>
      <c r="E1181" s="8" t="s">
        <v>1045</v>
      </c>
      <c r="F1181" s="8">
        <f ca="1">SUM(Table2[[#This Row],[AWAL]],Table2[[#This Row],[M17_21_2]],Table2[[#This Row],[K17_21_2]],Table2[[#This Row],[M23_28_2]],Table2[[#This Row],[K23_28_2]])</f>
        <v>4</v>
      </c>
      <c r="G1181" s="6">
        <f ca="1">SUMIF(INDIRECT(Table2[[#Headers],[M17_21_2]]&amp;"[concat]"),Table2[concat],INDIRECT(Table2[[#Headers],[M17_21_2]]&amp;"[c]"))</f>
        <v>0</v>
      </c>
      <c r="H1181" s="6">
        <f ca="1">SUMIF(INDIRECT(Table2[[#Headers],[K17_21_2]]&amp;"[concat]"),Table2[concat],INDIRECT(Table2[[#Headers],[K17_21_2]]&amp;"[c]"))*-1</f>
        <v>0</v>
      </c>
      <c r="I1181" s="6" t="str">
        <f ca="1">IF(OR(Table2[[#This Row],[M17_21_2]]&gt;0,Table2[[#This Row],[K17_21_2]]&lt;0),"+-","")</f>
        <v/>
      </c>
      <c r="J1181" s="9">
        <f ca="1">SUMIF(INDIRECT(Table2[[#Headers],[M23_28_2]]&amp;"[concat]"),Table2[concat],INDIRECT(Table2[[#Headers],[M23_28_2]]&amp;"[c]"))</f>
        <v>0</v>
      </c>
      <c r="K1181" s="9"/>
      <c r="L1181" s="9" t="str">
        <f ca="1">IF(OR(Table2[[#This Row],[M23_28_2]]&gt;0,Table2[[#This Row],[K23_28_2]]&lt;0),"+-","")</f>
        <v/>
      </c>
    </row>
    <row r="1182" spans="1:12" x14ac:dyDescent="0.25">
      <c r="A1182" s="6" t="str">
        <f>SUBSTITUTE(SUBSTITUTE(Table2[[#This Row],[NAMA BARANG]],"-","")," ","")</f>
        <v>LLeafA5plongHk</v>
      </c>
      <c r="B1182" s="8">
        <f ca="1">IF(Table2[[#This Row],[TT]]&lt;1,"",COUNT(B$2:B1181)+1)</f>
        <v>1180</v>
      </c>
      <c r="C1182" s="6" t="s">
        <v>1476</v>
      </c>
      <c r="D1182" s="8">
        <v>14</v>
      </c>
      <c r="E1182" s="8">
        <v>480</v>
      </c>
      <c r="F1182" s="8">
        <f ca="1">SUM(Table2[[#This Row],[AWAL]],Table2[[#This Row],[M17_21_2]],Table2[[#This Row],[K17_21_2]],Table2[[#This Row],[M23_28_2]],Table2[[#This Row],[K23_28_2]])</f>
        <v>14</v>
      </c>
      <c r="G1182" s="6">
        <f ca="1">SUMIF(INDIRECT(Table2[[#Headers],[M17_21_2]]&amp;"[concat]"),Table2[concat],INDIRECT(Table2[[#Headers],[M17_21_2]]&amp;"[c]"))</f>
        <v>0</v>
      </c>
      <c r="H1182" s="6">
        <f ca="1">SUMIF(INDIRECT(Table2[[#Headers],[K17_21_2]]&amp;"[concat]"),Table2[concat],INDIRECT(Table2[[#Headers],[K17_21_2]]&amp;"[c]"))*-1</f>
        <v>0</v>
      </c>
      <c r="I1182" s="6" t="str">
        <f ca="1">IF(OR(Table2[[#This Row],[M17_21_2]]&gt;0,Table2[[#This Row],[K17_21_2]]&lt;0),"+-","")</f>
        <v/>
      </c>
      <c r="J1182" s="9">
        <f ca="1">SUMIF(INDIRECT(Table2[[#Headers],[M23_28_2]]&amp;"[concat]"),Table2[concat],INDIRECT(Table2[[#Headers],[M23_28_2]]&amp;"[c]"))</f>
        <v>0</v>
      </c>
      <c r="K1182" s="9"/>
      <c r="L1182" s="9" t="str">
        <f ca="1">IF(OR(Table2[[#This Row],[M23_28_2]]&gt;0,Table2[[#This Row],[K23_28_2]]&lt;0),"+-","")</f>
        <v/>
      </c>
    </row>
    <row r="1183" spans="1:12" x14ac:dyDescent="0.25">
      <c r="A1183" s="6" t="str">
        <f>SUBSTITUTE(SUBSTITUTE(Table2[[#This Row],[NAMA BARANG]],"-","")," ","")</f>
        <v>LLeafA5plongHoloIQ</v>
      </c>
      <c r="B1183" s="8">
        <f ca="1">IF(Table2[[#This Row],[TT]]&lt;1,"",COUNT(B$2:B1182)+1)</f>
        <v>1181</v>
      </c>
      <c r="C1183" s="6" t="s">
        <v>1477</v>
      </c>
      <c r="D1183" s="8">
        <v>2</v>
      </c>
      <c r="E1183" s="8">
        <v>600</v>
      </c>
      <c r="F1183" s="8">
        <f ca="1">SUM(Table2[[#This Row],[AWAL]],Table2[[#This Row],[M17_21_2]],Table2[[#This Row],[K17_21_2]],Table2[[#This Row],[M23_28_2]],Table2[[#This Row],[K23_28_2]])</f>
        <v>2</v>
      </c>
      <c r="G1183" s="6">
        <f ca="1">SUMIF(INDIRECT(Table2[[#Headers],[M17_21_2]]&amp;"[concat]"),Table2[concat],INDIRECT(Table2[[#Headers],[M17_21_2]]&amp;"[c]"))</f>
        <v>0</v>
      </c>
      <c r="H1183" s="6">
        <f ca="1">SUMIF(INDIRECT(Table2[[#Headers],[K17_21_2]]&amp;"[concat]"),Table2[concat],INDIRECT(Table2[[#Headers],[K17_21_2]]&amp;"[c]"))*-1</f>
        <v>0</v>
      </c>
      <c r="I1183" s="6" t="str">
        <f ca="1">IF(OR(Table2[[#This Row],[M17_21_2]]&gt;0,Table2[[#This Row],[K17_21_2]]&lt;0),"+-","")</f>
        <v/>
      </c>
      <c r="J1183" s="9">
        <f ca="1">SUMIF(INDIRECT(Table2[[#Headers],[M23_28_2]]&amp;"[concat]"),Table2[concat],INDIRECT(Table2[[#Headers],[M23_28_2]]&amp;"[c]"))</f>
        <v>0</v>
      </c>
      <c r="K1183" s="9"/>
      <c r="L1183" s="9" t="str">
        <f ca="1">IF(OR(Table2[[#This Row],[M23_28_2]]&gt;0,Table2[[#This Row],[K23_28_2]]&lt;0),"+-","")</f>
        <v/>
      </c>
    </row>
    <row r="1184" spans="1:12" x14ac:dyDescent="0.25">
      <c r="A1184" s="6" t="str">
        <f>SUBSTITUTE(SUBSTITUTE(Table2[[#This Row],[NAMA BARANG]],"-","")," ","")</f>
        <v>LLeafA5plongHoloSnowWhite</v>
      </c>
      <c r="B1184" s="8">
        <f ca="1">IF(Table2[[#This Row],[TT]]&lt;1,"",COUNT(B$2:B1183)+1)</f>
        <v>1182</v>
      </c>
      <c r="C1184" s="6" t="s">
        <v>1478</v>
      </c>
      <c r="D1184" s="8">
        <v>2</v>
      </c>
      <c r="E1184" s="8">
        <v>600</v>
      </c>
      <c r="F1184" s="8">
        <f ca="1">SUM(Table2[[#This Row],[AWAL]],Table2[[#This Row],[M17_21_2]],Table2[[#This Row],[K17_21_2]],Table2[[#This Row],[M23_28_2]],Table2[[#This Row],[K23_28_2]])</f>
        <v>2</v>
      </c>
      <c r="G1184" s="6">
        <f ca="1">SUMIF(INDIRECT(Table2[[#Headers],[M17_21_2]]&amp;"[concat]"),Table2[concat],INDIRECT(Table2[[#Headers],[M17_21_2]]&amp;"[c]"))</f>
        <v>0</v>
      </c>
      <c r="H1184" s="6">
        <f ca="1">SUMIF(INDIRECT(Table2[[#Headers],[K17_21_2]]&amp;"[concat]"),Table2[concat],INDIRECT(Table2[[#Headers],[K17_21_2]]&amp;"[c]"))*-1</f>
        <v>0</v>
      </c>
      <c r="I1184" s="6" t="str">
        <f ca="1">IF(OR(Table2[[#This Row],[M17_21_2]]&gt;0,Table2[[#This Row],[K17_21_2]]&lt;0),"+-","")</f>
        <v/>
      </c>
      <c r="J1184" s="9">
        <f ca="1">SUMIF(INDIRECT(Table2[[#Headers],[M23_28_2]]&amp;"[concat]"),Table2[concat],INDIRECT(Table2[[#Headers],[M23_28_2]]&amp;"[c]"))</f>
        <v>0</v>
      </c>
      <c r="K1184" s="9"/>
      <c r="L1184" s="9" t="str">
        <f ca="1">IF(OR(Table2[[#This Row],[M23_28_2]]&gt;0,Table2[[#This Row],[K23_28_2]]&lt;0),"+-","")</f>
        <v/>
      </c>
    </row>
    <row r="1185" spans="1:12" x14ac:dyDescent="0.25">
      <c r="A1185" s="6" t="str">
        <f>SUBSTITUTE(SUBSTITUTE(Table2[[#This Row],[NAMA BARANG]],"-","")," ","")</f>
        <v>LLeafA5plongHoloSofia(3)BBSmart(3)</v>
      </c>
      <c r="B1185" s="8">
        <f ca="1">IF(Table2[[#This Row],[TT]]&lt;1,"",COUNT(B$2:B1184)+1)</f>
        <v>1183</v>
      </c>
      <c r="C1185" s="6" t="s">
        <v>1479</v>
      </c>
      <c r="D1185" s="8">
        <v>6</v>
      </c>
      <c r="E1185" s="8">
        <v>600</v>
      </c>
      <c r="F1185" s="8">
        <f ca="1">SUM(Table2[[#This Row],[AWAL]],Table2[[#This Row],[M17_21_2]],Table2[[#This Row],[K17_21_2]],Table2[[#This Row],[M23_28_2]],Table2[[#This Row],[K23_28_2]])</f>
        <v>6</v>
      </c>
      <c r="G1185" s="6">
        <f ca="1">SUMIF(INDIRECT(Table2[[#Headers],[M17_21_2]]&amp;"[concat]"),Table2[concat],INDIRECT(Table2[[#Headers],[M17_21_2]]&amp;"[c]"))</f>
        <v>0</v>
      </c>
      <c r="H1185" s="6">
        <f ca="1">SUMIF(INDIRECT(Table2[[#Headers],[K17_21_2]]&amp;"[concat]"),Table2[concat],INDIRECT(Table2[[#Headers],[K17_21_2]]&amp;"[c]"))*-1</f>
        <v>0</v>
      </c>
      <c r="I1185" s="6" t="str">
        <f ca="1">IF(OR(Table2[[#This Row],[M17_21_2]]&gt;0,Table2[[#This Row],[K17_21_2]]&lt;0),"+-","")</f>
        <v/>
      </c>
      <c r="J1185" s="9">
        <f ca="1">SUMIF(INDIRECT(Table2[[#Headers],[M23_28_2]]&amp;"[concat]"),Table2[concat],INDIRECT(Table2[[#Headers],[M23_28_2]]&amp;"[c]"))</f>
        <v>0</v>
      </c>
      <c r="K1185" s="9"/>
      <c r="L1185" s="9" t="str">
        <f ca="1">IF(OR(Table2[[#This Row],[M23_28_2]]&gt;0,Table2[[#This Row],[K23_28_2]]&lt;0),"+-","")</f>
        <v/>
      </c>
    </row>
    <row r="1186" spans="1:12" x14ac:dyDescent="0.25">
      <c r="A1186" s="6" t="str">
        <f>SUBSTITUTE(SUBSTITUTE(Table2[[#This Row],[NAMA BARANG]],"-","")," ","")</f>
        <v>LLeafA5plongmonster</v>
      </c>
      <c r="B1186" s="8">
        <f ca="1">IF(Table2[[#This Row],[TT]]&lt;1,"",COUNT(B$2:B1185)+1)</f>
        <v>1184</v>
      </c>
      <c r="C1186" s="6" t="s">
        <v>1480</v>
      </c>
      <c r="D1186" s="8">
        <v>1</v>
      </c>
      <c r="E1186" s="8">
        <v>480</v>
      </c>
      <c r="F1186" s="8">
        <f ca="1">SUM(Table2[[#This Row],[AWAL]],Table2[[#This Row],[M17_21_2]],Table2[[#This Row],[K17_21_2]],Table2[[#This Row],[M23_28_2]],Table2[[#This Row],[K23_28_2]])</f>
        <v>1</v>
      </c>
      <c r="G1186" s="6">
        <f ca="1">SUMIF(INDIRECT(Table2[[#Headers],[M17_21_2]]&amp;"[concat]"),Table2[concat],INDIRECT(Table2[[#Headers],[M17_21_2]]&amp;"[c]"))</f>
        <v>0</v>
      </c>
      <c r="H1186" s="6">
        <f ca="1">SUMIF(INDIRECT(Table2[[#Headers],[K17_21_2]]&amp;"[concat]"),Table2[concat],INDIRECT(Table2[[#Headers],[K17_21_2]]&amp;"[c]"))*-1</f>
        <v>0</v>
      </c>
      <c r="I1186" s="6" t="str">
        <f ca="1">IF(OR(Table2[[#This Row],[M17_21_2]]&gt;0,Table2[[#This Row],[K17_21_2]]&lt;0),"+-","")</f>
        <v/>
      </c>
      <c r="J1186" s="9">
        <f ca="1">SUMIF(INDIRECT(Table2[[#Headers],[M23_28_2]]&amp;"[concat]"),Table2[concat],INDIRECT(Table2[[#Headers],[M23_28_2]]&amp;"[c]"))</f>
        <v>0</v>
      </c>
      <c r="K1186" s="9"/>
      <c r="L1186" s="9" t="str">
        <f ca="1">IF(OR(Table2[[#This Row],[M23_28_2]]&gt;0,Table2[[#This Row],[K23_28_2]]&lt;0),"+-","")</f>
        <v/>
      </c>
    </row>
    <row r="1187" spans="1:12" x14ac:dyDescent="0.25">
      <c r="A1187" s="6" t="str">
        <f>SUBSTITUTE(SUBSTITUTE(Table2[[#This Row],[NAMA BARANG]],"-","")," ","")</f>
        <v>LLeafA5plongQF</v>
      </c>
      <c r="B1187" s="8">
        <f ca="1">IF(Table2[[#This Row],[TT]]&lt;1,"",COUNT(B$2:B1186)+1)</f>
        <v>1185</v>
      </c>
      <c r="C1187" s="6" t="s">
        <v>1481</v>
      </c>
      <c r="D1187" s="8">
        <v>1</v>
      </c>
      <c r="E1187" s="8">
        <v>600</v>
      </c>
      <c r="F1187" s="8">
        <f ca="1">SUM(Table2[[#This Row],[AWAL]],Table2[[#This Row],[M17_21_2]],Table2[[#This Row],[K17_21_2]],Table2[[#This Row],[M23_28_2]],Table2[[#This Row],[K23_28_2]])</f>
        <v>1</v>
      </c>
      <c r="G1187" s="6">
        <f ca="1">SUMIF(INDIRECT(Table2[[#Headers],[M17_21_2]]&amp;"[concat]"),Table2[concat],INDIRECT(Table2[[#Headers],[M17_21_2]]&amp;"[c]"))</f>
        <v>0</v>
      </c>
      <c r="H1187" s="6">
        <f ca="1">SUMIF(INDIRECT(Table2[[#Headers],[K17_21_2]]&amp;"[concat]"),Table2[concat],INDIRECT(Table2[[#Headers],[K17_21_2]]&amp;"[c]"))*-1</f>
        <v>0</v>
      </c>
      <c r="I1187" s="6" t="str">
        <f ca="1">IF(OR(Table2[[#This Row],[M17_21_2]]&gt;0,Table2[[#This Row],[K17_21_2]]&lt;0),"+-","")</f>
        <v/>
      </c>
      <c r="J1187" s="9">
        <f ca="1">SUMIF(INDIRECT(Table2[[#Headers],[M23_28_2]]&amp;"[concat]"),Table2[concat],INDIRECT(Table2[[#Headers],[M23_28_2]]&amp;"[c]"))</f>
        <v>0</v>
      </c>
      <c r="K1187" s="9"/>
      <c r="L1187" s="9" t="str">
        <f ca="1">IF(OR(Table2[[#This Row],[M23_28_2]]&gt;0,Table2[[#This Row],[K23_28_2]]&lt;0),"+-","")</f>
        <v/>
      </c>
    </row>
    <row r="1188" spans="1:12" x14ac:dyDescent="0.25">
      <c r="A1188" s="6" t="str">
        <f>SUBSTITUTE(SUBSTITUTE(Table2[[#This Row],[NAMA BARANG]],"-","")," ","")</f>
        <v>LLeafA5plongSofia</v>
      </c>
      <c r="B1188" s="8">
        <f ca="1">IF(Table2[[#This Row],[TT]]&lt;1,"",COUNT(B$2:B1187)+1)</f>
        <v>1186</v>
      </c>
      <c r="C1188" s="6" t="s">
        <v>1482</v>
      </c>
      <c r="D1188" s="8">
        <v>17</v>
      </c>
      <c r="E1188" s="8">
        <v>480</v>
      </c>
      <c r="F1188" s="8">
        <f ca="1">SUM(Table2[[#This Row],[AWAL]],Table2[[#This Row],[M17_21_2]],Table2[[#This Row],[K17_21_2]],Table2[[#This Row],[M23_28_2]],Table2[[#This Row],[K23_28_2]])</f>
        <v>17</v>
      </c>
      <c r="G1188" s="6">
        <f ca="1">SUMIF(INDIRECT(Table2[[#Headers],[M17_21_2]]&amp;"[concat]"),Table2[concat],INDIRECT(Table2[[#Headers],[M17_21_2]]&amp;"[c]"))</f>
        <v>0</v>
      </c>
      <c r="H1188" s="6">
        <f ca="1">SUMIF(INDIRECT(Table2[[#Headers],[K17_21_2]]&amp;"[concat]"),Table2[concat],INDIRECT(Table2[[#Headers],[K17_21_2]]&amp;"[c]"))*-1</f>
        <v>0</v>
      </c>
      <c r="I1188" s="6" t="str">
        <f ca="1">IF(OR(Table2[[#This Row],[M17_21_2]]&gt;0,Table2[[#This Row],[K17_21_2]]&lt;0),"+-","")</f>
        <v/>
      </c>
      <c r="J1188" s="9">
        <f ca="1">SUMIF(INDIRECT(Table2[[#Headers],[M23_28_2]]&amp;"[concat]"),Table2[concat],INDIRECT(Table2[[#Headers],[M23_28_2]]&amp;"[c]"))</f>
        <v>0</v>
      </c>
      <c r="K1188" s="9"/>
      <c r="L1188" s="9" t="str">
        <f ca="1">IF(OR(Table2[[#This Row],[M23_28_2]]&gt;0,Table2[[#This Row],[K23_28_2]]&lt;0),"+-","")</f>
        <v/>
      </c>
    </row>
    <row r="1189" spans="1:12" x14ac:dyDescent="0.25">
      <c r="A1189" s="6" t="str">
        <f>SUBSTITUTE(SUBSTITUTE(Table2[[#This Row],[NAMA BARANG]],"-","")," ","")</f>
        <v>LLeafA5plongZodiak</v>
      </c>
      <c r="B1189" s="8">
        <f ca="1">IF(Table2[[#This Row],[TT]]&lt;1,"",COUNT(B$2:B1188)+1)</f>
        <v>1187</v>
      </c>
      <c r="C1189" s="6" t="s">
        <v>1483</v>
      </c>
      <c r="D1189" s="8">
        <v>61</v>
      </c>
      <c r="E1189" s="8">
        <v>480</v>
      </c>
      <c r="F1189" s="8">
        <f ca="1">SUM(Table2[[#This Row],[AWAL]],Table2[[#This Row],[M17_21_2]],Table2[[#This Row],[K17_21_2]],Table2[[#This Row],[M23_28_2]],Table2[[#This Row],[K23_28_2]])</f>
        <v>61</v>
      </c>
      <c r="G1189" s="6">
        <f ca="1">SUMIF(INDIRECT(Table2[[#Headers],[M17_21_2]]&amp;"[concat]"),Table2[concat],INDIRECT(Table2[[#Headers],[M17_21_2]]&amp;"[c]"))</f>
        <v>0</v>
      </c>
      <c r="H1189" s="6">
        <f ca="1">SUMIF(INDIRECT(Table2[[#Headers],[K17_21_2]]&amp;"[concat]"),Table2[concat],INDIRECT(Table2[[#Headers],[K17_21_2]]&amp;"[c]"))*-1</f>
        <v>0</v>
      </c>
      <c r="I1189" s="6" t="str">
        <f ca="1">IF(OR(Table2[[#This Row],[M17_21_2]]&gt;0,Table2[[#This Row],[K17_21_2]]&lt;0),"+-","")</f>
        <v/>
      </c>
      <c r="J1189" s="9">
        <f ca="1">SUMIF(INDIRECT(Table2[[#Headers],[M23_28_2]]&amp;"[concat]"),Table2[concat],INDIRECT(Table2[[#Headers],[M23_28_2]]&amp;"[c]"))</f>
        <v>0</v>
      </c>
      <c r="K1189" s="9"/>
      <c r="L1189" s="9" t="str">
        <f ca="1">IF(OR(Table2[[#This Row],[M23_28_2]]&gt;0,Table2[[#This Row],[K23_28_2]]&lt;0),"+-","")</f>
        <v/>
      </c>
    </row>
    <row r="1190" spans="1:12" x14ac:dyDescent="0.25">
      <c r="A1190" s="6" t="str">
        <f>SUBSTITUTE(SUBSTITUTE(Table2[[#This Row],[NAMA BARANG]],"-","")," ","")</f>
        <v>LLeafA5polos</v>
      </c>
      <c r="B1190" s="8">
        <f ca="1">IF(Table2[[#This Row],[TT]]&lt;1,"",COUNT(B$2:B1189)+1)</f>
        <v>1188</v>
      </c>
      <c r="C1190" s="6" t="s">
        <v>1484</v>
      </c>
      <c r="D1190" s="8">
        <v>1</v>
      </c>
      <c r="E1190" s="8" t="s">
        <v>1485</v>
      </c>
      <c r="F1190" s="8">
        <f ca="1">SUM(Table2[[#This Row],[AWAL]],Table2[[#This Row],[M17_21_2]],Table2[[#This Row],[K17_21_2]],Table2[[#This Row],[M23_28_2]],Table2[[#This Row],[K23_28_2]])</f>
        <v>1</v>
      </c>
      <c r="G1190" s="6">
        <f ca="1">SUMIF(INDIRECT(Table2[[#Headers],[M17_21_2]]&amp;"[concat]"),Table2[concat],INDIRECT(Table2[[#Headers],[M17_21_2]]&amp;"[c]"))</f>
        <v>0</v>
      </c>
      <c r="H1190" s="6">
        <f ca="1">SUMIF(INDIRECT(Table2[[#Headers],[K17_21_2]]&amp;"[concat]"),Table2[concat],INDIRECT(Table2[[#Headers],[K17_21_2]]&amp;"[c]"))*-1</f>
        <v>0</v>
      </c>
      <c r="I1190" s="6" t="str">
        <f ca="1">IF(OR(Table2[[#This Row],[M17_21_2]]&gt;0,Table2[[#This Row],[K17_21_2]]&lt;0),"+-","")</f>
        <v/>
      </c>
      <c r="J1190" s="9">
        <f ca="1">SUMIF(INDIRECT(Table2[[#Headers],[M23_28_2]]&amp;"[concat]"),Table2[concat],INDIRECT(Table2[[#Headers],[M23_28_2]]&amp;"[c]"))</f>
        <v>0</v>
      </c>
      <c r="K1190" s="9"/>
      <c r="L1190" s="9" t="str">
        <f ca="1">IF(OR(Table2[[#This Row],[M23_28_2]]&gt;0,Table2[[#This Row],[K23_28_2]]&lt;0),"+-","")</f>
        <v/>
      </c>
    </row>
    <row r="1191" spans="1:12" x14ac:dyDescent="0.25">
      <c r="A1191" s="6" t="str">
        <f>SUBSTITUTE(SUBSTITUTE(Table2[[#This Row],[NAMA BARANG]],"-","")," ","")</f>
        <v>LLeafalfaA5Holocampur</v>
      </c>
      <c r="B1191" s="8">
        <f ca="1">IF(Table2[[#This Row],[TT]]&lt;1,"",COUNT(B$2:B1190)+1)</f>
        <v>1189</v>
      </c>
      <c r="C1191" s="6" t="s">
        <v>1486</v>
      </c>
      <c r="D1191" s="8">
        <v>27</v>
      </c>
      <c r="E1191" s="8">
        <v>480</v>
      </c>
      <c r="F1191" s="8">
        <f ca="1">SUM(Table2[[#This Row],[AWAL]],Table2[[#This Row],[M17_21_2]],Table2[[#This Row],[K17_21_2]],Table2[[#This Row],[M23_28_2]],Table2[[#This Row],[K23_28_2]])</f>
        <v>27</v>
      </c>
      <c r="G1191" s="6">
        <f ca="1">SUMIF(INDIRECT(Table2[[#Headers],[M17_21_2]]&amp;"[concat]"),Table2[concat],INDIRECT(Table2[[#Headers],[M17_21_2]]&amp;"[c]"))</f>
        <v>0</v>
      </c>
      <c r="H1191" s="6">
        <f ca="1">SUMIF(INDIRECT(Table2[[#Headers],[K17_21_2]]&amp;"[concat]"),Table2[concat],INDIRECT(Table2[[#Headers],[K17_21_2]]&amp;"[c]"))*-1</f>
        <v>0</v>
      </c>
      <c r="I1191" s="6" t="str">
        <f ca="1">IF(OR(Table2[[#This Row],[M17_21_2]]&gt;0,Table2[[#This Row],[K17_21_2]]&lt;0),"+-","")</f>
        <v/>
      </c>
      <c r="J1191" s="9">
        <f ca="1">SUMIF(INDIRECT(Table2[[#Headers],[M23_28_2]]&amp;"[concat]"),Table2[concat],INDIRECT(Table2[[#Headers],[M23_28_2]]&amp;"[c]"))</f>
        <v>0</v>
      </c>
      <c r="K1191" s="9"/>
      <c r="L1191" s="9" t="str">
        <f ca="1">IF(OR(Table2[[#This Row],[M23_28_2]]&gt;0,Table2[[#This Row],[K23_28_2]]&lt;0),"+-","")</f>
        <v/>
      </c>
    </row>
    <row r="1192" spans="1:12" x14ac:dyDescent="0.25">
      <c r="A1192" s="6" t="str">
        <f>SUBSTITUTE(SUBSTITUTE(Table2[[#This Row],[NAMA BARANG]],"-","")," ","")</f>
        <v>LLeafB5/40polos</v>
      </c>
      <c r="B1192" s="8">
        <f ca="1">IF(Table2[[#This Row],[TT]]&lt;1,"",COUNT(B$2:B1191)+1)</f>
        <v>1190</v>
      </c>
      <c r="C1192" s="6" t="s">
        <v>1487</v>
      </c>
      <c r="D1192" s="8">
        <v>23</v>
      </c>
      <c r="E1192" s="8" t="s">
        <v>63</v>
      </c>
      <c r="F1192" s="8">
        <f ca="1">SUM(Table2[[#This Row],[AWAL]],Table2[[#This Row],[M17_21_2]],Table2[[#This Row],[K17_21_2]],Table2[[#This Row],[M23_28_2]],Table2[[#This Row],[K23_28_2]])</f>
        <v>21</v>
      </c>
      <c r="G1192" s="6">
        <f ca="1">SUMIF(INDIRECT(Table2[[#Headers],[M17_21_2]]&amp;"[concat]"),Table2[concat],INDIRECT(Table2[[#Headers],[M17_21_2]]&amp;"[c]"))</f>
        <v>0</v>
      </c>
      <c r="H1192" s="6">
        <f ca="1">SUMIF(INDIRECT(Table2[[#Headers],[K17_21_2]]&amp;"[concat]"),Table2[concat],INDIRECT(Table2[[#Headers],[K17_21_2]]&amp;"[c]"))*-1</f>
        <v>-2</v>
      </c>
      <c r="I1192" s="6" t="str">
        <f ca="1">IF(OR(Table2[[#This Row],[M17_21_2]]&gt;0,Table2[[#This Row],[K17_21_2]]&lt;0),"+-","")</f>
        <v>+-</v>
      </c>
      <c r="J1192" s="9">
        <f ca="1">SUMIF(INDIRECT(Table2[[#Headers],[M23_28_2]]&amp;"[concat]"),Table2[concat],INDIRECT(Table2[[#Headers],[M23_28_2]]&amp;"[c]"))</f>
        <v>0</v>
      </c>
      <c r="K1192" s="9"/>
      <c r="L1192" s="9" t="str">
        <f ca="1">IF(OR(Table2[[#This Row],[M23_28_2]]&gt;0,Table2[[#This Row],[K23_28_2]]&lt;0),"+-","")</f>
        <v/>
      </c>
    </row>
    <row r="1193" spans="1:12" x14ac:dyDescent="0.25">
      <c r="A1193" s="6" t="str">
        <f>SUBSTITUTE(SUBSTITUTE(Table2[[#This Row],[NAMA BARANG]],"-","")," ","")</f>
        <v>LLeafFancyA520lbminion(3)/bear(1)/rilakuma(2)</v>
      </c>
      <c r="B1193" s="8">
        <f ca="1">IF(Table2[[#This Row],[TT]]&lt;1,"",COUNT(B$2:B1192)+1)</f>
        <v>1191</v>
      </c>
      <c r="C1193" s="6" t="s">
        <v>1488</v>
      </c>
      <c r="D1193" s="8">
        <v>6</v>
      </c>
      <c r="E1193" s="8" t="s">
        <v>1045</v>
      </c>
      <c r="F1193" s="8">
        <f ca="1">SUM(Table2[[#This Row],[AWAL]],Table2[[#This Row],[M17_21_2]],Table2[[#This Row],[K17_21_2]],Table2[[#This Row],[M23_28_2]],Table2[[#This Row],[K23_28_2]])</f>
        <v>6</v>
      </c>
      <c r="G1193" s="6">
        <f ca="1">SUMIF(INDIRECT(Table2[[#Headers],[M17_21_2]]&amp;"[concat]"),Table2[concat],INDIRECT(Table2[[#Headers],[M17_21_2]]&amp;"[c]"))</f>
        <v>0</v>
      </c>
      <c r="H1193" s="6">
        <f ca="1">SUMIF(INDIRECT(Table2[[#Headers],[K17_21_2]]&amp;"[concat]"),Table2[concat],INDIRECT(Table2[[#Headers],[K17_21_2]]&amp;"[c]"))*-1</f>
        <v>0</v>
      </c>
      <c r="I1193" s="6" t="str">
        <f ca="1">IF(OR(Table2[[#This Row],[M17_21_2]]&gt;0,Table2[[#This Row],[K17_21_2]]&lt;0),"+-","")</f>
        <v/>
      </c>
      <c r="J1193" s="9">
        <f ca="1">SUMIF(INDIRECT(Table2[[#Headers],[M23_28_2]]&amp;"[concat]"),Table2[concat],INDIRECT(Table2[[#Headers],[M23_28_2]]&amp;"[c]"))</f>
        <v>0</v>
      </c>
      <c r="K1193" s="9"/>
      <c r="L1193" s="9" t="str">
        <f ca="1">IF(OR(Table2[[#This Row],[M23_28_2]]&gt;0,Table2[[#This Row],[K23_28_2]]&lt;0),"+-","")</f>
        <v/>
      </c>
    </row>
    <row r="1194" spans="1:12" x14ac:dyDescent="0.25">
      <c r="A1194" s="6" t="str">
        <f>SUBSTITUTE(SUBSTITUTE(Table2[[#This Row],[NAMA BARANG]],"-","")," ","")</f>
        <v>LLeafFancyUTNBiodatablk</v>
      </c>
      <c r="B1194" s="8">
        <f ca="1">IF(Table2[[#This Row],[TT]]&lt;1,"",COUNT(B$2:B1193)+1)</f>
        <v>1192</v>
      </c>
      <c r="C1194" s="6" t="s">
        <v>1489</v>
      </c>
      <c r="D1194" s="8">
        <v>10</v>
      </c>
      <c r="E1194" s="8" t="s">
        <v>207</v>
      </c>
      <c r="F1194" s="8">
        <f ca="1">SUM(Table2[[#This Row],[AWAL]],Table2[[#This Row],[M17_21_2]],Table2[[#This Row],[K17_21_2]],Table2[[#This Row],[M23_28_2]],Table2[[#This Row],[K23_28_2]])</f>
        <v>10</v>
      </c>
      <c r="G1194" s="6">
        <f ca="1">SUMIF(INDIRECT(Table2[[#Headers],[M17_21_2]]&amp;"[concat]"),Table2[concat],INDIRECT(Table2[[#Headers],[M17_21_2]]&amp;"[c]"))</f>
        <v>0</v>
      </c>
      <c r="H1194" s="6">
        <f ca="1">SUMIF(INDIRECT(Table2[[#Headers],[K17_21_2]]&amp;"[concat]"),Table2[concat],INDIRECT(Table2[[#Headers],[K17_21_2]]&amp;"[c]"))*-1</f>
        <v>0</v>
      </c>
      <c r="I1194" s="6" t="str">
        <f ca="1">IF(OR(Table2[[#This Row],[M17_21_2]]&gt;0,Table2[[#This Row],[K17_21_2]]&lt;0),"+-","")</f>
        <v/>
      </c>
      <c r="J1194" s="9">
        <f ca="1">SUMIF(INDIRECT(Table2[[#Headers],[M23_28_2]]&amp;"[concat]"),Table2[concat],INDIRECT(Table2[[#Headers],[M23_28_2]]&amp;"[c]"))</f>
        <v>0</v>
      </c>
      <c r="K1194" s="9"/>
      <c r="L1194" s="9" t="str">
        <f ca="1">IF(OR(Table2[[#This Row],[M23_28_2]]&gt;0,Table2[[#This Row],[K23_28_2]]&lt;0),"+-","")</f>
        <v/>
      </c>
    </row>
    <row r="1195" spans="1:12" x14ac:dyDescent="0.25">
      <c r="A1195" s="6" t="str">
        <f>SUBSTITUTE(SUBSTITUTE(Table2[[#This Row],[NAMA BARANG]],"-","")," ","")</f>
        <v>LLeafHoloA5+puzzleAV(3)/Hk(2)</v>
      </c>
      <c r="B1195" s="8">
        <f ca="1">IF(Table2[[#This Row],[TT]]&lt;1,"",COUNT(B$2:B1194)+1)</f>
        <v>1193</v>
      </c>
      <c r="C1195" s="6" t="s">
        <v>1490</v>
      </c>
      <c r="D1195" s="8">
        <v>4</v>
      </c>
      <c r="E1195" s="8">
        <v>600</v>
      </c>
      <c r="F1195" s="8">
        <f ca="1">SUM(Table2[[#This Row],[AWAL]],Table2[[#This Row],[M17_21_2]],Table2[[#This Row],[K17_21_2]],Table2[[#This Row],[M23_28_2]],Table2[[#This Row],[K23_28_2]])</f>
        <v>4</v>
      </c>
      <c r="G1195" s="6">
        <f ca="1">SUMIF(INDIRECT(Table2[[#Headers],[M17_21_2]]&amp;"[concat]"),Table2[concat],INDIRECT(Table2[[#Headers],[M17_21_2]]&amp;"[c]"))</f>
        <v>0</v>
      </c>
      <c r="H1195" s="6">
        <f ca="1">SUMIF(INDIRECT(Table2[[#Headers],[K17_21_2]]&amp;"[concat]"),Table2[concat],INDIRECT(Table2[[#Headers],[K17_21_2]]&amp;"[c]"))*-1</f>
        <v>0</v>
      </c>
      <c r="I1195" s="6" t="str">
        <f ca="1">IF(OR(Table2[[#This Row],[M17_21_2]]&gt;0,Table2[[#This Row],[K17_21_2]]&lt;0),"+-","")</f>
        <v/>
      </c>
      <c r="J1195" s="9">
        <f ca="1">SUMIF(INDIRECT(Table2[[#Headers],[M23_28_2]]&amp;"[concat]"),Table2[concat],INDIRECT(Table2[[#Headers],[M23_28_2]]&amp;"[c]"))</f>
        <v>0</v>
      </c>
      <c r="K1195" s="9"/>
      <c r="L1195" s="9" t="str">
        <f ca="1">IF(OR(Table2[[#This Row],[M23_28_2]]&gt;0,Table2[[#This Row],[K23_28_2]]&lt;0),"+-","")</f>
        <v/>
      </c>
    </row>
    <row r="1196" spans="1:12" x14ac:dyDescent="0.25">
      <c r="A1196" s="6" t="str">
        <f>SUBSTITUTE(SUBSTITUTE(Table2[[#This Row],[NAMA BARANG]],"-","")," ","")</f>
        <v>LLeafHolo+puzzleSnowWhite/BB</v>
      </c>
      <c r="B1196" s="8">
        <f ca="1">IF(Table2[[#This Row],[TT]]&lt;1,"",COUNT(B$2:B1195)+1)</f>
        <v>1194</v>
      </c>
      <c r="C1196" s="6" t="s">
        <v>1491</v>
      </c>
      <c r="D1196" s="8">
        <v>2</v>
      </c>
      <c r="E1196" s="8">
        <v>600</v>
      </c>
      <c r="F1196" s="8">
        <f ca="1">SUM(Table2[[#This Row],[AWAL]],Table2[[#This Row],[M17_21_2]],Table2[[#This Row],[K17_21_2]],Table2[[#This Row],[M23_28_2]],Table2[[#This Row],[K23_28_2]])</f>
        <v>2</v>
      </c>
      <c r="G1196" s="6">
        <f ca="1">SUMIF(INDIRECT(Table2[[#Headers],[M17_21_2]]&amp;"[concat]"),Table2[concat],INDIRECT(Table2[[#Headers],[M17_21_2]]&amp;"[c]"))</f>
        <v>0</v>
      </c>
      <c r="H1196" s="6">
        <f ca="1">SUMIF(INDIRECT(Table2[[#Headers],[K17_21_2]]&amp;"[concat]"),Table2[concat],INDIRECT(Table2[[#Headers],[K17_21_2]]&amp;"[c]"))*-1</f>
        <v>0</v>
      </c>
      <c r="I1196" s="6" t="str">
        <f ca="1">IF(OR(Table2[[#This Row],[M17_21_2]]&gt;0,Table2[[#This Row],[K17_21_2]]&lt;0),"+-","")</f>
        <v/>
      </c>
      <c r="J1196" s="9">
        <f ca="1">SUMIF(INDIRECT(Table2[[#Headers],[M23_28_2]]&amp;"[concat]"),Table2[concat],INDIRECT(Table2[[#Headers],[M23_28_2]]&amp;"[c]"))</f>
        <v>0</v>
      </c>
      <c r="K1196" s="9"/>
      <c r="L1196" s="9" t="str">
        <f ca="1">IF(OR(Table2[[#This Row],[M23_28_2]]&gt;0,Table2[[#This Row],[K23_28_2]]&lt;0),"+-","")</f>
        <v/>
      </c>
    </row>
    <row r="1197" spans="1:12" x14ac:dyDescent="0.25">
      <c r="A1197" s="6" t="str">
        <f>SUBSTITUTE(SUBSTITUTE(Table2[[#This Row],[NAMA BARANG]],"-","")," ","")</f>
        <v>LLeafplongHoloAV(5)/QF(7)</v>
      </c>
      <c r="B1197" s="8">
        <f ca="1">IF(Table2[[#This Row],[TT]]&lt;1,"",COUNT(B$2:B1196)+1)</f>
        <v>1195</v>
      </c>
      <c r="C1197" s="6" t="s">
        <v>1492</v>
      </c>
      <c r="D1197" s="8">
        <v>12</v>
      </c>
      <c r="E1197" s="8">
        <v>480</v>
      </c>
      <c r="F1197" s="8">
        <f ca="1">SUM(Table2[[#This Row],[AWAL]],Table2[[#This Row],[M17_21_2]],Table2[[#This Row],[K17_21_2]],Table2[[#This Row],[M23_28_2]],Table2[[#This Row],[K23_28_2]])</f>
        <v>12</v>
      </c>
      <c r="G1197" s="6">
        <f ca="1">SUMIF(INDIRECT(Table2[[#Headers],[M17_21_2]]&amp;"[concat]"),Table2[concat],INDIRECT(Table2[[#Headers],[M17_21_2]]&amp;"[c]"))</f>
        <v>0</v>
      </c>
      <c r="H1197" s="6">
        <f ca="1">SUMIF(INDIRECT(Table2[[#Headers],[K17_21_2]]&amp;"[concat]"),Table2[concat],INDIRECT(Table2[[#Headers],[K17_21_2]]&amp;"[c]"))*-1</f>
        <v>0</v>
      </c>
      <c r="I1197" s="6" t="str">
        <f ca="1">IF(OR(Table2[[#This Row],[M17_21_2]]&gt;0,Table2[[#This Row],[K17_21_2]]&lt;0),"+-","")</f>
        <v/>
      </c>
      <c r="J1197" s="9">
        <f ca="1">SUMIF(INDIRECT(Table2[[#Headers],[M23_28_2]]&amp;"[concat]"),Table2[concat],INDIRECT(Table2[[#Headers],[M23_28_2]]&amp;"[c]"))</f>
        <v>0</v>
      </c>
      <c r="K1197" s="9"/>
      <c r="L1197" s="9" t="str">
        <f ca="1">IF(OR(Table2[[#This Row],[M23_28_2]]&gt;0,Table2[[#This Row],[K23_28_2]]&lt;0),"+-","")</f>
        <v/>
      </c>
    </row>
    <row r="1198" spans="1:12" x14ac:dyDescent="0.25">
      <c r="A1198" s="6" t="str">
        <f>SUBSTITUTE(SUBSTITUTE(Table2[[#This Row],[NAMA BARANG]],"-","")," ","")</f>
        <v>LLeafplongHoloQueen</v>
      </c>
      <c r="B1198" s="8">
        <f ca="1">IF(Table2[[#This Row],[TT]]&lt;1,"",COUNT(B$2:B1197)+1)</f>
        <v>1196</v>
      </c>
      <c r="C1198" s="6" t="s">
        <v>1493</v>
      </c>
      <c r="D1198" s="8">
        <v>7</v>
      </c>
      <c r="E1198" s="8">
        <v>480</v>
      </c>
      <c r="F1198" s="8">
        <f ca="1">SUM(Table2[[#This Row],[AWAL]],Table2[[#This Row],[M17_21_2]],Table2[[#This Row],[K17_21_2]],Table2[[#This Row],[M23_28_2]],Table2[[#This Row],[K23_28_2]])</f>
        <v>7</v>
      </c>
      <c r="G1198" s="6">
        <f ca="1">SUMIF(INDIRECT(Table2[[#Headers],[M17_21_2]]&amp;"[concat]"),Table2[concat],INDIRECT(Table2[[#Headers],[M17_21_2]]&amp;"[c]"))</f>
        <v>0</v>
      </c>
      <c r="H1198" s="6">
        <f ca="1">SUMIF(INDIRECT(Table2[[#Headers],[K17_21_2]]&amp;"[concat]"),Table2[concat],INDIRECT(Table2[[#Headers],[K17_21_2]]&amp;"[c]"))*-1</f>
        <v>0</v>
      </c>
      <c r="I1198" s="6" t="str">
        <f ca="1">IF(OR(Table2[[#This Row],[M17_21_2]]&gt;0,Table2[[#This Row],[K17_21_2]]&lt;0),"+-","")</f>
        <v/>
      </c>
      <c r="J1198" s="9">
        <f ca="1">SUMIF(INDIRECT(Table2[[#Headers],[M23_28_2]]&amp;"[concat]"),Table2[concat],INDIRECT(Table2[[#Headers],[M23_28_2]]&amp;"[c]"))</f>
        <v>0</v>
      </c>
      <c r="K1198" s="9"/>
      <c r="L1198" s="9" t="str">
        <f ca="1">IF(OR(Table2[[#This Row],[M23_28_2]]&gt;0,Table2[[#This Row],[K23_28_2]]&lt;0),"+-","")</f>
        <v/>
      </c>
    </row>
    <row r="1199" spans="1:12" x14ac:dyDescent="0.25">
      <c r="A1199" s="6" t="str">
        <f>SUBSTITUTE(SUBSTITUTE(Table2[[#This Row],[NAMA BARANG]],"-","")," ","")</f>
        <v>LLeafplongsnow(10)/Sofia(8)/BBSmart(8)</v>
      </c>
      <c r="B1199" s="8">
        <f ca="1">IF(Table2[[#This Row],[TT]]&lt;1,"",COUNT(B$2:B1198)+1)</f>
        <v>1197</v>
      </c>
      <c r="C1199" s="6" t="s">
        <v>1494</v>
      </c>
      <c r="D1199" s="8">
        <v>26</v>
      </c>
      <c r="E1199" s="8">
        <v>480</v>
      </c>
      <c r="F1199" s="8">
        <f ca="1">SUM(Table2[[#This Row],[AWAL]],Table2[[#This Row],[M17_21_2]],Table2[[#This Row],[K17_21_2]],Table2[[#This Row],[M23_28_2]],Table2[[#This Row],[K23_28_2]])</f>
        <v>26</v>
      </c>
      <c r="G1199" s="6">
        <f ca="1">SUMIF(INDIRECT(Table2[[#Headers],[M17_21_2]]&amp;"[concat]"),Table2[concat],INDIRECT(Table2[[#Headers],[M17_21_2]]&amp;"[c]"))</f>
        <v>0</v>
      </c>
      <c r="H1199" s="6">
        <f ca="1">SUMIF(INDIRECT(Table2[[#Headers],[K17_21_2]]&amp;"[concat]"),Table2[concat],INDIRECT(Table2[[#Headers],[K17_21_2]]&amp;"[c]"))*-1</f>
        <v>0</v>
      </c>
      <c r="I1199" s="6" t="str">
        <f ca="1">IF(OR(Table2[[#This Row],[M17_21_2]]&gt;0,Table2[[#This Row],[K17_21_2]]&lt;0),"+-","")</f>
        <v/>
      </c>
      <c r="J1199" s="9">
        <f ca="1">SUMIF(INDIRECT(Table2[[#Headers],[M23_28_2]]&amp;"[concat]"),Table2[concat],INDIRECT(Table2[[#Headers],[M23_28_2]]&amp;"[c]"))</f>
        <v>0</v>
      </c>
      <c r="K1199" s="9"/>
      <c r="L1199" s="9" t="str">
        <f ca="1">IF(OR(Table2[[#This Row],[M23_28_2]]&gt;0,Table2[[#This Row],[K23_28_2]]&lt;0),"+-","")</f>
        <v/>
      </c>
    </row>
    <row r="1200" spans="1:12" x14ac:dyDescent="0.25">
      <c r="A1200" s="6" t="str">
        <f>SUBSTITUTE(SUBSTITUTE(Table2[[#This Row],[NAMA BARANG]],"-","")," ","")</f>
        <v>LLeafpolos40sisipan5wpembatas</v>
      </c>
      <c r="B1200" s="8">
        <f ca="1">IF(Table2[[#This Row],[TT]]&lt;1,"",COUNT(B$2:B1199)+1)</f>
        <v>1198</v>
      </c>
      <c r="C1200" s="6" t="s">
        <v>1495</v>
      </c>
      <c r="D1200" s="8">
        <v>4</v>
      </c>
      <c r="E1200" s="8">
        <v>180</v>
      </c>
      <c r="F1200" s="8">
        <f ca="1">SUM(Table2[[#This Row],[AWAL]],Table2[[#This Row],[M17_21_2]],Table2[[#This Row],[K17_21_2]],Table2[[#This Row],[M23_28_2]],Table2[[#This Row],[K23_28_2]])</f>
        <v>4</v>
      </c>
      <c r="G1200" s="6">
        <f ca="1">SUMIF(INDIRECT(Table2[[#Headers],[M17_21_2]]&amp;"[concat]"),Table2[concat],INDIRECT(Table2[[#Headers],[M17_21_2]]&amp;"[c]"))</f>
        <v>0</v>
      </c>
      <c r="H1200" s="6">
        <f ca="1">SUMIF(INDIRECT(Table2[[#Headers],[K17_21_2]]&amp;"[concat]"),Table2[concat],INDIRECT(Table2[[#Headers],[K17_21_2]]&amp;"[c]"))*-1</f>
        <v>0</v>
      </c>
      <c r="I1200" s="6" t="str">
        <f ca="1">IF(OR(Table2[[#This Row],[M17_21_2]]&gt;0,Table2[[#This Row],[K17_21_2]]&lt;0),"+-","")</f>
        <v/>
      </c>
      <c r="J1200" s="9">
        <f ca="1">SUMIF(INDIRECT(Table2[[#Headers],[M23_28_2]]&amp;"[concat]"),Table2[concat],INDIRECT(Table2[[#Headers],[M23_28_2]]&amp;"[c]"))</f>
        <v>0</v>
      </c>
      <c r="K1200" s="9"/>
      <c r="L1200" s="9" t="str">
        <f ca="1">IF(OR(Table2[[#This Row],[M23_28_2]]&gt;0,Table2[[#This Row],[K23_28_2]]&lt;0),"+-","")</f>
        <v/>
      </c>
    </row>
    <row r="1201" spans="1:12" x14ac:dyDescent="0.25">
      <c r="A1201" s="6" t="str">
        <f>SUBSTITUTE(SUBSTITUTE(Table2[[#This Row],[NAMA BARANG]],"-","")," ","")</f>
        <v>LLeafponmobilelegendgostar</v>
      </c>
      <c r="B1201" s="8">
        <f ca="1">IF(Table2[[#This Row],[TT]]&lt;1,"",COUNT(B$2:B1200)+1)</f>
        <v>1199</v>
      </c>
      <c r="C1201" s="6" t="s">
        <v>1496</v>
      </c>
      <c r="D1201" s="8">
        <v>15</v>
      </c>
      <c r="E1201" s="8">
        <v>800</v>
      </c>
      <c r="F1201" s="8">
        <f ca="1">SUM(Table2[[#This Row],[AWAL]],Table2[[#This Row],[M17_21_2]],Table2[[#This Row],[K17_21_2]],Table2[[#This Row],[M23_28_2]],Table2[[#This Row],[K23_28_2]])</f>
        <v>15</v>
      </c>
      <c r="G1201" s="6">
        <f ca="1">SUMIF(INDIRECT(Table2[[#Headers],[M17_21_2]]&amp;"[concat]"),Table2[concat],INDIRECT(Table2[[#Headers],[M17_21_2]]&amp;"[c]"))</f>
        <v>0</v>
      </c>
      <c r="H1201" s="6">
        <f ca="1">SUMIF(INDIRECT(Table2[[#Headers],[K17_21_2]]&amp;"[concat]"),Table2[concat],INDIRECT(Table2[[#Headers],[K17_21_2]]&amp;"[c]"))*-1</f>
        <v>0</v>
      </c>
      <c r="I1201" s="6" t="str">
        <f ca="1">IF(OR(Table2[[#This Row],[M17_21_2]]&gt;0,Table2[[#This Row],[K17_21_2]]&lt;0),"+-","")</f>
        <v/>
      </c>
      <c r="J1201" s="9">
        <f ca="1">SUMIF(INDIRECT(Table2[[#Headers],[M23_28_2]]&amp;"[concat]"),Table2[concat],INDIRECT(Table2[[#Headers],[M23_28_2]]&amp;"[c]"))</f>
        <v>0</v>
      </c>
      <c r="K1201" s="9"/>
      <c r="L1201" s="9" t="str">
        <f ca="1">IF(OR(Table2[[#This Row],[M23_28_2]]&gt;0,Table2[[#This Row],[K23_28_2]]&lt;0),"+-","")</f>
        <v/>
      </c>
    </row>
    <row r="1202" spans="1:12" x14ac:dyDescent="0.25">
      <c r="A1202" s="6" t="str">
        <f>SUBSTITUTE(SUBSTITUTE(Table2[[#This Row],[NAMA BARANG]],"-","")," ","")</f>
        <v>LLeafpunchNeo</v>
      </c>
      <c r="B1202" s="8">
        <f ca="1">IF(Table2[[#This Row],[TT]]&lt;1,"",COUNT(B$2:B1201)+1)</f>
        <v>1200</v>
      </c>
      <c r="C1202" s="6" t="s">
        <v>1497</v>
      </c>
      <c r="D1202" s="8">
        <v>5</v>
      </c>
      <c r="E1202" s="8">
        <v>480</v>
      </c>
      <c r="F1202" s="8">
        <f ca="1">SUM(Table2[[#This Row],[AWAL]],Table2[[#This Row],[M17_21_2]],Table2[[#This Row],[K17_21_2]],Table2[[#This Row],[M23_28_2]],Table2[[#This Row],[K23_28_2]])</f>
        <v>5</v>
      </c>
      <c r="G1202" s="6">
        <f ca="1">SUMIF(INDIRECT(Table2[[#Headers],[M17_21_2]]&amp;"[concat]"),Table2[concat],INDIRECT(Table2[[#Headers],[M17_21_2]]&amp;"[c]"))</f>
        <v>0</v>
      </c>
      <c r="H1202" s="6">
        <f ca="1">SUMIF(INDIRECT(Table2[[#Headers],[K17_21_2]]&amp;"[concat]"),Table2[concat],INDIRECT(Table2[[#Headers],[K17_21_2]]&amp;"[c]"))*-1</f>
        <v>0</v>
      </c>
      <c r="I1202" s="6" t="str">
        <f ca="1">IF(OR(Table2[[#This Row],[M17_21_2]]&gt;0,Table2[[#This Row],[K17_21_2]]&lt;0),"+-","")</f>
        <v/>
      </c>
      <c r="J1202" s="9">
        <f ca="1">SUMIF(INDIRECT(Table2[[#Headers],[M23_28_2]]&amp;"[concat]"),Table2[concat],INDIRECT(Table2[[#Headers],[M23_28_2]]&amp;"[c]"))</f>
        <v>0</v>
      </c>
      <c r="K1202" s="9"/>
      <c r="L1202" s="9" t="str">
        <f ca="1">IF(OR(Table2[[#This Row],[M23_28_2]]&gt;0,Table2[[#This Row],[K23_28_2]]&lt;0),"+-","")</f>
        <v/>
      </c>
    </row>
    <row r="1203" spans="1:12" x14ac:dyDescent="0.25">
      <c r="A1203" s="6" t="str">
        <f>SUBSTITUTE(SUBSTITUTE(Table2[[#This Row],[NAMA BARANG]],"-","")," ","")</f>
        <v>LabelMesinJAMX3300</v>
      </c>
      <c r="B1203" s="8">
        <f ca="1">IF(Table2[[#This Row],[TT]]&lt;1,"",COUNT(B$2:B1202)+1)</f>
        <v>1201</v>
      </c>
      <c r="C1203" s="6" t="s">
        <v>1499</v>
      </c>
      <c r="D1203" s="8">
        <v>5</v>
      </c>
      <c r="E1203" s="8" t="s">
        <v>862</v>
      </c>
      <c r="F1203" s="8">
        <f ca="1">SUM(Table2[[#This Row],[AWAL]],Table2[[#This Row],[M17_21_2]],Table2[[#This Row],[K17_21_2]],Table2[[#This Row],[M23_28_2]],Table2[[#This Row],[K23_28_2]])</f>
        <v>5</v>
      </c>
      <c r="G1203" s="6">
        <f ca="1">SUMIF(INDIRECT(Table2[[#Headers],[M17_21_2]]&amp;"[concat]"),Table2[concat],INDIRECT(Table2[[#Headers],[M17_21_2]]&amp;"[c]"))</f>
        <v>0</v>
      </c>
      <c r="H1203" s="6">
        <f ca="1">SUMIF(INDIRECT(Table2[[#Headers],[K17_21_2]]&amp;"[concat]"),Table2[concat],INDIRECT(Table2[[#Headers],[K17_21_2]]&amp;"[c]"))*-1</f>
        <v>0</v>
      </c>
      <c r="I1203" s="6" t="str">
        <f ca="1">IF(OR(Table2[[#This Row],[M17_21_2]]&gt;0,Table2[[#This Row],[K17_21_2]]&lt;0),"+-","")</f>
        <v/>
      </c>
      <c r="J1203" s="9">
        <f ca="1">SUMIF(INDIRECT(Table2[[#Headers],[M23_28_2]]&amp;"[concat]"),Table2[concat],INDIRECT(Table2[[#Headers],[M23_28_2]]&amp;"[c]"))</f>
        <v>0</v>
      </c>
      <c r="K1203" s="9"/>
      <c r="L1203" s="9" t="str">
        <f ca="1">IF(OR(Table2[[#This Row],[M23_28_2]]&gt;0,Table2[[#This Row],[K23_28_2]]&lt;0),"+-","")</f>
        <v/>
      </c>
    </row>
    <row r="1204" spans="1:12" x14ac:dyDescent="0.25">
      <c r="A1204" s="6" t="str">
        <f>SUBSTITUTE(SUBSTITUTE(Table2[[#This Row],[NAMA BARANG]],"-","")," ","")</f>
        <v>LaminatingDB6898(KTP)</v>
      </c>
      <c r="B1204" s="8">
        <f ca="1">IF(Table2[[#This Row],[TT]]&lt;1,"",COUNT(B$2:B1203)+1)</f>
        <v>1202</v>
      </c>
      <c r="C1204" s="6" t="s">
        <v>1500</v>
      </c>
      <c r="D1204" s="8">
        <v>1</v>
      </c>
      <c r="E1204" s="8">
        <v>100</v>
      </c>
      <c r="F1204" s="8">
        <f ca="1">SUM(Table2[[#This Row],[AWAL]],Table2[[#This Row],[M17_21_2]],Table2[[#This Row],[K17_21_2]],Table2[[#This Row],[M23_28_2]],Table2[[#This Row],[K23_28_2]])</f>
        <v>1</v>
      </c>
      <c r="G1204" s="6">
        <f ca="1">SUMIF(INDIRECT(Table2[[#Headers],[M17_21_2]]&amp;"[concat]"),Table2[concat],INDIRECT(Table2[[#Headers],[M17_21_2]]&amp;"[c]"))</f>
        <v>0</v>
      </c>
      <c r="H1204" s="6">
        <f ca="1">SUMIF(INDIRECT(Table2[[#Headers],[K17_21_2]]&amp;"[concat]"),Table2[concat],INDIRECT(Table2[[#Headers],[K17_21_2]]&amp;"[c]"))*-1</f>
        <v>0</v>
      </c>
      <c r="I1204" s="6" t="str">
        <f ca="1">IF(OR(Table2[[#This Row],[M17_21_2]]&gt;0,Table2[[#This Row],[K17_21_2]]&lt;0),"+-","")</f>
        <v/>
      </c>
      <c r="J1204" s="9">
        <f ca="1">SUMIF(INDIRECT(Table2[[#Headers],[M23_28_2]]&amp;"[concat]"),Table2[concat],INDIRECT(Table2[[#Headers],[M23_28_2]]&amp;"[c]"))</f>
        <v>0</v>
      </c>
      <c r="K1204" s="9"/>
      <c r="L1204" s="9" t="str">
        <f ca="1">IF(OR(Table2[[#This Row],[M23_28_2]]&gt;0,Table2[[#This Row],[K23_28_2]]&lt;0),"+-","")</f>
        <v/>
      </c>
    </row>
    <row r="1205" spans="1:12" x14ac:dyDescent="0.25">
      <c r="A1205" s="6" t="str">
        <f>SUBSTITUTE(SUBSTITUTE(Table2[[#This Row],[NAMA BARANG]],"-","")," ","")</f>
        <v>LaminatingFilm100DB255340</v>
      </c>
      <c r="B1205" s="8">
        <f ca="1">IF(Table2[[#This Row],[TT]]&lt;1,"",COUNT(B$2:B1204)+1)</f>
        <v>1203</v>
      </c>
      <c r="C1205" s="6" t="s">
        <v>1501</v>
      </c>
      <c r="D1205" s="8">
        <v>2</v>
      </c>
      <c r="E1205" s="8" t="s">
        <v>1502</v>
      </c>
      <c r="F1205" s="8">
        <f ca="1">SUM(Table2[[#This Row],[AWAL]],Table2[[#This Row],[M17_21_2]],Table2[[#This Row],[K17_21_2]],Table2[[#This Row],[M23_28_2]],Table2[[#This Row],[K23_28_2]])</f>
        <v>2</v>
      </c>
      <c r="G1205" s="6">
        <f ca="1">SUMIF(INDIRECT(Table2[[#Headers],[M17_21_2]]&amp;"[concat]"),Table2[concat],INDIRECT(Table2[[#Headers],[M17_21_2]]&amp;"[c]"))</f>
        <v>0</v>
      </c>
      <c r="H1205" s="6">
        <f ca="1">SUMIF(INDIRECT(Table2[[#Headers],[K17_21_2]]&amp;"[concat]"),Table2[concat],INDIRECT(Table2[[#Headers],[K17_21_2]]&amp;"[c]"))*-1</f>
        <v>0</v>
      </c>
      <c r="I1205" s="6" t="str">
        <f ca="1">IF(OR(Table2[[#This Row],[M17_21_2]]&gt;0,Table2[[#This Row],[K17_21_2]]&lt;0),"+-","")</f>
        <v/>
      </c>
      <c r="J1205" s="9">
        <f ca="1">SUMIF(INDIRECT(Table2[[#Headers],[M23_28_2]]&amp;"[concat]"),Table2[concat],INDIRECT(Table2[[#Headers],[M23_28_2]]&amp;"[c]"))</f>
        <v>0</v>
      </c>
      <c r="K1205" s="9"/>
      <c r="L1205" s="9" t="str">
        <f ca="1">IF(OR(Table2[[#This Row],[M23_28_2]]&gt;0,Table2[[#This Row],[K23_28_2]]&lt;0),"+-","")</f>
        <v/>
      </c>
    </row>
    <row r="1206" spans="1:12" x14ac:dyDescent="0.25">
      <c r="A1206" s="6" t="str">
        <f>SUBSTITUTE(SUBSTITUTE(Table2[[#This Row],[NAMA BARANG]],"-","")," ","")</f>
        <v>LaminatingIDCardDB100KTpATAS</v>
      </c>
      <c r="B1206" s="8">
        <f ca="1">IF(Table2[[#This Row],[TT]]&lt;1,"",COUNT(B$2:B1205)+1)</f>
        <v>1204</v>
      </c>
      <c r="C1206" s="6" t="s">
        <v>1503</v>
      </c>
      <c r="D1206" s="8">
        <v>3</v>
      </c>
      <c r="E1206" s="8">
        <v>100</v>
      </c>
      <c r="F1206" s="8">
        <f ca="1">SUM(Table2[[#This Row],[AWAL]],Table2[[#This Row],[M17_21_2]],Table2[[#This Row],[K17_21_2]],Table2[[#This Row],[M23_28_2]],Table2[[#This Row],[K23_28_2]])</f>
        <v>3</v>
      </c>
      <c r="G1206" s="6">
        <f ca="1">SUMIF(INDIRECT(Table2[[#Headers],[M17_21_2]]&amp;"[concat]"),Table2[concat],INDIRECT(Table2[[#Headers],[M17_21_2]]&amp;"[c]"))</f>
        <v>0</v>
      </c>
      <c r="H1206" s="6">
        <f ca="1">SUMIF(INDIRECT(Table2[[#Headers],[K17_21_2]]&amp;"[concat]"),Table2[concat],INDIRECT(Table2[[#Headers],[K17_21_2]]&amp;"[c]"))*-1</f>
        <v>0</v>
      </c>
      <c r="I1206" s="6" t="str">
        <f ca="1">IF(OR(Table2[[#This Row],[M17_21_2]]&gt;0,Table2[[#This Row],[K17_21_2]]&lt;0),"+-","")</f>
        <v/>
      </c>
      <c r="J1206" s="9">
        <f ca="1">SUMIF(INDIRECT(Table2[[#Headers],[M23_28_2]]&amp;"[concat]"),Table2[concat],INDIRECT(Table2[[#Headers],[M23_28_2]]&amp;"[c]"))</f>
        <v>0</v>
      </c>
      <c r="K1206" s="9"/>
      <c r="L1206" s="9" t="str">
        <f ca="1">IF(OR(Table2[[#This Row],[M23_28_2]]&gt;0,Table2[[#This Row],[K23_28_2]]&lt;0),"+-","")</f>
        <v/>
      </c>
    </row>
    <row r="1207" spans="1:12" x14ac:dyDescent="0.25">
      <c r="A1207" s="6" t="str">
        <f>SUBSTITUTE(SUBSTITUTE(Table2[[#This Row],[NAMA BARANG]],"-","")," ","")</f>
        <v>LaminatingTF100KTp</v>
      </c>
      <c r="B1207" s="8">
        <f ca="1">IF(Table2[[#This Row],[TT]]&lt;1,"",COUNT(B$2:B1206)+1)</f>
        <v>1205</v>
      </c>
      <c r="C1207" s="6" t="s">
        <v>1504</v>
      </c>
      <c r="D1207" s="8">
        <v>7</v>
      </c>
      <c r="E1207" s="8" t="s">
        <v>1505</v>
      </c>
      <c r="F1207" s="8">
        <f ca="1">SUM(Table2[[#This Row],[AWAL]],Table2[[#This Row],[M17_21_2]],Table2[[#This Row],[K17_21_2]],Table2[[#This Row],[M23_28_2]],Table2[[#This Row],[K23_28_2]])</f>
        <v>7</v>
      </c>
      <c r="G1207" s="6">
        <f ca="1">SUMIF(INDIRECT(Table2[[#Headers],[M17_21_2]]&amp;"[concat]"),Table2[concat],INDIRECT(Table2[[#Headers],[M17_21_2]]&amp;"[c]"))</f>
        <v>0</v>
      </c>
      <c r="H1207" s="6">
        <f ca="1">SUMIF(INDIRECT(Table2[[#Headers],[K17_21_2]]&amp;"[concat]"),Table2[concat],INDIRECT(Table2[[#Headers],[K17_21_2]]&amp;"[c]"))*-1</f>
        <v>0</v>
      </c>
      <c r="I1207" s="6" t="str">
        <f ca="1">IF(OR(Table2[[#This Row],[M17_21_2]]&gt;0,Table2[[#This Row],[K17_21_2]]&lt;0),"+-","")</f>
        <v/>
      </c>
      <c r="J1207" s="9">
        <f ca="1">SUMIF(INDIRECT(Table2[[#Headers],[M23_28_2]]&amp;"[concat]"),Table2[concat],INDIRECT(Table2[[#Headers],[M23_28_2]]&amp;"[c]"))</f>
        <v>0</v>
      </c>
      <c r="K1207" s="9"/>
      <c r="L1207" s="9" t="str">
        <f ca="1">IF(OR(Table2[[#This Row],[M23_28_2]]&gt;0,Table2[[#This Row],[K23_28_2]]&lt;0),"+-","")</f>
        <v/>
      </c>
    </row>
    <row r="1208" spans="1:12" x14ac:dyDescent="0.25">
      <c r="A1208" s="6" t="str">
        <f>SUBSTITUTE(SUBSTITUTE(Table2[[#This Row],[NAMA BARANG]],"-","")," ","")</f>
        <v>LemcairB.glue22mlmini</v>
      </c>
      <c r="B1208" s="8">
        <f ca="1">IF(Table2[[#This Row],[TT]]&lt;1,"",COUNT(B$2:B1207)+1)</f>
        <v>1206</v>
      </c>
      <c r="C1208" s="6" t="s">
        <v>1507</v>
      </c>
      <c r="D1208" s="8">
        <v>7</v>
      </c>
      <c r="E1208" s="8" t="s">
        <v>93</v>
      </c>
      <c r="F1208" s="8">
        <f ca="1">SUM(Table2[[#This Row],[AWAL]],Table2[[#This Row],[M17_21_2]],Table2[[#This Row],[K17_21_2]],Table2[[#This Row],[M23_28_2]],Table2[[#This Row],[K23_28_2]])</f>
        <v>7</v>
      </c>
      <c r="G1208" s="6">
        <f ca="1">SUMIF(INDIRECT(Table2[[#Headers],[M17_21_2]]&amp;"[concat]"),Table2[concat],INDIRECT(Table2[[#Headers],[M17_21_2]]&amp;"[c]"))</f>
        <v>0</v>
      </c>
      <c r="H1208" s="6">
        <f ca="1">SUMIF(INDIRECT(Table2[[#Headers],[K17_21_2]]&amp;"[concat]"),Table2[concat],INDIRECT(Table2[[#Headers],[K17_21_2]]&amp;"[c]"))*-1</f>
        <v>0</v>
      </c>
      <c r="I1208" s="6" t="str">
        <f ca="1">IF(OR(Table2[[#This Row],[M17_21_2]]&gt;0,Table2[[#This Row],[K17_21_2]]&lt;0),"+-","")</f>
        <v/>
      </c>
      <c r="J1208" s="9">
        <f ca="1">SUMIF(INDIRECT(Table2[[#Headers],[M23_28_2]]&amp;"[concat]"),Table2[concat],INDIRECT(Table2[[#Headers],[M23_28_2]]&amp;"[c]"))</f>
        <v>0</v>
      </c>
      <c r="K1208" s="9"/>
      <c r="L1208" s="9" t="str">
        <f ca="1">IF(OR(Table2[[#This Row],[M23_28_2]]&gt;0,Table2[[#This Row],[K23_28_2]]&lt;0),"+-","")</f>
        <v/>
      </c>
    </row>
    <row r="1209" spans="1:12" x14ac:dyDescent="0.25">
      <c r="A1209" s="6" t="str">
        <f>SUBSTITUTE(SUBSTITUTE(Table2[[#This Row],[NAMA BARANG]],"-","")," ","")</f>
        <v>LemcairB.glue75mlT</v>
      </c>
      <c r="B1209" s="8">
        <f ca="1">IF(Table2[[#This Row],[TT]]&lt;1,"",COUNT(B$2:B1208)+1)</f>
        <v>1207</v>
      </c>
      <c r="C1209" s="6" t="s">
        <v>1508</v>
      </c>
      <c r="D1209" s="8">
        <v>20</v>
      </c>
      <c r="E1209" s="8" t="s">
        <v>907</v>
      </c>
      <c r="F1209" s="8">
        <f ca="1">SUM(Table2[[#This Row],[AWAL]],Table2[[#This Row],[M17_21_2]],Table2[[#This Row],[K17_21_2]],Table2[[#This Row],[M23_28_2]],Table2[[#This Row],[K23_28_2]])</f>
        <v>20</v>
      </c>
      <c r="G1209" s="6">
        <f ca="1">SUMIF(INDIRECT(Table2[[#Headers],[M17_21_2]]&amp;"[concat]"),Table2[concat],INDIRECT(Table2[[#Headers],[M17_21_2]]&amp;"[c]"))</f>
        <v>0</v>
      </c>
      <c r="H1209" s="6">
        <f ca="1">SUMIF(INDIRECT(Table2[[#Headers],[K17_21_2]]&amp;"[concat]"),Table2[concat],INDIRECT(Table2[[#Headers],[K17_21_2]]&amp;"[c]"))*-1</f>
        <v>0</v>
      </c>
      <c r="I1209" s="6" t="str">
        <f ca="1">IF(OR(Table2[[#This Row],[M17_21_2]]&gt;0,Table2[[#This Row],[K17_21_2]]&lt;0),"+-","")</f>
        <v/>
      </c>
      <c r="J1209" s="9">
        <f ca="1">SUMIF(INDIRECT(Table2[[#Headers],[M23_28_2]]&amp;"[concat]"),Table2[concat],INDIRECT(Table2[[#Headers],[M23_28_2]]&amp;"[c]"))</f>
        <v>0</v>
      </c>
      <c r="K1209" s="9"/>
      <c r="L1209" s="9" t="str">
        <f ca="1">IF(OR(Table2[[#This Row],[M23_28_2]]&gt;0,Table2[[#This Row],[K23_28_2]]&lt;0),"+-","")</f>
        <v/>
      </c>
    </row>
    <row r="1210" spans="1:12" x14ac:dyDescent="0.25">
      <c r="A1210" s="6" t="str">
        <f>SUBSTITUTE(SUBSTITUTE(Table2[[#This Row],[NAMA BARANG]],"-","")," ","")</f>
        <v>LemCairBy30938ml(24)</v>
      </c>
      <c r="B1210" s="8">
        <f ca="1">IF(Table2[[#This Row],[TT]]&lt;1,"",COUNT(B$2:B1209)+1)</f>
        <v>1208</v>
      </c>
      <c r="C1210" s="6" t="s">
        <v>1509</v>
      </c>
      <c r="D1210" s="8">
        <v>9</v>
      </c>
      <c r="E1210" s="8" t="s">
        <v>205</v>
      </c>
      <c r="F1210" s="8">
        <f ca="1">SUM(Table2[[#This Row],[AWAL]],Table2[[#This Row],[M17_21_2]],Table2[[#This Row],[K17_21_2]],Table2[[#This Row],[M23_28_2]],Table2[[#This Row],[K23_28_2]])</f>
        <v>9</v>
      </c>
      <c r="G1210" s="6">
        <f ca="1">SUMIF(INDIRECT(Table2[[#Headers],[M17_21_2]]&amp;"[concat]"),Table2[concat],INDIRECT(Table2[[#Headers],[M17_21_2]]&amp;"[c]"))</f>
        <v>0</v>
      </c>
      <c r="H1210" s="6">
        <f ca="1">SUMIF(INDIRECT(Table2[[#Headers],[K17_21_2]]&amp;"[concat]"),Table2[concat],INDIRECT(Table2[[#Headers],[K17_21_2]]&amp;"[c]"))*-1</f>
        <v>0</v>
      </c>
      <c r="I1210" s="6" t="str">
        <f ca="1">IF(OR(Table2[[#This Row],[M17_21_2]]&gt;0,Table2[[#This Row],[K17_21_2]]&lt;0),"+-","")</f>
        <v/>
      </c>
      <c r="J1210" s="9">
        <f ca="1">SUMIF(INDIRECT(Table2[[#Headers],[M23_28_2]]&amp;"[concat]"),Table2[concat],INDIRECT(Table2[[#Headers],[M23_28_2]]&amp;"[c]"))</f>
        <v>0</v>
      </c>
      <c r="K1210" s="9"/>
      <c r="L1210" s="9" t="str">
        <f ca="1">IF(OR(Table2[[#This Row],[M23_28_2]]&gt;0,Table2[[#This Row],[K23_28_2]]&lt;0),"+-","")</f>
        <v/>
      </c>
    </row>
    <row r="1211" spans="1:12" x14ac:dyDescent="0.25">
      <c r="A1211" s="6" t="str">
        <f>SUBSTITUTE(SUBSTITUTE(Table2[[#This Row],[NAMA BARANG]],"-","")," ","")</f>
        <v>LemCairBy31330ml(24)</v>
      </c>
      <c r="B1211" s="8">
        <f ca="1">IF(Table2[[#This Row],[TT]]&lt;1,"",COUNT(B$2:B1210)+1)</f>
        <v>1209</v>
      </c>
      <c r="C1211" s="6" t="s">
        <v>1510</v>
      </c>
      <c r="D1211" s="8">
        <v>4</v>
      </c>
      <c r="E1211" s="8" t="s">
        <v>205</v>
      </c>
      <c r="F1211" s="8">
        <f ca="1">SUM(Table2[[#This Row],[AWAL]],Table2[[#This Row],[M17_21_2]],Table2[[#This Row],[K17_21_2]],Table2[[#This Row],[M23_28_2]],Table2[[#This Row],[K23_28_2]])</f>
        <v>4</v>
      </c>
      <c r="G1211" s="6">
        <f ca="1">SUMIF(INDIRECT(Table2[[#Headers],[M17_21_2]]&amp;"[concat]"),Table2[concat],INDIRECT(Table2[[#Headers],[M17_21_2]]&amp;"[c]"))</f>
        <v>0</v>
      </c>
      <c r="H1211" s="6">
        <f ca="1">SUMIF(INDIRECT(Table2[[#Headers],[K17_21_2]]&amp;"[concat]"),Table2[concat],INDIRECT(Table2[[#Headers],[K17_21_2]]&amp;"[c]"))*-1</f>
        <v>0</v>
      </c>
      <c r="I1211" s="6" t="str">
        <f ca="1">IF(OR(Table2[[#This Row],[M17_21_2]]&gt;0,Table2[[#This Row],[K17_21_2]]&lt;0),"+-","")</f>
        <v/>
      </c>
      <c r="J1211" s="9">
        <f ca="1">SUMIF(INDIRECT(Table2[[#Headers],[M23_28_2]]&amp;"[concat]"),Table2[concat],INDIRECT(Table2[[#Headers],[M23_28_2]]&amp;"[c]"))</f>
        <v>0</v>
      </c>
      <c r="K1211" s="9"/>
      <c r="L1211" s="9" t="str">
        <f ca="1">IF(OR(Table2[[#This Row],[M23_28_2]]&gt;0,Table2[[#This Row],[K23_28_2]]&lt;0),"+-","")</f>
        <v/>
      </c>
    </row>
    <row r="1212" spans="1:12" x14ac:dyDescent="0.25">
      <c r="A1212" s="6" t="str">
        <f>SUBSTITUTE(SUBSTITUTE(Table2[[#This Row],[NAMA BARANG]],"-","")," ","")</f>
        <v>LemCairBy82030ml(24)</v>
      </c>
      <c r="B1212" s="8">
        <f ca="1">IF(Table2[[#This Row],[TT]]&lt;1,"",COUNT(B$2:B1211)+1)</f>
        <v>1210</v>
      </c>
      <c r="C1212" s="6" t="s">
        <v>1511</v>
      </c>
      <c r="D1212" s="8">
        <v>11</v>
      </c>
      <c r="E1212" s="8" t="s">
        <v>205</v>
      </c>
      <c r="F1212" s="8">
        <f ca="1">SUM(Table2[[#This Row],[AWAL]],Table2[[#This Row],[M17_21_2]],Table2[[#This Row],[K17_21_2]],Table2[[#This Row],[M23_28_2]],Table2[[#This Row],[K23_28_2]])</f>
        <v>11</v>
      </c>
      <c r="G1212" s="6">
        <f ca="1">SUMIF(INDIRECT(Table2[[#Headers],[M17_21_2]]&amp;"[concat]"),Table2[concat],INDIRECT(Table2[[#Headers],[M17_21_2]]&amp;"[c]"))</f>
        <v>0</v>
      </c>
      <c r="H1212" s="6">
        <f ca="1">SUMIF(INDIRECT(Table2[[#Headers],[K17_21_2]]&amp;"[concat]"),Table2[concat],INDIRECT(Table2[[#Headers],[K17_21_2]]&amp;"[c]"))*-1</f>
        <v>0</v>
      </c>
      <c r="I1212" s="6" t="str">
        <f ca="1">IF(OR(Table2[[#This Row],[M17_21_2]]&gt;0,Table2[[#This Row],[K17_21_2]]&lt;0),"+-","")</f>
        <v/>
      </c>
      <c r="J1212" s="9">
        <f ca="1">SUMIF(INDIRECT(Table2[[#Headers],[M23_28_2]]&amp;"[concat]"),Table2[concat],INDIRECT(Table2[[#Headers],[M23_28_2]]&amp;"[c]"))</f>
        <v>0</v>
      </c>
      <c r="K1212" s="9"/>
      <c r="L1212" s="9" t="str">
        <f ca="1">IF(OR(Table2[[#This Row],[M23_28_2]]&gt;0,Table2[[#This Row],[K23_28_2]]&lt;0),"+-","")</f>
        <v/>
      </c>
    </row>
    <row r="1213" spans="1:12" x14ac:dyDescent="0.25">
      <c r="A1213" s="6" t="str">
        <f>SUBSTITUTE(SUBSTITUTE(Table2[[#This Row],[NAMA BARANG]],"-","")," ","")</f>
        <v>LemexecellentAlteco(Yushinca)</v>
      </c>
      <c r="B1213" s="8">
        <f ca="1">IF(Table2[[#This Row],[TT]]&lt;1,"",COUNT(B$2:B1212)+1)</f>
        <v>1211</v>
      </c>
      <c r="C1213" s="6" t="s">
        <v>1512</v>
      </c>
      <c r="D1213" s="8">
        <v>15</v>
      </c>
      <c r="E1213" s="8" t="s">
        <v>207</v>
      </c>
      <c r="F1213" s="8">
        <f ca="1">SUM(Table2[[#This Row],[AWAL]],Table2[[#This Row],[M17_21_2]],Table2[[#This Row],[K17_21_2]],Table2[[#This Row],[M23_28_2]],Table2[[#This Row],[K23_28_2]])</f>
        <v>15</v>
      </c>
      <c r="G1213" s="6">
        <f ca="1">SUMIF(INDIRECT(Table2[[#Headers],[M17_21_2]]&amp;"[concat]"),Table2[concat],INDIRECT(Table2[[#Headers],[M17_21_2]]&amp;"[c]"))</f>
        <v>0</v>
      </c>
      <c r="H1213" s="6">
        <f ca="1">SUMIF(INDIRECT(Table2[[#Headers],[K17_21_2]]&amp;"[concat]"),Table2[concat],INDIRECT(Table2[[#Headers],[K17_21_2]]&amp;"[c]"))*-1</f>
        <v>0</v>
      </c>
      <c r="I1213" s="6" t="str">
        <f ca="1">IF(OR(Table2[[#This Row],[M17_21_2]]&gt;0,Table2[[#This Row],[K17_21_2]]&lt;0),"+-","")</f>
        <v/>
      </c>
      <c r="J1213" s="9">
        <f ca="1">SUMIF(INDIRECT(Table2[[#Headers],[M23_28_2]]&amp;"[concat]"),Table2[concat],INDIRECT(Table2[[#Headers],[M23_28_2]]&amp;"[c]"))</f>
        <v>0</v>
      </c>
      <c r="K1213" s="9"/>
      <c r="L1213" s="9" t="str">
        <f ca="1">IF(OR(Table2[[#This Row],[M23_28_2]]&gt;0,Table2[[#This Row],[K23_28_2]]&lt;0),"+-","")</f>
        <v/>
      </c>
    </row>
    <row r="1214" spans="1:12" x14ac:dyDescent="0.25">
      <c r="A1214" s="6" t="str">
        <f>SUBSTITUTE(SUBSTITUTE(Table2[[#This Row],[NAMA BARANG]],"-","")," ","")</f>
        <v>LemexecutivecairQMSA40(1x12)</v>
      </c>
      <c r="B1214" s="8">
        <f ca="1">IF(Table2[[#This Row],[TT]]&lt;1,"",COUNT(B$2:B1213)+1)</f>
        <v>1212</v>
      </c>
      <c r="C1214" s="6" t="s">
        <v>1513</v>
      </c>
      <c r="D1214" s="8">
        <v>12</v>
      </c>
      <c r="E1214" s="8" t="s">
        <v>72</v>
      </c>
      <c r="F1214" s="8">
        <f ca="1">SUM(Table2[[#This Row],[AWAL]],Table2[[#This Row],[M17_21_2]],Table2[[#This Row],[K17_21_2]],Table2[[#This Row],[M23_28_2]],Table2[[#This Row],[K23_28_2]])</f>
        <v>12</v>
      </c>
      <c r="G1214" s="6">
        <f ca="1">SUMIF(INDIRECT(Table2[[#Headers],[M17_21_2]]&amp;"[concat]"),Table2[concat],INDIRECT(Table2[[#Headers],[M17_21_2]]&amp;"[c]"))</f>
        <v>0</v>
      </c>
      <c r="H1214" s="6">
        <f ca="1">SUMIF(INDIRECT(Table2[[#Headers],[K17_21_2]]&amp;"[concat]"),Table2[concat],INDIRECT(Table2[[#Headers],[K17_21_2]]&amp;"[c]"))*-1</f>
        <v>0</v>
      </c>
      <c r="I1214" s="6" t="str">
        <f ca="1">IF(OR(Table2[[#This Row],[M17_21_2]]&gt;0,Table2[[#This Row],[K17_21_2]]&lt;0),"+-","")</f>
        <v/>
      </c>
      <c r="J1214" s="9">
        <f ca="1">SUMIF(INDIRECT(Table2[[#Headers],[M23_28_2]]&amp;"[concat]"),Table2[concat],INDIRECT(Table2[[#Headers],[M23_28_2]]&amp;"[c]"))</f>
        <v>0</v>
      </c>
      <c r="K1214" s="9"/>
      <c r="L1214" s="9" t="str">
        <f ca="1">IF(OR(Table2[[#This Row],[M23_28_2]]&gt;0,Table2[[#This Row],[K23_28_2]]&lt;0),"+-","")</f>
        <v/>
      </c>
    </row>
    <row r="1215" spans="1:12" x14ac:dyDescent="0.25">
      <c r="A1215" s="6" t="str">
        <f>SUBSTITUTE(SUBSTITUTE(Table2[[#This Row],[NAMA BARANG]],"-","")," ","")</f>
        <v>LemFancyHP191(1x48)</v>
      </c>
      <c r="B1215" s="8">
        <f ca="1">IF(Table2[[#This Row],[TT]]&lt;1,"",COUNT(B$2:B1214)+1)</f>
        <v>1213</v>
      </c>
      <c r="C1215" s="6" t="s">
        <v>1514</v>
      </c>
      <c r="D1215" s="8">
        <v>2</v>
      </c>
      <c r="E1215" s="8" t="s">
        <v>549</v>
      </c>
      <c r="F1215" s="8">
        <f ca="1">SUM(Table2[[#This Row],[AWAL]],Table2[[#This Row],[M17_21_2]],Table2[[#This Row],[K17_21_2]],Table2[[#This Row],[M23_28_2]],Table2[[#This Row],[K23_28_2]])</f>
        <v>2</v>
      </c>
      <c r="G1215" s="6">
        <f ca="1">SUMIF(INDIRECT(Table2[[#Headers],[M17_21_2]]&amp;"[concat]"),Table2[concat],INDIRECT(Table2[[#Headers],[M17_21_2]]&amp;"[c]"))</f>
        <v>0</v>
      </c>
      <c r="H1215" s="6">
        <f ca="1">SUMIF(INDIRECT(Table2[[#Headers],[K17_21_2]]&amp;"[concat]"),Table2[concat],INDIRECT(Table2[[#Headers],[K17_21_2]]&amp;"[c]"))*-1</f>
        <v>0</v>
      </c>
      <c r="I1215" s="6" t="str">
        <f ca="1">IF(OR(Table2[[#This Row],[M17_21_2]]&gt;0,Table2[[#This Row],[K17_21_2]]&lt;0),"+-","")</f>
        <v/>
      </c>
      <c r="J1215" s="9">
        <f ca="1">SUMIF(INDIRECT(Table2[[#Headers],[M23_28_2]]&amp;"[concat]"),Table2[concat],INDIRECT(Table2[[#Headers],[M23_28_2]]&amp;"[c]"))</f>
        <v>0</v>
      </c>
      <c r="K1215" s="9"/>
      <c r="L1215" s="9" t="str">
        <f ca="1">IF(OR(Table2[[#This Row],[M23_28_2]]&gt;0,Table2[[#This Row],[K23_28_2]]&lt;0),"+-","")</f>
        <v/>
      </c>
    </row>
    <row r="1216" spans="1:12" x14ac:dyDescent="0.25">
      <c r="A1216" s="6" t="str">
        <f>SUBSTITUTE(SUBSTITUTE(Table2[[#This Row],[NAMA BARANG]],"-","")," ","")</f>
        <v>Lemgliter9006</v>
      </c>
      <c r="B1216" s="10">
        <f ca="1">IF(Table2[[#This Row],[TT]]&lt;1,"",COUNT(B$2:B1215)+1)</f>
        <v>1214</v>
      </c>
      <c r="C1216" s="6" t="s">
        <v>1515</v>
      </c>
      <c r="D1216" s="8">
        <v>24</v>
      </c>
      <c r="E1216" s="8" t="s">
        <v>1516</v>
      </c>
      <c r="F1216" s="10">
        <f ca="1">SUM(Table2[[#This Row],[AWAL]],Table2[[#This Row],[M17_21_2]],Table2[[#This Row],[K17_21_2]],Table2[[#This Row],[M23_28_2]],Table2[[#This Row],[K23_28_2]])</f>
        <v>24</v>
      </c>
      <c r="G1216" s="6">
        <f ca="1">SUMIF(INDIRECT(Table2[[#Headers],[M17_21_2]]&amp;"[concat]"),Table2[concat],INDIRECT(Table2[[#Headers],[M17_21_2]]&amp;"[c]"))</f>
        <v>0</v>
      </c>
      <c r="H1216" s="6">
        <f ca="1">SUMIF(INDIRECT(Table2[[#Headers],[K17_21_2]]&amp;"[concat]"),Table2[concat],INDIRECT(Table2[[#Headers],[K17_21_2]]&amp;"[c]"))*-1</f>
        <v>0</v>
      </c>
      <c r="I1216" s="6" t="str">
        <f ca="1">IF(OR(Table2[[#This Row],[M17_21_2]]&gt;0,Table2[[#This Row],[K17_21_2]]&lt;0),"+-","")</f>
        <v/>
      </c>
      <c r="J1216" s="9">
        <f ca="1">SUMIF(INDIRECT(Table2[[#Headers],[M23_28_2]]&amp;"[concat]"),Table2[concat],INDIRECT(Table2[[#Headers],[M23_28_2]]&amp;"[c]"))</f>
        <v>0</v>
      </c>
      <c r="K1216" s="9"/>
      <c r="L1216" s="9" t="str">
        <f ca="1">IF(OR(Table2[[#This Row],[M23_28_2]]&gt;0,Table2[[#This Row],[K23_28_2]]&lt;0),"+-","")</f>
        <v/>
      </c>
    </row>
    <row r="1217" spans="1:12" x14ac:dyDescent="0.25">
      <c r="A1217" s="6" t="str">
        <f>SUBSTITUTE(SUBSTITUTE(Table2[[#This Row],[NAMA BARANG]],"-","")," ","")</f>
        <v>Lemgluestick7028(23gr)(24)</v>
      </c>
      <c r="B1217" s="8">
        <f ca="1">IF(Table2[[#This Row],[TT]]&lt;1,"",COUNT(B$2:B1216)+1)</f>
        <v>1215</v>
      </c>
      <c r="C1217" s="6" t="s">
        <v>1517</v>
      </c>
      <c r="D1217" s="8">
        <v>2</v>
      </c>
      <c r="E1217" s="8" t="s">
        <v>259</v>
      </c>
      <c r="F1217" s="8">
        <f ca="1">SUM(Table2[[#This Row],[AWAL]],Table2[[#This Row],[M17_21_2]],Table2[[#This Row],[K17_21_2]],Table2[[#This Row],[M23_28_2]],Table2[[#This Row],[K23_28_2]])</f>
        <v>2</v>
      </c>
      <c r="G1217" s="6">
        <f ca="1">SUMIF(INDIRECT(Table2[[#Headers],[M17_21_2]]&amp;"[concat]"),Table2[concat],INDIRECT(Table2[[#Headers],[M17_21_2]]&amp;"[c]"))</f>
        <v>0</v>
      </c>
      <c r="H1217" s="6">
        <f ca="1">SUMIF(INDIRECT(Table2[[#Headers],[K17_21_2]]&amp;"[concat]"),Table2[concat],INDIRECT(Table2[[#Headers],[K17_21_2]]&amp;"[c]"))*-1</f>
        <v>0</v>
      </c>
      <c r="I1217" s="6" t="str">
        <f ca="1">IF(OR(Table2[[#This Row],[M17_21_2]]&gt;0,Table2[[#This Row],[K17_21_2]]&lt;0),"+-","")</f>
        <v/>
      </c>
      <c r="J1217" s="9">
        <f ca="1">SUMIF(INDIRECT(Table2[[#Headers],[M23_28_2]]&amp;"[concat]"),Table2[concat],INDIRECT(Table2[[#Headers],[M23_28_2]]&amp;"[c]"))</f>
        <v>0</v>
      </c>
      <c r="K1217" s="9"/>
      <c r="L1217" s="9" t="str">
        <f ca="1">IF(OR(Table2[[#This Row],[M23_28_2]]&gt;0,Table2[[#This Row],[K23_28_2]]&lt;0),"+-","")</f>
        <v/>
      </c>
    </row>
    <row r="1218" spans="1:12" x14ac:dyDescent="0.25">
      <c r="A1218" s="6" t="str">
        <f>SUBSTITUTE(SUBSTITUTE(Table2[[#This Row],[NAMA BARANG]],"-","")," ","")</f>
        <v>LemlilinTembak1,1x30B</v>
      </c>
      <c r="B1218" s="8">
        <f ca="1">IF(Table2[[#This Row],[TT]]&lt;1,"",COUNT(B$2:B1217)+1)</f>
        <v>1216</v>
      </c>
      <c r="C1218" s="6" t="s">
        <v>1518</v>
      </c>
      <c r="D1218" s="8">
        <v>29</v>
      </c>
      <c r="E1218" s="8" t="s">
        <v>1519</v>
      </c>
      <c r="F1218" s="8">
        <f ca="1">SUM(Table2[[#This Row],[AWAL]],Table2[[#This Row],[M17_21_2]],Table2[[#This Row],[K17_21_2]],Table2[[#This Row],[M23_28_2]],Table2[[#This Row],[K23_28_2]])</f>
        <v>29</v>
      </c>
      <c r="G1218" s="6">
        <f ca="1">SUMIF(INDIRECT(Table2[[#Headers],[M17_21_2]]&amp;"[concat]"),Table2[concat],INDIRECT(Table2[[#Headers],[M17_21_2]]&amp;"[c]"))</f>
        <v>0</v>
      </c>
      <c r="H1218" s="6">
        <f ca="1">SUMIF(INDIRECT(Table2[[#Headers],[K17_21_2]]&amp;"[concat]"),Table2[concat],INDIRECT(Table2[[#Headers],[K17_21_2]]&amp;"[c]"))*-1</f>
        <v>0</v>
      </c>
      <c r="I1218" s="6" t="str">
        <f ca="1">IF(OR(Table2[[#This Row],[M17_21_2]]&gt;0,Table2[[#This Row],[K17_21_2]]&lt;0),"+-","")</f>
        <v/>
      </c>
      <c r="J1218" s="9">
        <f ca="1">SUMIF(INDIRECT(Table2[[#Headers],[M23_28_2]]&amp;"[concat]"),Table2[concat],INDIRECT(Table2[[#Headers],[M23_28_2]]&amp;"[c]"))</f>
        <v>0</v>
      </c>
      <c r="K1218" s="9"/>
      <c r="L1218" s="9" t="str">
        <f ca="1">IF(OR(Table2[[#This Row],[M23_28_2]]&gt;0,Table2[[#This Row],[K23_28_2]]&lt;0),"+-","")</f>
        <v/>
      </c>
    </row>
    <row r="1219" spans="1:12" x14ac:dyDescent="0.25">
      <c r="A1219" s="6" t="str">
        <f>SUBSTITUTE(SUBSTITUTE(Table2[[#This Row],[NAMA BARANG]],"-","")," ","")</f>
        <v>Lempastamini(LB)</v>
      </c>
      <c r="B1219" s="8">
        <f ca="1">IF(Table2[[#This Row],[TT]]&lt;1,"",COUNT(B$2:B1218)+1)</f>
        <v>1217</v>
      </c>
      <c r="C1219" s="6" t="s">
        <v>1520</v>
      </c>
      <c r="D1219" s="8">
        <v>4</v>
      </c>
      <c r="E1219" s="8" t="s">
        <v>1521</v>
      </c>
      <c r="F1219" s="8">
        <f ca="1">SUM(Table2[[#This Row],[AWAL]],Table2[[#This Row],[M17_21_2]],Table2[[#This Row],[K17_21_2]],Table2[[#This Row],[M23_28_2]],Table2[[#This Row],[K23_28_2]])</f>
        <v>4</v>
      </c>
      <c r="G1219" s="6">
        <f ca="1">SUMIF(INDIRECT(Table2[[#Headers],[M17_21_2]]&amp;"[concat]"),Table2[concat],INDIRECT(Table2[[#Headers],[M17_21_2]]&amp;"[c]"))</f>
        <v>0</v>
      </c>
      <c r="H1219" s="6">
        <f ca="1">SUMIF(INDIRECT(Table2[[#Headers],[K17_21_2]]&amp;"[concat]"),Table2[concat],INDIRECT(Table2[[#Headers],[K17_21_2]]&amp;"[c]"))*-1</f>
        <v>0</v>
      </c>
      <c r="I1219" s="6" t="str">
        <f ca="1">IF(OR(Table2[[#This Row],[M17_21_2]]&gt;0,Table2[[#This Row],[K17_21_2]]&lt;0),"+-","")</f>
        <v/>
      </c>
      <c r="J1219" s="9">
        <f ca="1">SUMIF(INDIRECT(Table2[[#Headers],[M23_28_2]]&amp;"[concat]"),Table2[concat],INDIRECT(Table2[[#Headers],[M23_28_2]]&amp;"[c]"))</f>
        <v>0</v>
      </c>
      <c r="K1219" s="9"/>
      <c r="L1219" s="9" t="str">
        <f ca="1">IF(OR(Table2[[#This Row],[M23_28_2]]&gt;0,Table2[[#This Row],[K23_28_2]]&lt;0),"+-","")</f>
        <v/>
      </c>
    </row>
    <row r="1220" spans="1:12" x14ac:dyDescent="0.25">
      <c r="A1220" s="6" t="str">
        <f>SUBSTITUTE(SUBSTITUTE(Table2[[#This Row],[NAMA BARANG]],"-","")," ","")</f>
        <v>Lempastaminipremium(25gr)</v>
      </c>
      <c r="B1220" s="8">
        <f ca="1">IF(Table2[[#This Row],[TT]]&lt;1,"",COUNT(B$2:B1219)+1)</f>
        <v>1218</v>
      </c>
      <c r="C1220" s="6" t="s">
        <v>1522</v>
      </c>
      <c r="D1220" s="8">
        <v>3</v>
      </c>
      <c r="E1220" s="8" t="s">
        <v>93</v>
      </c>
      <c r="F1220" s="8">
        <f ca="1">SUM(Table2[[#This Row],[AWAL]],Table2[[#This Row],[M17_21_2]],Table2[[#This Row],[K17_21_2]],Table2[[#This Row],[M23_28_2]],Table2[[#This Row],[K23_28_2]])</f>
        <v>3</v>
      </c>
      <c r="G1220" s="6">
        <f ca="1">SUMIF(INDIRECT(Table2[[#Headers],[M17_21_2]]&amp;"[concat]"),Table2[concat],INDIRECT(Table2[[#Headers],[M17_21_2]]&amp;"[c]"))</f>
        <v>0</v>
      </c>
      <c r="H1220" s="6">
        <f ca="1">SUMIF(INDIRECT(Table2[[#Headers],[K17_21_2]]&amp;"[concat]"),Table2[concat],INDIRECT(Table2[[#Headers],[K17_21_2]]&amp;"[c]"))*-1</f>
        <v>0</v>
      </c>
      <c r="I1220" s="6" t="str">
        <f ca="1">IF(OR(Table2[[#This Row],[M17_21_2]]&gt;0,Table2[[#This Row],[K17_21_2]]&lt;0),"+-","")</f>
        <v/>
      </c>
      <c r="J1220" s="9">
        <f ca="1">SUMIF(INDIRECT(Table2[[#Headers],[M23_28_2]]&amp;"[concat]"),Table2[concat],INDIRECT(Table2[[#Headers],[M23_28_2]]&amp;"[c]"))</f>
        <v>0</v>
      </c>
      <c r="K1220" s="9"/>
      <c r="L1220" s="9" t="str">
        <f ca="1">IF(OR(Table2[[#This Row],[M23_28_2]]&gt;0,Table2[[#This Row],[K23_28_2]]&lt;0),"+-","")</f>
        <v/>
      </c>
    </row>
    <row r="1221" spans="1:12" x14ac:dyDescent="0.25">
      <c r="A1221" s="6" t="str">
        <f>SUBSTITUTE(SUBSTITUTE(Table2[[#This Row],[NAMA BARANG]],"-","")," ","")</f>
        <v>LempastaTpremium(80gr)</v>
      </c>
      <c r="B1221" s="8">
        <f ca="1">IF(Table2[[#This Row],[TT]]&lt;1,"",COUNT(B$2:B1220)+1)</f>
        <v>1219</v>
      </c>
      <c r="C1221" s="6" t="s">
        <v>1523</v>
      </c>
      <c r="D1221" s="8">
        <v>2</v>
      </c>
      <c r="E1221" s="8" t="s">
        <v>71</v>
      </c>
      <c r="F1221" s="8">
        <f ca="1">SUM(Table2[[#This Row],[AWAL]],Table2[[#This Row],[M17_21_2]],Table2[[#This Row],[K17_21_2]],Table2[[#This Row],[M23_28_2]],Table2[[#This Row],[K23_28_2]])</f>
        <v>2</v>
      </c>
      <c r="G1221" s="6">
        <f ca="1">SUMIF(INDIRECT(Table2[[#Headers],[M17_21_2]]&amp;"[concat]"),Table2[concat],INDIRECT(Table2[[#Headers],[M17_21_2]]&amp;"[c]"))</f>
        <v>0</v>
      </c>
      <c r="H1221" s="6">
        <f ca="1">SUMIF(INDIRECT(Table2[[#Headers],[K17_21_2]]&amp;"[concat]"),Table2[concat],INDIRECT(Table2[[#Headers],[K17_21_2]]&amp;"[c]"))*-1</f>
        <v>0</v>
      </c>
      <c r="I1221" s="6" t="str">
        <f ca="1">IF(OR(Table2[[#This Row],[M17_21_2]]&gt;0,Table2[[#This Row],[K17_21_2]]&lt;0),"+-","")</f>
        <v/>
      </c>
      <c r="J1221" s="9">
        <f ca="1">SUMIF(INDIRECT(Table2[[#Headers],[M23_28_2]]&amp;"[concat]"),Table2[concat],INDIRECT(Table2[[#Headers],[M23_28_2]]&amp;"[c]"))</f>
        <v>0</v>
      </c>
      <c r="K1221" s="9"/>
      <c r="L1221" s="9" t="str">
        <f ca="1">IF(OR(Table2[[#This Row],[M23_28_2]]&gt;0,Table2[[#This Row],[K23_28_2]]&lt;0),"+-","")</f>
        <v/>
      </c>
    </row>
    <row r="1222" spans="1:12" x14ac:dyDescent="0.25">
      <c r="A1222" s="9" t="str">
        <f>SUBSTITUTE(SUBSTITUTE(Table2[[#This Row],[NAMA BARANG]],"-","")," ","")</f>
        <v>LemstickWOMY7x29</v>
      </c>
      <c r="B1222" s="10">
        <f ca="1">IF(Table2[[#This Row],[TT]]&lt;1,"",COUNT(B$2:B1221)+1)</f>
        <v>1220</v>
      </c>
      <c r="C1222" s="32" t="s">
        <v>3090</v>
      </c>
      <c r="E1222" s="8" t="s">
        <v>3093</v>
      </c>
      <c r="F1222" s="10">
        <f ca="1">SUM(Table2[[#This Row],[AWAL]],Table2[[#This Row],[M17_21_2]],Table2[[#This Row],[K17_21_2]],Table2[[#This Row],[M23_28_2]],Table2[[#This Row],[K23_28_2]])</f>
        <v>49</v>
      </c>
      <c r="G1222" s="9">
        <f ca="1">SUMIF(INDIRECT(Table2[[#Headers],[M17_21_2]]&amp;"[concat]"),Table2[concat],INDIRECT(Table2[[#Headers],[M17_21_2]]&amp;"[c]"))</f>
        <v>0</v>
      </c>
      <c r="H1222" s="9">
        <f ca="1">SUMIF(INDIRECT(Table2[[#Headers],[K17_21_2]]&amp;"[concat]"),Table2[concat],INDIRECT(Table2[[#Headers],[K17_21_2]]&amp;"[c]"))*-1</f>
        <v>0</v>
      </c>
      <c r="I1222" s="9" t="str">
        <f ca="1">IF(OR(Table2[[#This Row],[M17_21_2]]&gt;0,Table2[[#This Row],[K17_21_2]]&lt;0),"+-","")</f>
        <v/>
      </c>
      <c r="J1222" s="9">
        <f ca="1">SUMIF(INDIRECT(Table2[[#Headers],[M23_28_2]]&amp;"[concat]"),Table2[concat],INDIRECT(Table2[[#Headers],[M23_28_2]]&amp;"[c]"))</f>
        <v>49</v>
      </c>
      <c r="K1222" s="9"/>
      <c r="L1222" s="9" t="str">
        <f ca="1">IF(OR(Table2[[#This Row],[M23_28_2]]&gt;0,Table2[[#This Row],[K23_28_2]]&lt;0),"+-","")</f>
        <v>+-</v>
      </c>
    </row>
    <row r="1223" spans="1:12" x14ac:dyDescent="0.25">
      <c r="A1223" s="6" t="str">
        <f>SUBSTITUTE(SUBSTITUTE(Table2[[#This Row],[NAMA BARANG]],"-","")," ","")</f>
        <v>LemtembakkAdtekFAKTUR(29)/BIASA(1)</v>
      </c>
      <c r="B1223" s="8">
        <f ca="1">IF(Table2[[#This Row],[TT]]&lt;1,"",COUNT(B$2:B1222)+1)</f>
        <v>1221</v>
      </c>
      <c r="C1223" s="6" t="s">
        <v>2973</v>
      </c>
      <c r="D1223" s="8">
        <v>30</v>
      </c>
      <c r="E1223" s="8" t="s">
        <v>2986</v>
      </c>
      <c r="F1223" s="8">
        <f ca="1">SUM(Table2[[#This Row],[AWAL]],Table2[[#This Row],[M17_21_2]],Table2[[#This Row],[K17_21_2]],Table2[[#This Row],[M23_28_2]],Table2[[#This Row],[K23_28_2]])</f>
        <v>29</v>
      </c>
      <c r="G1223" s="6">
        <f ca="1">SUMIF(INDIRECT(Table2[[#Headers],[M17_21_2]]&amp;"[concat]"),Table2[concat],INDIRECT(Table2[[#Headers],[M17_21_2]]&amp;"[c]"))</f>
        <v>0</v>
      </c>
      <c r="H1223" s="6">
        <f ca="1">SUMIF(INDIRECT(Table2[[#Headers],[K17_21_2]]&amp;"[concat]"),Table2[concat],INDIRECT(Table2[[#Headers],[K17_21_2]]&amp;"[c]"))*-1</f>
        <v>-1</v>
      </c>
      <c r="I1223" s="6" t="str">
        <f ca="1">IF(OR(Table2[[#This Row],[M17_21_2]]&gt;0,Table2[[#This Row],[K17_21_2]]&lt;0),"+-","")</f>
        <v>+-</v>
      </c>
      <c r="J1223" s="9">
        <f ca="1">SUMIF(INDIRECT(Table2[[#Headers],[M23_28_2]]&amp;"[concat]"),Table2[concat],INDIRECT(Table2[[#Headers],[M23_28_2]]&amp;"[c]"))</f>
        <v>0</v>
      </c>
      <c r="K1223" s="9"/>
      <c r="L1223" s="9" t="str">
        <f ca="1">IF(OR(Table2[[#This Row],[M23_28_2]]&gt;0,Table2[[#This Row],[K23_28_2]]&lt;0),"+-","")</f>
        <v/>
      </c>
    </row>
    <row r="1224" spans="1:12" x14ac:dyDescent="0.25">
      <c r="A1224" s="6" t="str">
        <f>SUBSTITUTE(SUBSTITUTE(Table2[[#This Row],[NAMA BARANG]],"-","")," ","")</f>
        <v>LemtembakkputihMS</v>
      </c>
      <c r="B1224" s="8">
        <f ca="1">IF(Table2[[#This Row],[TT]]&lt;1,"",COUNT(B$2:B1223)+1)</f>
        <v>1222</v>
      </c>
      <c r="C1224" s="6" t="s">
        <v>1524</v>
      </c>
      <c r="D1224" s="8">
        <v>13</v>
      </c>
      <c r="E1224" s="8" t="s">
        <v>1519</v>
      </c>
      <c r="F1224" s="8">
        <f ca="1">SUM(Table2[[#This Row],[AWAL]],Table2[[#This Row],[M17_21_2]],Table2[[#This Row],[K17_21_2]],Table2[[#This Row],[M23_28_2]],Table2[[#This Row],[K23_28_2]])</f>
        <v>12</v>
      </c>
      <c r="G1224" s="6">
        <f ca="1">SUMIF(INDIRECT(Table2[[#Headers],[M17_21_2]]&amp;"[concat]"),Table2[concat],INDIRECT(Table2[[#Headers],[M17_21_2]]&amp;"[c]"))</f>
        <v>0</v>
      </c>
      <c r="H1224" s="6">
        <f ca="1">SUMIF(INDIRECT(Table2[[#Headers],[K17_21_2]]&amp;"[concat]"),Table2[concat],INDIRECT(Table2[[#Headers],[K17_21_2]]&amp;"[c]"))*-1</f>
        <v>-1</v>
      </c>
      <c r="I1224" s="6" t="str">
        <f ca="1">IF(OR(Table2[[#This Row],[M17_21_2]]&gt;0,Table2[[#This Row],[K17_21_2]]&lt;0),"+-","")</f>
        <v>+-</v>
      </c>
      <c r="J1224" s="9">
        <f ca="1">SUMIF(INDIRECT(Table2[[#Headers],[M23_28_2]]&amp;"[concat]"),Table2[concat],INDIRECT(Table2[[#Headers],[M23_28_2]]&amp;"[c]"))</f>
        <v>0</v>
      </c>
      <c r="K1224" s="9"/>
      <c r="L1224" s="9" t="str">
        <f ca="1">IF(OR(Table2[[#This Row],[M23_28_2]]&gt;0,Table2[[#This Row],[K23_28_2]]&lt;0),"+-","")</f>
        <v/>
      </c>
    </row>
    <row r="1225" spans="1:12" x14ac:dyDescent="0.25">
      <c r="A1225" s="6" t="str">
        <f>SUBSTITUTE(SUBSTITUTE(Table2[[#This Row],[NAMA BARANG]],"-","")," ","")</f>
        <v>Lem/waterglue50ml</v>
      </c>
      <c r="B1225" s="8">
        <f ca="1">IF(Table2[[#This Row],[TT]]&lt;1,"",COUNT(B$2:B1224)+1)</f>
        <v>1223</v>
      </c>
      <c r="C1225" s="6" t="s">
        <v>1526</v>
      </c>
      <c r="D1225" s="8">
        <v>3</v>
      </c>
      <c r="E1225" s="8" t="s">
        <v>106</v>
      </c>
      <c r="F1225" s="8">
        <f ca="1">SUM(Table2[[#This Row],[AWAL]],Table2[[#This Row],[M17_21_2]],Table2[[#This Row],[K17_21_2]],Table2[[#This Row],[M23_28_2]],Table2[[#This Row],[K23_28_2]])</f>
        <v>3</v>
      </c>
      <c r="G1225" s="6">
        <f ca="1">SUMIF(INDIRECT(Table2[[#Headers],[M17_21_2]]&amp;"[concat]"),Table2[concat],INDIRECT(Table2[[#Headers],[M17_21_2]]&amp;"[c]"))</f>
        <v>0</v>
      </c>
      <c r="H1225" s="6">
        <f ca="1">SUMIF(INDIRECT(Table2[[#Headers],[K17_21_2]]&amp;"[concat]"),Table2[concat],INDIRECT(Table2[[#Headers],[K17_21_2]]&amp;"[c]"))*-1</f>
        <v>0</v>
      </c>
      <c r="I1225" s="6" t="str">
        <f ca="1">IF(OR(Table2[[#This Row],[M17_21_2]]&gt;0,Table2[[#This Row],[K17_21_2]]&lt;0),"+-","")</f>
        <v/>
      </c>
      <c r="J1225" s="9">
        <f ca="1">SUMIF(INDIRECT(Table2[[#Headers],[M23_28_2]]&amp;"[concat]"),Table2[concat],INDIRECT(Table2[[#Headers],[M23_28_2]]&amp;"[c]"))</f>
        <v>0</v>
      </c>
      <c r="K1225" s="9"/>
      <c r="L1225" s="9" t="str">
        <f ca="1">IF(OR(Table2[[#This Row],[M23_28_2]]&gt;0,Table2[[#This Row],[K23_28_2]]&lt;0),"+-","")</f>
        <v/>
      </c>
    </row>
    <row r="1226" spans="1:12" x14ac:dyDescent="0.25">
      <c r="A1226" s="6" t="str">
        <f>SUBSTITUTE(SUBSTITUTE(Table2[[#This Row],[NAMA BARANG]],"-","")," ","")</f>
        <v>Lem+gliter88912</v>
      </c>
      <c r="B1226" s="8">
        <f ca="1">IF(Table2[[#This Row],[TT]]&lt;1,"",COUNT(B$2:B1225)+1)</f>
        <v>1224</v>
      </c>
      <c r="C1226" s="6" t="s">
        <v>1527</v>
      </c>
      <c r="D1226" s="8">
        <v>3</v>
      </c>
      <c r="E1226" s="8" t="s">
        <v>1528</v>
      </c>
      <c r="F1226" s="8">
        <f ca="1">SUM(Table2[[#This Row],[AWAL]],Table2[[#This Row],[M17_21_2]],Table2[[#This Row],[K17_21_2]],Table2[[#This Row],[M23_28_2]],Table2[[#This Row],[K23_28_2]])</f>
        <v>3</v>
      </c>
      <c r="G1226" s="6">
        <f ca="1">SUMIF(INDIRECT(Table2[[#Headers],[M17_21_2]]&amp;"[concat]"),Table2[concat],INDIRECT(Table2[[#Headers],[M17_21_2]]&amp;"[c]"))</f>
        <v>0</v>
      </c>
      <c r="H1226" s="6">
        <f ca="1">SUMIF(INDIRECT(Table2[[#Headers],[K17_21_2]]&amp;"[concat]"),Table2[concat],INDIRECT(Table2[[#Headers],[K17_21_2]]&amp;"[c]"))*-1</f>
        <v>0</v>
      </c>
      <c r="I1226" s="6" t="str">
        <f ca="1">IF(OR(Table2[[#This Row],[M17_21_2]]&gt;0,Table2[[#This Row],[K17_21_2]]&lt;0),"+-","")</f>
        <v/>
      </c>
      <c r="J1226" s="9">
        <f ca="1">SUMIF(INDIRECT(Table2[[#Headers],[M23_28_2]]&amp;"[concat]"),Table2[concat],INDIRECT(Table2[[#Headers],[M23_28_2]]&amp;"[c]"))</f>
        <v>0</v>
      </c>
      <c r="K1226" s="9"/>
      <c r="L1226" s="9" t="str">
        <f ca="1">IF(OR(Table2[[#This Row],[M23_28_2]]&gt;0,Table2[[#This Row],[K23_28_2]]&lt;0),"+-","")</f>
        <v/>
      </c>
    </row>
    <row r="1227" spans="1:12" x14ac:dyDescent="0.25">
      <c r="A1227" s="6" t="str">
        <f>SUBSTITUTE(SUBSTITUTE(Table2[[#This Row],[NAMA BARANG]],"-","")," ","")</f>
        <v>LetterTray2susunLT002Besijos</v>
      </c>
      <c r="B1227" s="8">
        <f ca="1">IF(Table2[[#This Row],[TT]]&lt;1,"",COUNT(B$2:B1226)+1)</f>
        <v>1225</v>
      </c>
      <c r="C1227" s="6" t="s">
        <v>1529</v>
      </c>
      <c r="D1227" s="8">
        <v>3</v>
      </c>
      <c r="E1227" s="8" t="s">
        <v>1530</v>
      </c>
      <c r="F1227" s="8">
        <f ca="1">SUM(Table2[[#This Row],[AWAL]],Table2[[#This Row],[M17_21_2]],Table2[[#This Row],[K17_21_2]],Table2[[#This Row],[M23_28_2]],Table2[[#This Row],[K23_28_2]])</f>
        <v>3</v>
      </c>
      <c r="G1227" s="6">
        <f ca="1">SUMIF(INDIRECT(Table2[[#Headers],[M17_21_2]]&amp;"[concat]"),Table2[concat],INDIRECT(Table2[[#Headers],[M17_21_2]]&amp;"[c]"))</f>
        <v>0</v>
      </c>
      <c r="H1227" s="6">
        <f ca="1">SUMIF(INDIRECT(Table2[[#Headers],[K17_21_2]]&amp;"[concat]"),Table2[concat],INDIRECT(Table2[[#Headers],[K17_21_2]]&amp;"[c]"))*-1</f>
        <v>0</v>
      </c>
      <c r="I1227" s="6" t="str">
        <f ca="1">IF(OR(Table2[[#This Row],[M17_21_2]]&gt;0,Table2[[#This Row],[K17_21_2]]&lt;0),"+-","")</f>
        <v/>
      </c>
      <c r="J1227" s="9">
        <f ca="1">SUMIF(INDIRECT(Table2[[#Headers],[M23_28_2]]&amp;"[concat]"),Table2[concat],INDIRECT(Table2[[#Headers],[M23_28_2]]&amp;"[c]"))</f>
        <v>0</v>
      </c>
      <c r="K1227" s="9"/>
      <c r="L1227" s="9" t="str">
        <f ca="1">IF(OR(Table2[[#This Row],[M23_28_2]]&gt;0,Table2[[#This Row],[K23_28_2]]&lt;0),"+-","")</f>
        <v/>
      </c>
    </row>
    <row r="1228" spans="1:12" x14ac:dyDescent="0.25">
      <c r="A1228" s="6" t="str">
        <f>SUBSTITUTE(SUBSTITUTE(Table2[[#This Row],[NAMA BARANG]],"-","")," ","")</f>
        <v>Lettertraybesi3susun(2003)</v>
      </c>
      <c r="B1228" s="8">
        <f ca="1">IF(Table2[[#This Row],[TT]]&lt;1,"",COUNT(B$2:B1227)+1)</f>
        <v>1226</v>
      </c>
      <c r="C1228" s="6" t="s">
        <v>2880</v>
      </c>
      <c r="D1228" s="8">
        <v>3</v>
      </c>
      <c r="E1228" s="8" t="s">
        <v>1032</v>
      </c>
      <c r="F1228" s="8">
        <f ca="1">SUM(Table2[[#This Row],[AWAL]],Table2[[#This Row],[M17_21_2]],Table2[[#This Row],[K17_21_2]],Table2[[#This Row],[M23_28_2]],Table2[[#This Row],[K23_28_2]])</f>
        <v>3</v>
      </c>
      <c r="G1228" s="6">
        <f ca="1">SUMIF(INDIRECT(Table2[[#Headers],[M17_21_2]]&amp;"[concat]"),Table2[concat],INDIRECT(Table2[[#Headers],[M17_21_2]]&amp;"[c]"))</f>
        <v>0</v>
      </c>
      <c r="H1228" s="6">
        <f ca="1">SUMIF(INDIRECT(Table2[[#Headers],[K17_21_2]]&amp;"[concat]"),Table2[concat],INDIRECT(Table2[[#Headers],[K17_21_2]]&amp;"[c]"))*-1</f>
        <v>0</v>
      </c>
      <c r="I1228" s="6" t="str">
        <f ca="1">IF(OR(Table2[[#This Row],[M17_21_2]]&gt;0,Table2[[#This Row],[K17_21_2]]&lt;0),"+-","")</f>
        <v/>
      </c>
      <c r="J1228" s="9">
        <f ca="1">SUMIF(INDIRECT(Table2[[#Headers],[M23_28_2]]&amp;"[concat]"),Table2[concat],INDIRECT(Table2[[#Headers],[M23_28_2]]&amp;"[c]"))</f>
        <v>0</v>
      </c>
      <c r="K1228" s="9"/>
      <c r="L1228" s="9" t="str">
        <f ca="1">IF(OR(Table2[[#This Row],[M23_28_2]]&gt;0,Table2[[#This Row],[K23_28_2]]&lt;0),"+-","")</f>
        <v/>
      </c>
    </row>
    <row r="1229" spans="1:12" x14ac:dyDescent="0.25">
      <c r="A1229" s="6" t="str">
        <f>SUBSTITUTE(SUBSTITUTE(Table2[[#This Row],[NAMA BARANG]],"-","")," ","")</f>
        <v>LetterTrayBesi4susunLT004jos</v>
      </c>
      <c r="B1229" s="8">
        <f ca="1">IF(Table2[[#This Row],[TT]]&lt;1,"",COUNT(B$2:B1228)+1)</f>
        <v>1227</v>
      </c>
      <c r="C1229" s="6" t="s">
        <v>1531</v>
      </c>
      <c r="D1229" s="8">
        <v>3</v>
      </c>
      <c r="E1229" s="8" t="s">
        <v>1032</v>
      </c>
      <c r="F1229" s="8">
        <f ca="1">SUM(Table2[[#This Row],[AWAL]],Table2[[#This Row],[M17_21_2]],Table2[[#This Row],[K17_21_2]],Table2[[#This Row],[M23_28_2]],Table2[[#This Row],[K23_28_2]])</f>
        <v>3</v>
      </c>
      <c r="G1229" s="6">
        <f ca="1">SUMIF(INDIRECT(Table2[[#Headers],[M17_21_2]]&amp;"[concat]"),Table2[concat],INDIRECT(Table2[[#Headers],[M17_21_2]]&amp;"[c]"))</f>
        <v>0</v>
      </c>
      <c r="H1229" s="6">
        <f ca="1">SUMIF(INDIRECT(Table2[[#Headers],[K17_21_2]]&amp;"[concat]"),Table2[concat],INDIRECT(Table2[[#Headers],[K17_21_2]]&amp;"[c]"))*-1</f>
        <v>0</v>
      </c>
      <c r="I1229" s="6" t="str">
        <f ca="1">IF(OR(Table2[[#This Row],[M17_21_2]]&gt;0,Table2[[#This Row],[K17_21_2]]&lt;0),"+-","")</f>
        <v/>
      </c>
      <c r="J1229" s="9">
        <f ca="1">SUMIF(INDIRECT(Table2[[#Headers],[M23_28_2]]&amp;"[concat]"),Table2[concat],INDIRECT(Table2[[#Headers],[M23_28_2]]&amp;"[c]"))</f>
        <v>0</v>
      </c>
      <c r="K1229" s="9"/>
      <c r="L1229" s="9" t="str">
        <f ca="1">IF(OR(Table2[[#This Row],[M23_28_2]]&gt;0,Table2[[#This Row],[K23_28_2]]&lt;0),"+-","")</f>
        <v/>
      </c>
    </row>
    <row r="1230" spans="1:12" x14ac:dyDescent="0.25">
      <c r="A1230" s="6" t="str">
        <f>SUBSTITUTE(SUBSTITUTE(Table2[[#This Row],[NAMA BARANG]],"-","")," ","")</f>
        <v>LetterTraysusun4(2004)Besi</v>
      </c>
      <c r="B1230" s="8">
        <f ca="1">IF(Table2[[#This Row],[TT]]&lt;1,"",COUNT(B$2:B1229)+1)</f>
        <v>1228</v>
      </c>
      <c r="C1230" s="6" t="s">
        <v>1533</v>
      </c>
      <c r="D1230" s="8">
        <v>1</v>
      </c>
      <c r="E1230" s="8" t="s">
        <v>1032</v>
      </c>
      <c r="F1230" s="8">
        <f ca="1">SUM(Table2[[#This Row],[AWAL]],Table2[[#This Row],[M17_21_2]],Table2[[#This Row],[K17_21_2]],Table2[[#This Row],[M23_28_2]],Table2[[#This Row],[K23_28_2]])</f>
        <v>1</v>
      </c>
      <c r="G1230" s="6">
        <f ca="1">SUMIF(INDIRECT(Table2[[#Headers],[M17_21_2]]&amp;"[concat]"),Table2[concat],INDIRECT(Table2[[#Headers],[M17_21_2]]&amp;"[c]"))</f>
        <v>0</v>
      </c>
      <c r="H1230" s="6">
        <f ca="1">SUMIF(INDIRECT(Table2[[#Headers],[K17_21_2]]&amp;"[concat]"),Table2[concat],INDIRECT(Table2[[#Headers],[K17_21_2]]&amp;"[c]"))*-1</f>
        <v>0</v>
      </c>
      <c r="I1230" s="6" t="str">
        <f ca="1">IF(OR(Table2[[#This Row],[M17_21_2]]&gt;0,Table2[[#This Row],[K17_21_2]]&lt;0),"+-","")</f>
        <v/>
      </c>
      <c r="J1230" s="9">
        <f ca="1">SUMIF(INDIRECT(Table2[[#Headers],[M23_28_2]]&amp;"[concat]"),Table2[concat],INDIRECT(Table2[[#Headers],[M23_28_2]]&amp;"[c]"))</f>
        <v>0</v>
      </c>
      <c r="K1230" s="9"/>
      <c r="L1230" s="9" t="str">
        <f ca="1">IF(OR(Table2[[#This Row],[M23_28_2]]&gt;0,Table2[[#This Row],[K23_28_2]]&lt;0),"+-","")</f>
        <v/>
      </c>
    </row>
    <row r="1231" spans="1:12" x14ac:dyDescent="0.25">
      <c r="A1231" s="6" t="str">
        <f>SUBSTITUTE(SUBSTITUTE(Table2[[#This Row],[NAMA BARANG]],"-","")," ","")</f>
        <v>Lilinangka1TebalM1001/1002</v>
      </c>
      <c r="B1231" s="8">
        <f ca="1">IF(Table2[[#This Row],[TT]]&lt;1,"",COUNT(B$2:B1230)+1)</f>
        <v>1229</v>
      </c>
      <c r="C1231" s="6" t="s">
        <v>1534</v>
      </c>
      <c r="D1231" s="8">
        <v>23</v>
      </c>
      <c r="E1231" s="8" t="s">
        <v>114</v>
      </c>
      <c r="F1231" s="8">
        <f ca="1">SUM(Table2[[#This Row],[AWAL]],Table2[[#This Row],[M17_21_2]],Table2[[#This Row],[K17_21_2]],Table2[[#This Row],[M23_28_2]],Table2[[#This Row],[K23_28_2]])</f>
        <v>23</v>
      </c>
      <c r="G1231" s="6">
        <f ca="1">SUMIF(INDIRECT(Table2[[#Headers],[M17_21_2]]&amp;"[concat]"),Table2[concat],INDIRECT(Table2[[#Headers],[M17_21_2]]&amp;"[c]"))</f>
        <v>0</v>
      </c>
      <c r="H1231" s="6">
        <f ca="1">SUMIF(INDIRECT(Table2[[#Headers],[K17_21_2]]&amp;"[concat]"),Table2[concat],INDIRECT(Table2[[#Headers],[K17_21_2]]&amp;"[c]"))*-1</f>
        <v>0</v>
      </c>
      <c r="I1231" s="6" t="str">
        <f ca="1">IF(OR(Table2[[#This Row],[M17_21_2]]&gt;0,Table2[[#This Row],[K17_21_2]]&lt;0),"+-","")</f>
        <v/>
      </c>
      <c r="J1231" s="9">
        <f ca="1">SUMIF(INDIRECT(Table2[[#Headers],[M23_28_2]]&amp;"[concat]"),Table2[concat],INDIRECT(Table2[[#Headers],[M23_28_2]]&amp;"[c]"))</f>
        <v>0</v>
      </c>
      <c r="K1231" s="9"/>
      <c r="L1231" s="9" t="str">
        <f ca="1">IF(OR(Table2[[#This Row],[M23_28_2]]&gt;0,Table2[[#This Row],[K23_28_2]]&lt;0),"+-","")</f>
        <v/>
      </c>
    </row>
    <row r="1232" spans="1:12" x14ac:dyDescent="0.25">
      <c r="A1232" s="6" t="str">
        <f>SUBSTITUTE(SUBSTITUTE(Table2[[#This Row],[NAMA BARANG]],"-","")," ","")</f>
        <v>LilinangkaTebalM10011002</v>
      </c>
      <c r="B1232" s="8">
        <f ca="1">IF(Table2[[#This Row],[TT]]&lt;1,"",COUNT(B$2:B1231)+1)</f>
        <v>1230</v>
      </c>
      <c r="C1232" s="6" t="s">
        <v>1535</v>
      </c>
      <c r="D1232" s="8">
        <v>1</v>
      </c>
      <c r="E1232" s="8">
        <v>240</v>
      </c>
      <c r="F1232" s="8">
        <f ca="1">SUM(Table2[[#This Row],[AWAL]],Table2[[#This Row],[M17_21_2]],Table2[[#This Row],[K17_21_2]],Table2[[#This Row],[M23_28_2]],Table2[[#This Row],[K23_28_2]])</f>
        <v>1</v>
      </c>
      <c r="G1232" s="6">
        <f ca="1">SUMIF(INDIRECT(Table2[[#Headers],[M17_21_2]]&amp;"[concat]"),Table2[concat],INDIRECT(Table2[[#Headers],[M17_21_2]]&amp;"[c]"))</f>
        <v>0</v>
      </c>
      <c r="H1232" s="6">
        <f ca="1">SUMIF(INDIRECT(Table2[[#Headers],[K17_21_2]]&amp;"[concat]"),Table2[concat],INDIRECT(Table2[[#Headers],[K17_21_2]]&amp;"[c]"))*-1</f>
        <v>0</v>
      </c>
      <c r="I1232" s="6" t="str">
        <f ca="1">IF(OR(Table2[[#This Row],[M17_21_2]]&gt;0,Table2[[#This Row],[K17_21_2]]&lt;0),"+-","")</f>
        <v/>
      </c>
      <c r="J1232" s="9">
        <f ca="1">SUMIF(INDIRECT(Table2[[#Headers],[M23_28_2]]&amp;"[concat]"),Table2[concat],INDIRECT(Table2[[#Headers],[M23_28_2]]&amp;"[c]"))</f>
        <v>0</v>
      </c>
      <c r="K1232" s="9"/>
      <c r="L1232" s="9" t="str">
        <f ca="1">IF(OR(Table2[[#This Row],[M23_28_2]]&gt;0,Table2[[#This Row],[K23_28_2]]&lt;0),"+-","")</f>
        <v/>
      </c>
    </row>
    <row r="1233" spans="1:12" x14ac:dyDescent="0.25">
      <c r="A1233" s="6" t="str">
        <f>SUBSTITUTE(SUBSTITUTE(Table2[[#This Row],[NAMA BARANG]],"-","")," ","")</f>
        <v>LilinangkaultahtarunaNo4(1)/No5(1)</v>
      </c>
      <c r="B1233" s="8">
        <f ca="1">IF(Table2[[#This Row],[TT]]&lt;1,"",COUNT(B$2:B1232)+1)</f>
        <v>1231</v>
      </c>
      <c r="C1233" s="6" t="s">
        <v>1536</v>
      </c>
      <c r="D1233" s="8">
        <v>2</v>
      </c>
      <c r="E1233" s="8" t="s">
        <v>128</v>
      </c>
      <c r="F1233" s="8">
        <f ca="1">SUM(Table2[[#This Row],[AWAL]],Table2[[#This Row],[M17_21_2]],Table2[[#This Row],[K17_21_2]],Table2[[#This Row],[M23_28_2]],Table2[[#This Row],[K23_28_2]])</f>
        <v>2</v>
      </c>
      <c r="G1233" s="6">
        <f ca="1">SUMIF(INDIRECT(Table2[[#Headers],[M17_21_2]]&amp;"[concat]"),Table2[concat],INDIRECT(Table2[[#Headers],[M17_21_2]]&amp;"[c]"))</f>
        <v>0</v>
      </c>
      <c r="H1233" s="6">
        <f ca="1">SUMIF(INDIRECT(Table2[[#Headers],[K17_21_2]]&amp;"[concat]"),Table2[concat],INDIRECT(Table2[[#Headers],[K17_21_2]]&amp;"[c]"))*-1</f>
        <v>0</v>
      </c>
      <c r="I1233" s="6" t="str">
        <f ca="1">IF(OR(Table2[[#This Row],[M17_21_2]]&gt;0,Table2[[#This Row],[K17_21_2]]&lt;0),"+-","")</f>
        <v/>
      </c>
      <c r="J1233" s="9">
        <f ca="1">SUMIF(INDIRECT(Table2[[#Headers],[M23_28_2]]&amp;"[concat]"),Table2[concat],INDIRECT(Table2[[#Headers],[M23_28_2]]&amp;"[c]"))</f>
        <v>0</v>
      </c>
      <c r="K1233" s="9"/>
      <c r="L1233" s="9" t="str">
        <f ca="1">IF(OR(Table2[[#This Row],[M23_28_2]]&gt;0,Table2[[#This Row],[K23_28_2]]&lt;0),"+-","")</f>
        <v/>
      </c>
    </row>
    <row r="1234" spans="1:12" x14ac:dyDescent="0.25">
      <c r="A1234" s="6" t="str">
        <f>SUBSTITUTE(SUBSTITUTE(Table2[[#This Row],[NAMA BARANG]],"-","")," ","")</f>
        <v>LilinCandyTY020</v>
      </c>
      <c r="B1234" s="8">
        <f ca="1">IF(Table2[[#This Row],[TT]]&lt;1,"",COUNT(B$2:B1233)+1)</f>
        <v>1232</v>
      </c>
      <c r="C1234" s="6" t="s">
        <v>1537</v>
      </c>
      <c r="D1234" s="8">
        <v>1</v>
      </c>
      <c r="E1234" s="8" t="s">
        <v>151</v>
      </c>
      <c r="F1234" s="8">
        <f ca="1">SUM(Table2[[#This Row],[AWAL]],Table2[[#This Row],[M17_21_2]],Table2[[#This Row],[K17_21_2]],Table2[[#This Row],[M23_28_2]],Table2[[#This Row],[K23_28_2]])</f>
        <v>1</v>
      </c>
      <c r="G1234" s="6">
        <f ca="1">SUMIF(INDIRECT(Table2[[#Headers],[M17_21_2]]&amp;"[concat]"),Table2[concat],INDIRECT(Table2[[#Headers],[M17_21_2]]&amp;"[c]"))</f>
        <v>0</v>
      </c>
      <c r="H1234" s="6">
        <f ca="1">SUMIF(INDIRECT(Table2[[#Headers],[K17_21_2]]&amp;"[concat]"),Table2[concat],INDIRECT(Table2[[#Headers],[K17_21_2]]&amp;"[c]"))*-1</f>
        <v>0</v>
      </c>
      <c r="I1234" s="6" t="str">
        <f ca="1">IF(OR(Table2[[#This Row],[M17_21_2]]&gt;0,Table2[[#This Row],[K17_21_2]]&lt;0),"+-","")</f>
        <v/>
      </c>
      <c r="J1234" s="9">
        <f ca="1">SUMIF(INDIRECT(Table2[[#Headers],[M23_28_2]]&amp;"[concat]"),Table2[concat],INDIRECT(Table2[[#Headers],[M23_28_2]]&amp;"[c]"))</f>
        <v>0</v>
      </c>
      <c r="K1234" s="9"/>
      <c r="L1234" s="9" t="str">
        <f ca="1">IF(OR(Table2[[#This Row],[M23_28_2]]&gt;0,Table2[[#This Row],[K23_28_2]]&lt;0),"+-","")</f>
        <v/>
      </c>
    </row>
    <row r="1235" spans="1:12" x14ac:dyDescent="0.25">
      <c r="A1235" s="6" t="str">
        <f>SUBSTITUTE(SUBSTITUTE(Table2[[#This Row],[NAMA BARANG]],"-","")," ","")</f>
        <v>Lilinmagicisi10HC7710M</v>
      </c>
      <c r="B1235" s="8">
        <f ca="1">IF(Table2[[#This Row],[TT]]&lt;1,"",COUNT(B$2:B1234)+1)</f>
        <v>1233</v>
      </c>
      <c r="C1235" s="6" t="s">
        <v>1538</v>
      </c>
      <c r="D1235" s="8">
        <v>1</v>
      </c>
      <c r="E1235" s="8">
        <v>288</v>
      </c>
      <c r="F1235" s="8">
        <f ca="1">SUM(Table2[[#This Row],[AWAL]],Table2[[#This Row],[M17_21_2]],Table2[[#This Row],[K17_21_2]],Table2[[#This Row],[M23_28_2]],Table2[[#This Row],[K23_28_2]])</f>
        <v>1</v>
      </c>
      <c r="G1235" s="6">
        <f ca="1">SUMIF(INDIRECT(Table2[[#Headers],[M17_21_2]]&amp;"[concat]"),Table2[concat],INDIRECT(Table2[[#Headers],[M17_21_2]]&amp;"[c]"))</f>
        <v>0</v>
      </c>
      <c r="H1235" s="6">
        <f ca="1">SUMIF(INDIRECT(Table2[[#Headers],[K17_21_2]]&amp;"[concat]"),Table2[concat],INDIRECT(Table2[[#Headers],[K17_21_2]]&amp;"[c]"))*-1</f>
        <v>0</v>
      </c>
      <c r="I1235" s="6" t="str">
        <f ca="1">IF(OR(Table2[[#This Row],[M17_21_2]]&gt;0,Table2[[#This Row],[K17_21_2]]&lt;0),"+-","")</f>
        <v/>
      </c>
      <c r="J1235" s="9">
        <f ca="1">SUMIF(INDIRECT(Table2[[#Headers],[M23_28_2]]&amp;"[concat]"),Table2[concat],INDIRECT(Table2[[#Headers],[M23_28_2]]&amp;"[c]"))</f>
        <v>0</v>
      </c>
      <c r="K1235" s="9"/>
      <c r="L1235" s="9" t="str">
        <f ca="1">IF(OR(Table2[[#This Row],[M23_28_2]]&gt;0,Table2[[#This Row],[K23_28_2]]&lt;0),"+-","")</f>
        <v/>
      </c>
    </row>
    <row r="1236" spans="1:12" x14ac:dyDescent="0.25">
      <c r="A1236" s="6" t="str">
        <f>SUBSTITUTE(SUBSTITUTE(Table2[[#This Row],[NAMA BARANG]],"-","")," ","")</f>
        <v>LilinTY018magic</v>
      </c>
      <c r="B1236" s="8">
        <f ca="1">IF(Table2[[#This Row],[TT]]&lt;1,"",COUNT(B$2:B1235)+1)</f>
        <v>1234</v>
      </c>
      <c r="C1236" s="6" t="s">
        <v>1539</v>
      </c>
      <c r="D1236" s="8">
        <v>28</v>
      </c>
      <c r="E1236" s="8" t="s">
        <v>151</v>
      </c>
      <c r="F1236" s="8">
        <f ca="1">SUM(Table2[[#This Row],[AWAL]],Table2[[#This Row],[M17_21_2]],Table2[[#This Row],[K17_21_2]],Table2[[#This Row],[M23_28_2]],Table2[[#This Row],[K23_28_2]])</f>
        <v>28</v>
      </c>
      <c r="G1236" s="6">
        <f ca="1">SUMIF(INDIRECT(Table2[[#Headers],[M17_21_2]]&amp;"[concat]"),Table2[concat],INDIRECT(Table2[[#Headers],[M17_21_2]]&amp;"[c]"))</f>
        <v>0</v>
      </c>
      <c r="H1236" s="6">
        <f ca="1">SUMIF(INDIRECT(Table2[[#Headers],[K17_21_2]]&amp;"[concat]"),Table2[concat],INDIRECT(Table2[[#Headers],[K17_21_2]]&amp;"[c]"))*-1</f>
        <v>0</v>
      </c>
      <c r="I1236" s="6" t="str">
        <f ca="1">IF(OR(Table2[[#This Row],[M17_21_2]]&gt;0,Table2[[#This Row],[K17_21_2]]&lt;0),"+-","")</f>
        <v/>
      </c>
      <c r="J1236" s="9">
        <f ca="1">SUMIF(INDIRECT(Table2[[#Headers],[M23_28_2]]&amp;"[concat]"),Table2[concat],INDIRECT(Table2[[#Headers],[M23_28_2]]&amp;"[c]"))</f>
        <v>0</v>
      </c>
      <c r="K1236" s="9"/>
      <c r="L1236" s="9" t="str">
        <f ca="1">IF(OR(Table2[[#This Row],[M23_28_2]]&gt;0,Table2[[#This Row],[K23_28_2]]&lt;0),"+-","")</f>
        <v/>
      </c>
    </row>
    <row r="1237" spans="1:12" x14ac:dyDescent="0.25">
      <c r="A1237" s="6" t="str">
        <f>SUBSTITUTE(SUBSTITUTE(Table2[[#This Row],[NAMA BARANG]],"-","")," ","")</f>
        <v>LilinTY331</v>
      </c>
      <c r="B1237" s="8">
        <f ca="1">IF(Table2[[#This Row],[TT]]&lt;1,"",COUNT(B$2:B1236)+1)</f>
        <v>1235</v>
      </c>
      <c r="C1237" s="6" t="s">
        <v>1540</v>
      </c>
      <c r="D1237" s="8">
        <v>3</v>
      </c>
      <c r="E1237" s="8" t="s">
        <v>151</v>
      </c>
      <c r="F1237" s="8">
        <f ca="1">SUM(Table2[[#This Row],[AWAL]],Table2[[#This Row],[M17_21_2]],Table2[[#This Row],[K17_21_2]],Table2[[#This Row],[M23_28_2]],Table2[[#This Row],[K23_28_2]])</f>
        <v>3</v>
      </c>
      <c r="G1237" s="6">
        <f ca="1">SUMIF(INDIRECT(Table2[[#Headers],[M17_21_2]]&amp;"[concat]"),Table2[concat],INDIRECT(Table2[[#Headers],[M17_21_2]]&amp;"[c]"))</f>
        <v>0</v>
      </c>
      <c r="H1237" s="6">
        <f ca="1">SUMIF(INDIRECT(Table2[[#Headers],[K17_21_2]]&amp;"[concat]"),Table2[concat],INDIRECT(Table2[[#Headers],[K17_21_2]]&amp;"[c]"))*-1</f>
        <v>0</v>
      </c>
      <c r="I1237" s="6" t="str">
        <f ca="1">IF(OR(Table2[[#This Row],[M17_21_2]]&gt;0,Table2[[#This Row],[K17_21_2]]&lt;0),"+-","")</f>
        <v/>
      </c>
      <c r="J1237" s="9">
        <f ca="1">SUMIF(INDIRECT(Table2[[#Headers],[M23_28_2]]&amp;"[concat]"),Table2[concat],INDIRECT(Table2[[#Headers],[M23_28_2]]&amp;"[c]"))</f>
        <v>0</v>
      </c>
      <c r="K1237" s="9"/>
      <c r="L1237" s="9" t="str">
        <f ca="1">IF(OR(Table2[[#This Row],[M23_28_2]]&gt;0,Table2[[#This Row],[K23_28_2]]&lt;0),"+-","")</f>
        <v/>
      </c>
    </row>
    <row r="1238" spans="1:12" x14ac:dyDescent="0.25">
      <c r="A1238" s="6" t="str">
        <f>SUBSTITUTE(SUBSTITUTE(Table2[[#This Row],[NAMA BARANG]],"-","")," ","")</f>
        <v>LooseleafB550rainbowgaris</v>
      </c>
      <c r="B1238" s="8">
        <f ca="1">IF(Table2[[#This Row],[TT]]&lt;1,"",COUNT(B$2:B1237)+1)</f>
        <v>1236</v>
      </c>
      <c r="C1238" s="6" t="s">
        <v>2821</v>
      </c>
      <c r="D1238" s="8">
        <v>1</v>
      </c>
      <c r="E1238" s="8">
        <v>200</v>
      </c>
      <c r="F1238" s="8">
        <f ca="1">SUM(Table2[[#This Row],[AWAL]],Table2[[#This Row],[M17_21_2]],Table2[[#This Row],[K17_21_2]],Table2[[#This Row],[M23_28_2]],Table2[[#This Row],[K23_28_2]])</f>
        <v>1</v>
      </c>
      <c r="G1238" s="6">
        <f ca="1">SUMIF(INDIRECT(Table2[[#Headers],[M17_21_2]]&amp;"[concat]"),Table2[concat],INDIRECT(Table2[[#Headers],[M17_21_2]]&amp;"[c]"))</f>
        <v>0</v>
      </c>
      <c r="H1238" s="6">
        <f ca="1">SUMIF(INDIRECT(Table2[[#Headers],[K17_21_2]]&amp;"[concat]"),Table2[concat],INDIRECT(Table2[[#Headers],[K17_21_2]]&amp;"[c]"))*-1</f>
        <v>0</v>
      </c>
      <c r="I1238" s="6" t="str">
        <f ca="1">IF(OR(Table2[[#This Row],[M17_21_2]]&gt;0,Table2[[#This Row],[K17_21_2]]&lt;0),"+-","")</f>
        <v/>
      </c>
      <c r="J1238" s="9">
        <f ca="1">SUMIF(INDIRECT(Table2[[#Headers],[M23_28_2]]&amp;"[concat]"),Table2[concat],INDIRECT(Table2[[#Headers],[M23_28_2]]&amp;"[c]"))</f>
        <v>0</v>
      </c>
      <c r="K1238" s="9"/>
      <c r="L1238" s="9" t="str">
        <f ca="1">IF(OR(Table2[[#This Row],[M23_28_2]]&gt;0,Table2[[#This Row],[K23_28_2]]&lt;0),"+-","")</f>
        <v/>
      </c>
    </row>
    <row r="1239" spans="1:12" x14ac:dyDescent="0.25">
      <c r="A1239" s="6" t="str">
        <f>SUBSTITUTE(SUBSTITUTE(Table2[[#This Row],[NAMA BARANG]],"-","")," ","")</f>
        <v>MagicBoard105House</v>
      </c>
      <c r="B1239" s="8">
        <f ca="1">IF(Table2[[#This Row],[TT]]&lt;1,"",COUNT(B$2:B1238)+1)</f>
        <v>1237</v>
      </c>
      <c r="C1239" s="6" t="s">
        <v>1541</v>
      </c>
      <c r="D1239" s="8">
        <v>13</v>
      </c>
      <c r="E1239" s="8" t="s">
        <v>43</v>
      </c>
      <c r="F1239" s="8">
        <f ca="1">SUM(Table2[[#This Row],[AWAL]],Table2[[#This Row],[M17_21_2]],Table2[[#This Row],[K17_21_2]],Table2[[#This Row],[M23_28_2]],Table2[[#This Row],[K23_28_2]])</f>
        <v>13</v>
      </c>
      <c r="G1239" s="6">
        <f ca="1">SUMIF(INDIRECT(Table2[[#Headers],[M17_21_2]]&amp;"[concat]"),Table2[concat],INDIRECT(Table2[[#Headers],[M17_21_2]]&amp;"[c]"))</f>
        <v>0</v>
      </c>
      <c r="H1239" s="6">
        <f ca="1">SUMIF(INDIRECT(Table2[[#Headers],[K17_21_2]]&amp;"[concat]"),Table2[concat],INDIRECT(Table2[[#Headers],[K17_21_2]]&amp;"[c]"))*-1</f>
        <v>0</v>
      </c>
      <c r="I1239" s="6" t="str">
        <f ca="1">IF(OR(Table2[[#This Row],[M17_21_2]]&gt;0,Table2[[#This Row],[K17_21_2]]&lt;0),"+-","")</f>
        <v/>
      </c>
      <c r="J1239" s="9">
        <f ca="1">SUMIF(INDIRECT(Table2[[#Headers],[M23_28_2]]&amp;"[concat]"),Table2[concat],INDIRECT(Table2[[#Headers],[M23_28_2]]&amp;"[c]"))</f>
        <v>0</v>
      </c>
      <c r="K1239" s="9"/>
      <c r="L1239" s="9" t="str">
        <f ca="1">IF(OR(Table2[[#This Row],[M23_28_2]]&gt;0,Table2[[#This Row],[K23_28_2]]&lt;0),"+-","")</f>
        <v/>
      </c>
    </row>
    <row r="1240" spans="1:12" x14ac:dyDescent="0.25">
      <c r="A1240" s="6" t="str">
        <f>SUBSTITUTE(SUBSTITUTE(Table2[[#This Row],[NAMA BARANG]],"-","")," ","")</f>
        <v>MagicBoard106Dolphin</v>
      </c>
      <c r="B1240" s="8">
        <f ca="1">IF(Table2[[#This Row],[TT]]&lt;1,"",COUNT(B$2:B1239)+1)</f>
        <v>1238</v>
      </c>
      <c r="C1240" s="6" t="s">
        <v>1542</v>
      </c>
      <c r="D1240" s="8">
        <v>6</v>
      </c>
      <c r="E1240" s="8">
        <v>96</v>
      </c>
      <c r="F1240" s="8">
        <f ca="1">SUM(Table2[[#This Row],[AWAL]],Table2[[#This Row],[M17_21_2]],Table2[[#This Row],[K17_21_2]],Table2[[#This Row],[M23_28_2]],Table2[[#This Row],[K23_28_2]])</f>
        <v>6</v>
      </c>
      <c r="G1240" s="6">
        <f ca="1">SUMIF(INDIRECT(Table2[[#Headers],[M17_21_2]]&amp;"[concat]"),Table2[concat],INDIRECT(Table2[[#Headers],[M17_21_2]]&amp;"[c]"))</f>
        <v>0</v>
      </c>
      <c r="H1240" s="6">
        <f ca="1">SUMIF(INDIRECT(Table2[[#Headers],[K17_21_2]]&amp;"[concat]"),Table2[concat],INDIRECT(Table2[[#Headers],[K17_21_2]]&amp;"[c]"))*-1</f>
        <v>0</v>
      </c>
      <c r="I1240" s="6" t="str">
        <f ca="1">IF(OR(Table2[[#This Row],[M17_21_2]]&gt;0,Table2[[#This Row],[K17_21_2]]&lt;0),"+-","")</f>
        <v/>
      </c>
      <c r="J1240" s="9">
        <f ca="1">SUMIF(INDIRECT(Table2[[#Headers],[M23_28_2]]&amp;"[concat]"),Table2[concat],INDIRECT(Table2[[#Headers],[M23_28_2]]&amp;"[c]"))</f>
        <v>0</v>
      </c>
      <c r="K1240" s="9"/>
      <c r="L1240" s="9" t="str">
        <f ca="1">IF(OR(Table2[[#This Row],[M23_28_2]]&gt;0,Table2[[#This Row],[K23_28_2]]&lt;0),"+-","")</f>
        <v/>
      </c>
    </row>
    <row r="1241" spans="1:12" x14ac:dyDescent="0.25">
      <c r="A1241" s="6" t="str">
        <f>SUBSTITUTE(SUBSTITUTE(Table2[[#This Row],[NAMA BARANG]],"-","")," ","")</f>
        <v>MagicBoard108</v>
      </c>
      <c r="B1241" s="8">
        <f ca="1">IF(Table2[[#This Row],[TT]]&lt;1,"",COUNT(B$2:B1240)+1)</f>
        <v>1239</v>
      </c>
      <c r="C1241" s="6" t="s">
        <v>1543</v>
      </c>
      <c r="D1241" s="8">
        <v>1</v>
      </c>
      <c r="E1241" s="8" t="s">
        <v>43</v>
      </c>
      <c r="F1241" s="8">
        <f ca="1">SUM(Table2[[#This Row],[AWAL]],Table2[[#This Row],[M17_21_2]],Table2[[#This Row],[K17_21_2]],Table2[[#This Row],[M23_28_2]],Table2[[#This Row],[K23_28_2]])</f>
        <v>1</v>
      </c>
      <c r="G1241" s="6">
        <f ca="1">SUMIF(INDIRECT(Table2[[#Headers],[M17_21_2]]&amp;"[concat]"),Table2[concat],INDIRECT(Table2[[#Headers],[M17_21_2]]&amp;"[c]"))</f>
        <v>0</v>
      </c>
      <c r="H1241" s="6">
        <f ca="1">SUMIF(INDIRECT(Table2[[#Headers],[K17_21_2]]&amp;"[concat]"),Table2[concat],INDIRECT(Table2[[#Headers],[K17_21_2]]&amp;"[c]"))*-1</f>
        <v>0</v>
      </c>
      <c r="I1241" s="6" t="str">
        <f ca="1">IF(OR(Table2[[#This Row],[M17_21_2]]&gt;0,Table2[[#This Row],[K17_21_2]]&lt;0),"+-","")</f>
        <v/>
      </c>
      <c r="J1241" s="9">
        <f ca="1">SUMIF(INDIRECT(Table2[[#Headers],[M23_28_2]]&amp;"[concat]"),Table2[concat],INDIRECT(Table2[[#Headers],[M23_28_2]]&amp;"[c]"))</f>
        <v>0</v>
      </c>
      <c r="K1241" s="9"/>
      <c r="L1241" s="9" t="str">
        <f ca="1">IF(OR(Table2[[#This Row],[M23_28_2]]&gt;0,Table2[[#This Row],[K23_28_2]]&lt;0),"+-","")</f>
        <v/>
      </c>
    </row>
    <row r="1242" spans="1:12" x14ac:dyDescent="0.25">
      <c r="A1242" s="6" t="str">
        <f>SUBSTITUTE(SUBSTITUTE(Table2[[#This Row],[NAMA BARANG]],"-","")," ","")</f>
        <v>MagicBoard20196</v>
      </c>
      <c r="B1242" s="8">
        <f ca="1">IF(Table2[[#This Row],[TT]]&lt;1,"",COUNT(B$2:B1241)+1)</f>
        <v>1240</v>
      </c>
      <c r="C1242" s="6" t="s">
        <v>1545</v>
      </c>
      <c r="D1242" s="8">
        <v>2</v>
      </c>
      <c r="E1242" s="8">
        <v>96</v>
      </c>
      <c r="F1242" s="8">
        <f ca="1">SUM(Table2[[#This Row],[AWAL]],Table2[[#This Row],[M17_21_2]],Table2[[#This Row],[K17_21_2]],Table2[[#This Row],[M23_28_2]],Table2[[#This Row],[K23_28_2]])</f>
        <v>2</v>
      </c>
      <c r="G1242" s="6">
        <f ca="1">SUMIF(INDIRECT(Table2[[#Headers],[M17_21_2]]&amp;"[concat]"),Table2[concat],INDIRECT(Table2[[#Headers],[M17_21_2]]&amp;"[c]"))</f>
        <v>0</v>
      </c>
      <c r="H1242" s="6">
        <f ca="1">SUMIF(INDIRECT(Table2[[#Headers],[K17_21_2]]&amp;"[concat]"),Table2[concat],INDIRECT(Table2[[#Headers],[K17_21_2]]&amp;"[c]"))*-1</f>
        <v>0</v>
      </c>
      <c r="I1242" s="6" t="str">
        <f ca="1">IF(OR(Table2[[#This Row],[M17_21_2]]&gt;0,Table2[[#This Row],[K17_21_2]]&lt;0),"+-","")</f>
        <v/>
      </c>
      <c r="J1242" s="9">
        <f ca="1">SUMIF(INDIRECT(Table2[[#Headers],[M23_28_2]]&amp;"[concat]"),Table2[concat],INDIRECT(Table2[[#Headers],[M23_28_2]]&amp;"[c]"))</f>
        <v>0</v>
      </c>
      <c r="K1242" s="9"/>
      <c r="L1242" s="9" t="str">
        <f ca="1">IF(OR(Table2[[#This Row],[M23_28_2]]&gt;0,Table2[[#This Row],[K23_28_2]]&lt;0),"+-","")</f>
        <v/>
      </c>
    </row>
    <row r="1243" spans="1:12" x14ac:dyDescent="0.25">
      <c r="A1243" s="6" t="str">
        <f>SUBSTITUTE(SUBSTITUTE(Table2[[#This Row],[NAMA BARANG]],"-","")," ","")</f>
        <v>Magnet+Set1000GM</v>
      </c>
      <c r="B1243" s="8">
        <f ca="1">IF(Table2[[#This Row],[TT]]&lt;1,"",COUNT(B$2:B1242)+1)</f>
        <v>1241</v>
      </c>
      <c r="C1243" s="6" t="s">
        <v>1546</v>
      </c>
      <c r="D1243" s="8">
        <v>4</v>
      </c>
      <c r="E1243" s="8" t="s">
        <v>1547</v>
      </c>
      <c r="F1243" s="8">
        <f ca="1">SUM(Table2[[#This Row],[AWAL]],Table2[[#This Row],[M17_21_2]],Table2[[#This Row],[K17_21_2]],Table2[[#This Row],[M23_28_2]],Table2[[#This Row],[K23_28_2]])</f>
        <v>4</v>
      </c>
      <c r="G1243" s="6">
        <f ca="1">SUMIF(INDIRECT(Table2[[#Headers],[M17_21_2]]&amp;"[concat]"),Table2[concat],INDIRECT(Table2[[#Headers],[M17_21_2]]&amp;"[c]"))</f>
        <v>0</v>
      </c>
      <c r="H1243" s="6">
        <f ca="1">SUMIF(INDIRECT(Table2[[#Headers],[K17_21_2]]&amp;"[concat]"),Table2[concat],INDIRECT(Table2[[#Headers],[K17_21_2]]&amp;"[c]"))*-1</f>
        <v>0</v>
      </c>
      <c r="I1243" s="6" t="str">
        <f ca="1">IF(OR(Table2[[#This Row],[M17_21_2]]&gt;0,Table2[[#This Row],[K17_21_2]]&lt;0),"+-","")</f>
        <v/>
      </c>
      <c r="J1243" s="9">
        <f ca="1">SUMIF(INDIRECT(Table2[[#Headers],[M23_28_2]]&amp;"[concat]"),Table2[concat],INDIRECT(Table2[[#Headers],[M23_28_2]]&amp;"[c]"))</f>
        <v>0</v>
      </c>
      <c r="K1243" s="9"/>
      <c r="L1243" s="9" t="str">
        <f ca="1">IF(OR(Table2[[#This Row],[M23_28_2]]&gt;0,Table2[[#This Row],[K23_28_2]]&lt;0),"+-","")</f>
        <v/>
      </c>
    </row>
    <row r="1244" spans="1:12" x14ac:dyDescent="0.25">
      <c r="A1244" s="6" t="str">
        <f>SUBSTITUTE(SUBSTITUTE(Table2[[#This Row],[NAMA BARANG]],"-","")," ","")</f>
        <v>Magnit002Set</v>
      </c>
      <c r="B1244" s="8">
        <f ca="1">IF(Table2[[#This Row],[TT]]&lt;1,"",COUNT(B$2:B1243)+1)</f>
        <v>1242</v>
      </c>
      <c r="C1244" s="6" t="s">
        <v>1548</v>
      </c>
      <c r="D1244" s="8">
        <v>7</v>
      </c>
      <c r="E1244" s="8" t="s">
        <v>529</v>
      </c>
      <c r="F1244" s="8">
        <f ca="1">SUM(Table2[[#This Row],[AWAL]],Table2[[#This Row],[M17_21_2]],Table2[[#This Row],[K17_21_2]],Table2[[#This Row],[M23_28_2]],Table2[[#This Row],[K23_28_2]])</f>
        <v>7</v>
      </c>
      <c r="G1244" s="6">
        <f ca="1">SUMIF(INDIRECT(Table2[[#Headers],[M17_21_2]]&amp;"[concat]"),Table2[concat],INDIRECT(Table2[[#Headers],[M17_21_2]]&amp;"[c]"))</f>
        <v>0</v>
      </c>
      <c r="H1244" s="6">
        <f ca="1">SUMIF(INDIRECT(Table2[[#Headers],[K17_21_2]]&amp;"[concat]"),Table2[concat],INDIRECT(Table2[[#Headers],[K17_21_2]]&amp;"[c]"))*-1</f>
        <v>0</v>
      </c>
      <c r="I1244" s="6" t="str">
        <f ca="1">IF(OR(Table2[[#This Row],[M17_21_2]]&gt;0,Table2[[#This Row],[K17_21_2]]&lt;0),"+-","")</f>
        <v/>
      </c>
      <c r="J1244" s="9">
        <f ca="1">SUMIF(INDIRECT(Table2[[#Headers],[M23_28_2]]&amp;"[concat]"),Table2[concat],INDIRECT(Table2[[#Headers],[M23_28_2]]&amp;"[c]"))</f>
        <v>0</v>
      </c>
      <c r="K1244" s="9"/>
      <c r="L1244" s="9" t="str">
        <f ca="1">IF(OR(Table2[[#This Row],[M23_28_2]]&gt;0,Table2[[#This Row],[K23_28_2]]&lt;0),"+-","")</f>
        <v/>
      </c>
    </row>
    <row r="1245" spans="1:12" x14ac:dyDescent="0.25">
      <c r="A1245" s="6" t="str">
        <f>SUBSTITUTE(SUBSTITUTE(Table2[[#This Row],[NAMA BARANG]],"-","")," ","")</f>
        <v>Magnit2008(Import)</v>
      </c>
      <c r="B1245" s="8">
        <f ca="1">IF(Table2[[#This Row],[TT]]&lt;1,"",COUNT(B$2:B1244)+1)</f>
        <v>1243</v>
      </c>
      <c r="C1245" s="6" t="s">
        <v>1549</v>
      </c>
      <c r="D1245" s="8">
        <v>1</v>
      </c>
      <c r="E1245" s="8" t="s">
        <v>59</v>
      </c>
      <c r="F1245" s="8">
        <f ca="1">SUM(Table2[[#This Row],[AWAL]],Table2[[#This Row],[M17_21_2]],Table2[[#This Row],[K17_21_2]],Table2[[#This Row],[M23_28_2]],Table2[[#This Row],[K23_28_2]])</f>
        <v>1</v>
      </c>
      <c r="G1245" s="6">
        <f ca="1">SUMIF(INDIRECT(Table2[[#Headers],[M17_21_2]]&amp;"[concat]"),Table2[concat],INDIRECT(Table2[[#Headers],[M17_21_2]]&amp;"[c]"))</f>
        <v>0</v>
      </c>
      <c r="H1245" s="6">
        <f ca="1">SUMIF(INDIRECT(Table2[[#Headers],[K17_21_2]]&amp;"[concat]"),Table2[concat],INDIRECT(Table2[[#Headers],[K17_21_2]]&amp;"[c]"))*-1</f>
        <v>0</v>
      </c>
      <c r="I1245" s="6" t="str">
        <f ca="1">IF(OR(Table2[[#This Row],[M17_21_2]]&gt;0,Table2[[#This Row],[K17_21_2]]&lt;0),"+-","")</f>
        <v/>
      </c>
      <c r="J1245" s="9">
        <f ca="1">SUMIF(INDIRECT(Table2[[#Headers],[M23_28_2]]&amp;"[concat]"),Table2[concat],INDIRECT(Table2[[#Headers],[M23_28_2]]&amp;"[c]"))</f>
        <v>0</v>
      </c>
      <c r="K1245" s="9"/>
      <c r="L1245" s="9" t="str">
        <f ca="1">IF(OR(Table2[[#This Row],[M23_28_2]]&gt;0,Table2[[#This Row],[K23_28_2]]&lt;0),"+-","")</f>
        <v/>
      </c>
    </row>
    <row r="1246" spans="1:12" x14ac:dyDescent="0.25">
      <c r="A1246" s="6" t="str">
        <f>SUBSTITUTE(SUBSTITUTE(Table2[[#This Row],[NAMA BARANG]],"-","")," ","")</f>
        <v>Magnit2012</v>
      </c>
      <c r="B1246" s="8">
        <f ca="1">IF(Table2[[#This Row],[TT]]&lt;1,"",COUNT(B$2:B1245)+1)</f>
        <v>1244</v>
      </c>
      <c r="C1246" s="6" t="s">
        <v>1550</v>
      </c>
      <c r="D1246" s="8">
        <v>3</v>
      </c>
      <c r="E1246" s="8" t="s">
        <v>59</v>
      </c>
      <c r="F1246" s="8">
        <f ca="1">SUM(Table2[[#This Row],[AWAL]],Table2[[#This Row],[M17_21_2]],Table2[[#This Row],[K17_21_2]],Table2[[#This Row],[M23_28_2]],Table2[[#This Row],[K23_28_2]])</f>
        <v>3</v>
      </c>
      <c r="G1246" s="6">
        <f ca="1">SUMIF(INDIRECT(Table2[[#Headers],[M17_21_2]]&amp;"[concat]"),Table2[concat],INDIRECT(Table2[[#Headers],[M17_21_2]]&amp;"[c]"))</f>
        <v>0</v>
      </c>
      <c r="H1246" s="6">
        <f ca="1">SUMIF(INDIRECT(Table2[[#Headers],[K17_21_2]]&amp;"[concat]"),Table2[concat],INDIRECT(Table2[[#Headers],[K17_21_2]]&amp;"[c]"))*-1</f>
        <v>0</v>
      </c>
      <c r="I1246" s="6" t="str">
        <f ca="1">IF(OR(Table2[[#This Row],[M17_21_2]]&gt;0,Table2[[#This Row],[K17_21_2]]&lt;0),"+-","")</f>
        <v/>
      </c>
      <c r="J1246" s="9">
        <f ca="1">SUMIF(INDIRECT(Table2[[#Headers],[M23_28_2]]&amp;"[concat]"),Table2[concat],INDIRECT(Table2[[#Headers],[M23_28_2]]&amp;"[c]"))</f>
        <v>0</v>
      </c>
      <c r="K1246" s="9"/>
      <c r="L1246" s="9" t="str">
        <f ca="1">IF(OR(Table2[[#This Row],[M23_28_2]]&gt;0,Table2[[#This Row],[K23_28_2]]&lt;0),"+-","")</f>
        <v/>
      </c>
    </row>
    <row r="1247" spans="1:12" x14ac:dyDescent="0.25">
      <c r="A1247" s="6" t="str">
        <f>SUBSTITUTE(SUBSTITUTE(Table2[[#This Row],[NAMA BARANG]],"-","")," ","")</f>
        <v>Magnit306</v>
      </c>
      <c r="B1247" s="8">
        <f ca="1">IF(Table2[[#This Row],[TT]]&lt;1,"",COUNT(B$2:B1246)+1)</f>
        <v>1245</v>
      </c>
      <c r="C1247" s="6" t="s">
        <v>1551</v>
      </c>
      <c r="D1247" s="8">
        <v>1</v>
      </c>
      <c r="E1247" s="8" t="s">
        <v>370</v>
      </c>
      <c r="F1247" s="8">
        <f ca="1">SUM(Table2[[#This Row],[AWAL]],Table2[[#This Row],[M17_21_2]],Table2[[#This Row],[K17_21_2]],Table2[[#This Row],[M23_28_2]],Table2[[#This Row],[K23_28_2]])</f>
        <v>1</v>
      </c>
      <c r="G1247" s="6">
        <f ca="1">SUMIF(INDIRECT(Table2[[#Headers],[M17_21_2]]&amp;"[concat]"),Table2[concat],INDIRECT(Table2[[#Headers],[M17_21_2]]&amp;"[c]"))</f>
        <v>0</v>
      </c>
      <c r="H1247" s="6">
        <f ca="1">SUMIF(INDIRECT(Table2[[#Headers],[K17_21_2]]&amp;"[concat]"),Table2[concat],INDIRECT(Table2[[#Headers],[K17_21_2]]&amp;"[c]"))*-1</f>
        <v>0</v>
      </c>
      <c r="I1247" s="6" t="str">
        <f ca="1">IF(OR(Table2[[#This Row],[M17_21_2]]&gt;0,Table2[[#This Row],[K17_21_2]]&lt;0),"+-","")</f>
        <v/>
      </c>
      <c r="J1247" s="9">
        <f ca="1">SUMIF(INDIRECT(Table2[[#Headers],[M23_28_2]]&amp;"[concat]"),Table2[concat],INDIRECT(Table2[[#Headers],[M23_28_2]]&amp;"[c]"))</f>
        <v>0</v>
      </c>
      <c r="K1247" s="9"/>
      <c r="L1247" s="9" t="str">
        <f ca="1">IF(OR(Table2[[#This Row],[M23_28_2]]&gt;0,Table2[[#This Row],[K23_28_2]]&lt;0),"+-","")</f>
        <v/>
      </c>
    </row>
    <row r="1248" spans="1:12" x14ac:dyDescent="0.25">
      <c r="A1248" s="6" t="str">
        <f>SUBSTITUTE(SUBSTITUTE(Table2[[#This Row],[NAMA BARANG]],"-","")," ","")</f>
        <v>Magnit8pc/003</v>
      </c>
      <c r="B1248" s="8">
        <f ca="1">IF(Table2[[#This Row],[TT]]&lt;1,"",COUNT(B$2:B1247)+1)</f>
        <v>1246</v>
      </c>
      <c r="C1248" s="6" t="s">
        <v>1552</v>
      </c>
      <c r="D1248" s="8">
        <v>2</v>
      </c>
      <c r="E1248" s="8" t="s">
        <v>1426</v>
      </c>
      <c r="F1248" s="8">
        <f ca="1">SUM(Table2[[#This Row],[AWAL]],Table2[[#This Row],[M17_21_2]],Table2[[#This Row],[K17_21_2]],Table2[[#This Row],[M23_28_2]],Table2[[#This Row],[K23_28_2]])</f>
        <v>2</v>
      </c>
      <c r="G1248" s="6">
        <f ca="1">SUMIF(INDIRECT(Table2[[#Headers],[M17_21_2]]&amp;"[concat]"),Table2[concat],INDIRECT(Table2[[#Headers],[M17_21_2]]&amp;"[c]"))</f>
        <v>0</v>
      </c>
      <c r="H1248" s="6">
        <f ca="1">SUMIF(INDIRECT(Table2[[#Headers],[K17_21_2]]&amp;"[concat]"),Table2[concat],INDIRECT(Table2[[#Headers],[K17_21_2]]&amp;"[c]"))*-1</f>
        <v>0</v>
      </c>
      <c r="I1248" s="6" t="str">
        <f ca="1">IF(OR(Table2[[#This Row],[M17_21_2]]&gt;0,Table2[[#This Row],[K17_21_2]]&lt;0),"+-","")</f>
        <v/>
      </c>
      <c r="J1248" s="9">
        <f ca="1">SUMIF(INDIRECT(Table2[[#Headers],[M23_28_2]]&amp;"[concat]"),Table2[concat],INDIRECT(Table2[[#Headers],[M23_28_2]]&amp;"[c]"))</f>
        <v>0</v>
      </c>
      <c r="K1248" s="9"/>
      <c r="L1248" s="9" t="str">
        <f ca="1">IF(OR(Table2[[#This Row],[M23_28_2]]&gt;0,Table2[[#This Row],[K23_28_2]]&lt;0),"+-","")</f>
        <v/>
      </c>
    </row>
    <row r="1249" spans="1:12" x14ac:dyDescent="0.25">
      <c r="A1249" s="6" t="str">
        <f>SUBSTITUTE(SUBSTITUTE(Table2[[#This Row],[NAMA BARANG]],"-","")," ","")</f>
        <v>Magnitangka8305Xinyefirst(K)</v>
      </c>
      <c r="B1249" s="8">
        <f ca="1">IF(Table2[[#This Row],[TT]]&lt;1,"",COUNT(B$2:B1248)+1)</f>
        <v>1247</v>
      </c>
      <c r="C1249" s="6" t="s">
        <v>1553</v>
      </c>
      <c r="D1249" s="8">
        <v>2</v>
      </c>
      <c r="E1249" s="8" t="s">
        <v>917</v>
      </c>
      <c r="F1249" s="8">
        <f ca="1">SUM(Table2[[#This Row],[AWAL]],Table2[[#This Row],[M17_21_2]],Table2[[#This Row],[K17_21_2]],Table2[[#This Row],[M23_28_2]],Table2[[#This Row],[K23_28_2]])</f>
        <v>2</v>
      </c>
      <c r="G1249" s="6">
        <f ca="1">SUMIF(INDIRECT(Table2[[#Headers],[M17_21_2]]&amp;"[concat]"),Table2[concat],INDIRECT(Table2[[#Headers],[M17_21_2]]&amp;"[c]"))</f>
        <v>0</v>
      </c>
      <c r="H1249" s="6">
        <f ca="1">SUMIF(INDIRECT(Table2[[#Headers],[K17_21_2]]&amp;"[concat]"),Table2[concat],INDIRECT(Table2[[#Headers],[K17_21_2]]&amp;"[c]"))*-1</f>
        <v>0</v>
      </c>
      <c r="I1249" s="6" t="str">
        <f ca="1">IF(OR(Table2[[#This Row],[M17_21_2]]&gt;0,Table2[[#This Row],[K17_21_2]]&lt;0),"+-","")</f>
        <v/>
      </c>
      <c r="J1249" s="9">
        <f ca="1">SUMIF(INDIRECT(Table2[[#Headers],[M23_28_2]]&amp;"[concat]"),Table2[concat],INDIRECT(Table2[[#Headers],[M23_28_2]]&amp;"[c]"))</f>
        <v>0</v>
      </c>
      <c r="K1249" s="9"/>
      <c r="L1249" s="9" t="str">
        <f ca="1">IF(OR(Table2[[#This Row],[M23_28_2]]&gt;0,Table2[[#This Row],[K23_28_2]]&lt;0),"+-","")</f>
        <v/>
      </c>
    </row>
    <row r="1250" spans="1:12" x14ac:dyDescent="0.25">
      <c r="A1250" s="6" t="str">
        <f>SUBSTITUTE(SUBSTITUTE(Table2[[#This Row],[NAMA BARANG]],"-","")," ","")</f>
        <v>MagnitS3010(Import)</v>
      </c>
      <c r="B1250" s="8">
        <f ca="1">IF(Table2[[#This Row],[TT]]&lt;1,"",COUNT(B$2:B1249)+1)</f>
        <v>1248</v>
      </c>
      <c r="C1250" s="6" t="s">
        <v>1554</v>
      </c>
      <c r="D1250" s="8">
        <v>1</v>
      </c>
      <c r="F1250" s="8">
        <f ca="1">SUM(Table2[[#This Row],[AWAL]],Table2[[#This Row],[M17_21_2]],Table2[[#This Row],[K17_21_2]],Table2[[#This Row],[M23_28_2]],Table2[[#This Row],[K23_28_2]])</f>
        <v>1</v>
      </c>
      <c r="G1250" s="6">
        <f ca="1">SUMIF(INDIRECT(Table2[[#Headers],[M17_21_2]]&amp;"[concat]"),Table2[concat],INDIRECT(Table2[[#Headers],[M17_21_2]]&amp;"[c]"))</f>
        <v>0</v>
      </c>
      <c r="H1250" s="6">
        <f ca="1">SUMIF(INDIRECT(Table2[[#Headers],[K17_21_2]]&amp;"[concat]"),Table2[concat],INDIRECT(Table2[[#Headers],[K17_21_2]]&amp;"[c]"))*-1</f>
        <v>0</v>
      </c>
      <c r="I1250" s="6" t="str">
        <f ca="1">IF(OR(Table2[[#This Row],[M17_21_2]]&gt;0,Table2[[#This Row],[K17_21_2]]&lt;0),"+-","")</f>
        <v/>
      </c>
      <c r="J1250" s="9">
        <f ca="1">SUMIF(INDIRECT(Table2[[#Headers],[M23_28_2]]&amp;"[concat]"),Table2[concat],INDIRECT(Table2[[#Headers],[M23_28_2]]&amp;"[c]"))</f>
        <v>0</v>
      </c>
      <c r="K1250" s="9"/>
      <c r="L1250" s="9" t="str">
        <f ca="1">IF(OR(Table2[[#This Row],[M23_28_2]]&gt;0,Table2[[#This Row],[K23_28_2]]&lt;0),"+-","")</f>
        <v/>
      </c>
    </row>
    <row r="1251" spans="1:12" x14ac:dyDescent="0.25">
      <c r="A1251" s="6" t="str">
        <f>SUBSTITUTE(SUBSTITUTE(Table2[[#This Row],[NAMA BARANG]],"-","")," ","")</f>
        <v>Malamset23122</v>
      </c>
      <c r="B1251" s="8">
        <f ca="1">IF(Table2[[#This Row],[TT]]&lt;1,"",COUNT(B$2:B1250)+1)</f>
        <v>1249</v>
      </c>
      <c r="C1251" s="6" t="s">
        <v>1555</v>
      </c>
      <c r="D1251" s="8">
        <v>20</v>
      </c>
      <c r="E1251" s="8" t="s">
        <v>1556</v>
      </c>
      <c r="F1251" s="8">
        <f ca="1">SUM(Table2[[#This Row],[AWAL]],Table2[[#This Row],[M17_21_2]],Table2[[#This Row],[K17_21_2]],Table2[[#This Row],[M23_28_2]],Table2[[#This Row],[K23_28_2]])</f>
        <v>20</v>
      </c>
      <c r="G1251" s="6">
        <f ca="1">SUMIF(INDIRECT(Table2[[#Headers],[M17_21_2]]&amp;"[concat]"),Table2[concat],INDIRECT(Table2[[#Headers],[M17_21_2]]&amp;"[c]"))</f>
        <v>0</v>
      </c>
      <c r="H1251" s="6">
        <f ca="1">SUMIF(INDIRECT(Table2[[#Headers],[K17_21_2]]&amp;"[concat]"),Table2[concat],INDIRECT(Table2[[#Headers],[K17_21_2]]&amp;"[c]"))*-1</f>
        <v>0</v>
      </c>
      <c r="I1251" s="6" t="str">
        <f ca="1">IF(OR(Table2[[#This Row],[M17_21_2]]&gt;0,Table2[[#This Row],[K17_21_2]]&lt;0),"+-","")</f>
        <v/>
      </c>
      <c r="J1251" s="9">
        <f ca="1">SUMIF(INDIRECT(Table2[[#Headers],[M23_28_2]]&amp;"[concat]"),Table2[concat],INDIRECT(Table2[[#Headers],[M23_28_2]]&amp;"[c]"))</f>
        <v>0</v>
      </c>
      <c r="K1251" s="9"/>
      <c r="L1251" s="9" t="str">
        <f ca="1">IF(OR(Table2[[#This Row],[M23_28_2]]&gt;0,Table2[[#This Row],[K23_28_2]]&lt;0),"+-","")</f>
        <v/>
      </c>
    </row>
    <row r="1252" spans="1:12" x14ac:dyDescent="0.25">
      <c r="A1252" s="6" t="str">
        <f>SUBSTITUTE(SUBSTITUTE(Table2[[#This Row],[NAMA BARANG]],"-","")," ","")</f>
        <v>Map2sapAllWin2AS</v>
      </c>
      <c r="B1252" s="8">
        <f ca="1">IF(Table2[[#This Row],[TT]]&lt;1,"",COUNT(B$2:B1251)+1)</f>
        <v>1250</v>
      </c>
      <c r="C1252" s="6" t="s">
        <v>1557</v>
      </c>
      <c r="D1252" s="8">
        <v>1</v>
      </c>
      <c r="E1252" s="8" t="s">
        <v>23</v>
      </c>
      <c r="F1252" s="8">
        <f ca="1">SUM(Table2[[#This Row],[AWAL]],Table2[[#This Row],[M17_21_2]],Table2[[#This Row],[K17_21_2]],Table2[[#This Row],[M23_28_2]],Table2[[#This Row],[K23_28_2]])</f>
        <v>1</v>
      </c>
      <c r="G1252" s="6">
        <f ca="1">SUMIF(INDIRECT(Table2[[#Headers],[M17_21_2]]&amp;"[concat]"),Table2[concat],INDIRECT(Table2[[#Headers],[M17_21_2]]&amp;"[c]"))</f>
        <v>0</v>
      </c>
      <c r="H1252" s="6">
        <f ca="1">SUMIF(INDIRECT(Table2[[#Headers],[K17_21_2]]&amp;"[concat]"),Table2[concat],INDIRECT(Table2[[#Headers],[K17_21_2]]&amp;"[c]"))*-1</f>
        <v>0</v>
      </c>
      <c r="I1252" s="6" t="str">
        <f ca="1">IF(OR(Table2[[#This Row],[M17_21_2]]&gt;0,Table2[[#This Row],[K17_21_2]]&lt;0),"+-","")</f>
        <v/>
      </c>
      <c r="J1252" s="9">
        <f ca="1">SUMIF(INDIRECT(Table2[[#Headers],[M23_28_2]]&amp;"[concat]"),Table2[concat],INDIRECT(Table2[[#Headers],[M23_28_2]]&amp;"[c]"))</f>
        <v>0</v>
      </c>
      <c r="K1252" s="9"/>
      <c r="L1252" s="9" t="str">
        <f ca="1">IF(OR(Table2[[#This Row],[M23_28_2]]&gt;0,Table2[[#This Row],[K23_28_2]]&lt;0),"+-","")</f>
        <v/>
      </c>
    </row>
    <row r="1253" spans="1:12" x14ac:dyDescent="0.25">
      <c r="A1253" s="6" t="str">
        <f>SUBSTITUTE(SUBSTITUTE(Table2[[#This Row],[NAMA BARANG]],"-","")," ","")</f>
        <v>Map2015Csomsi</v>
      </c>
      <c r="B1253" s="8">
        <f ca="1">IF(Table2[[#This Row],[TT]]&lt;1,"",COUNT(B$2:B1252)+1)</f>
        <v>1251</v>
      </c>
      <c r="C1253" s="6" t="s">
        <v>1558</v>
      </c>
      <c r="D1253" s="8">
        <v>1</v>
      </c>
      <c r="E1253" s="8" t="s">
        <v>43</v>
      </c>
      <c r="F1253" s="8">
        <f ca="1">SUM(Table2[[#This Row],[AWAL]],Table2[[#This Row],[M17_21_2]],Table2[[#This Row],[K17_21_2]],Table2[[#This Row],[M23_28_2]],Table2[[#This Row],[K23_28_2]])</f>
        <v>1</v>
      </c>
      <c r="G1253" s="6">
        <f ca="1">SUMIF(INDIRECT(Table2[[#Headers],[M17_21_2]]&amp;"[concat]"),Table2[concat],INDIRECT(Table2[[#Headers],[M17_21_2]]&amp;"[c]"))</f>
        <v>0</v>
      </c>
      <c r="H1253" s="6">
        <f ca="1">SUMIF(INDIRECT(Table2[[#Headers],[K17_21_2]]&amp;"[concat]"),Table2[concat],INDIRECT(Table2[[#Headers],[K17_21_2]]&amp;"[c]"))*-1</f>
        <v>0</v>
      </c>
      <c r="I1253" s="6" t="str">
        <f ca="1">IF(OR(Table2[[#This Row],[M17_21_2]]&gt;0,Table2[[#This Row],[K17_21_2]]&lt;0),"+-","")</f>
        <v/>
      </c>
      <c r="J1253" s="9">
        <f ca="1">SUMIF(INDIRECT(Table2[[#Headers],[M23_28_2]]&amp;"[concat]"),Table2[concat],INDIRECT(Table2[[#Headers],[M23_28_2]]&amp;"[c]"))</f>
        <v>0</v>
      </c>
      <c r="K1253" s="9"/>
      <c r="L1253" s="9" t="str">
        <f ca="1">IF(OR(Table2[[#This Row],[M23_28_2]]&gt;0,Table2[[#This Row],[K23_28_2]]&lt;0),"+-","")</f>
        <v/>
      </c>
    </row>
    <row r="1254" spans="1:12" x14ac:dyDescent="0.25">
      <c r="A1254" s="6" t="str">
        <f>SUBSTITUTE(SUBSTITUTE(Table2[[#This Row],[NAMA BARANG]],"-","")," ","")</f>
        <v>Map3324G&amp;Gf4</v>
      </c>
      <c r="B1254" s="8">
        <f ca="1">IF(Table2[[#This Row],[TT]]&lt;1,"",COUNT(B$2:B1253)+1)</f>
        <v>1252</v>
      </c>
      <c r="C1254" s="6" t="s">
        <v>1559</v>
      </c>
      <c r="D1254" s="8">
        <v>2</v>
      </c>
      <c r="E1254" s="8" t="s">
        <v>1032</v>
      </c>
      <c r="F1254" s="8">
        <f ca="1">SUM(Table2[[#This Row],[AWAL]],Table2[[#This Row],[M17_21_2]],Table2[[#This Row],[K17_21_2]],Table2[[#This Row],[M23_28_2]],Table2[[#This Row],[K23_28_2]])</f>
        <v>2</v>
      </c>
      <c r="G1254" s="6">
        <f ca="1">SUMIF(INDIRECT(Table2[[#Headers],[M17_21_2]]&amp;"[concat]"),Table2[concat],INDIRECT(Table2[[#Headers],[M17_21_2]]&amp;"[c]"))</f>
        <v>0</v>
      </c>
      <c r="H1254" s="6">
        <f ca="1">SUMIF(INDIRECT(Table2[[#Headers],[K17_21_2]]&amp;"[concat]"),Table2[concat],INDIRECT(Table2[[#Headers],[K17_21_2]]&amp;"[c]"))*-1</f>
        <v>0</v>
      </c>
      <c r="I1254" s="6" t="str">
        <f ca="1">IF(OR(Table2[[#This Row],[M17_21_2]]&gt;0,Table2[[#This Row],[K17_21_2]]&lt;0),"+-","")</f>
        <v/>
      </c>
      <c r="J1254" s="9">
        <f ca="1">SUMIF(INDIRECT(Table2[[#Headers],[M23_28_2]]&amp;"[concat]"),Table2[concat],INDIRECT(Table2[[#Headers],[M23_28_2]]&amp;"[c]"))</f>
        <v>0</v>
      </c>
      <c r="K1254" s="9"/>
      <c r="L1254" s="9" t="str">
        <f ca="1">IF(OR(Table2[[#This Row],[M23_28_2]]&gt;0,Table2[[#This Row],[K23_28_2]]&lt;0),"+-","")</f>
        <v/>
      </c>
    </row>
    <row r="1255" spans="1:12" x14ac:dyDescent="0.25">
      <c r="A1255" s="6" t="str">
        <f>SUBSTITUTE(SUBSTITUTE(Table2[[#This Row],[NAMA BARANG]],"-","")," ","")</f>
        <v>MapA012talibiru</v>
      </c>
      <c r="B1255" s="8">
        <f ca="1">IF(Table2[[#This Row],[TT]]&lt;1,"",COUNT(B$2:B1254)+1)</f>
        <v>1253</v>
      </c>
      <c r="C1255" s="6" t="s">
        <v>1560</v>
      </c>
      <c r="D1255" s="8">
        <v>2</v>
      </c>
      <c r="E1255" s="8" t="s">
        <v>38</v>
      </c>
      <c r="F1255" s="8">
        <f ca="1">SUM(Table2[[#This Row],[AWAL]],Table2[[#This Row],[M17_21_2]],Table2[[#This Row],[K17_21_2]],Table2[[#This Row],[M23_28_2]],Table2[[#This Row],[K23_28_2]])</f>
        <v>2</v>
      </c>
      <c r="G1255" s="6">
        <f ca="1">SUMIF(INDIRECT(Table2[[#Headers],[M17_21_2]]&amp;"[concat]"),Table2[concat],INDIRECT(Table2[[#Headers],[M17_21_2]]&amp;"[c]"))</f>
        <v>0</v>
      </c>
      <c r="H1255" s="6">
        <f ca="1">SUMIF(INDIRECT(Table2[[#Headers],[K17_21_2]]&amp;"[concat]"),Table2[concat],INDIRECT(Table2[[#Headers],[K17_21_2]]&amp;"[c]"))*-1</f>
        <v>0</v>
      </c>
      <c r="I1255" s="6" t="str">
        <f ca="1">IF(OR(Table2[[#This Row],[M17_21_2]]&gt;0,Table2[[#This Row],[K17_21_2]]&lt;0),"+-","")</f>
        <v/>
      </c>
      <c r="J1255" s="9">
        <f ca="1">SUMIF(INDIRECT(Table2[[#Headers],[M23_28_2]]&amp;"[concat]"),Table2[concat],INDIRECT(Table2[[#Headers],[M23_28_2]]&amp;"[c]"))</f>
        <v>0</v>
      </c>
      <c r="K1255" s="9"/>
      <c r="L1255" s="9" t="str">
        <f ca="1">IF(OR(Table2[[#This Row],[M23_28_2]]&gt;0,Table2[[#This Row],[K23_28_2]]&lt;0),"+-","")</f>
        <v/>
      </c>
    </row>
    <row r="1256" spans="1:12" x14ac:dyDescent="0.25">
      <c r="A1256" s="6" t="str">
        <f>SUBSTITUTE(SUBSTITUTE(Table2[[#This Row],[NAMA BARANG]],"-","")," ","")</f>
        <v>MapA6batik</v>
      </c>
      <c r="B1256" s="8">
        <f ca="1">IF(Table2[[#This Row],[TT]]&lt;1,"",COUNT(B$2:B1255)+1)</f>
        <v>1254</v>
      </c>
      <c r="C1256" s="6" t="s">
        <v>1561</v>
      </c>
      <c r="D1256" s="8">
        <v>1</v>
      </c>
      <c r="E1256" s="8" t="s">
        <v>89</v>
      </c>
      <c r="F1256" s="8">
        <f ca="1">SUM(Table2[[#This Row],[AWAL]],Table2[[#This Row],[M17_21_2]],Table2[[#This Row],[K17_21_2]],Table2[[#This Row],[M23_28_2]],Table2[[#This Row],[K23_28_2]])</f>
        <v>1</v>
      </c>
      <c r="G1256" s="6">
        <f ca="1">SUMIF(INDIRECT(Table2[[#Headers],[M17_21_2]]&amp;"[concat]"),Table2[concat],INDIRECT(Table2[[#Headers],[M17_21_2]]&amp;"[c]"))</f>
        <v>0</v>
      </c>
      <c r="H1256" s="6">
        <f ca="1">SUMIF(INDIRECT(Table2[[#Headers],[K17_21_2]]&amp;"[concat]"),Table2[concat],INDIRECT(Table2[[#Headers],[K17_21_2]]&amp;"[c]"))*-1</f>
        <v>0</v>
      </c>
      <c r="I1256" s="6" t="str">
        <f ca="1">IF(OR(Table2[[#This Row],[M17_21_2]]&gt;0,Table2[[#This Row],[K17_21_2]]&lt;0),"+-","")</f>
        <v/>
      </c>
      <c r="J1256" s="9">
        <f ca="1">SUMIF(INDIRECT(Table2[[#Headers],[M23_28_2]]&amp;"[concat]"),Table2[concat],INDIRECT(Table2[[#Headers],[M23_28_2]]&amp;"[c]"))</f>
        <v>0</v>
      </c>
      <c r="K1256" s="9"/>
      <c r="L1256" s="9" t="str">
        <f ca="1">IF(OR(Table2[[#This Row],[M23_28_2]]&gt;0,Table2[[#This Row],[K23_28_2]]&lt;0),"+-","")</f>
        <v/>
      </c>
    </row>
    <row r="1257" spans="1:12" x14ac:dyDescent="0.25">
      <c r="A1257" s="6" t="str">
        <f>SUBSTITUTE(SUBSTITUTE(Table2[[#This Row],[NAMA BARANG]],"-","")," ","")</f>
        <v>MapA6kotak03</v>
      </c>
      <c r="B1257" s="8">
        <f ca="1">IF(Table2[[#This Row],[TT]]&lt;1,"",COUNT(B$2:B1256)+1)</f>
        <v>1255</v>
      </c>
      <c r="C1257" s="6" t="s">
        <v>1562</v>
      </c>
      <c r="D1257" s="8">
        <v>2</v>
      </c>
      <c r="E1257" s="8" t="s">
        <v>89</v>
      </c>
      <c r="F1257" s="8">
        <f ca="1">SUM(Table2[[#This Row],[AWAL]],Table2[[#This Row],[M17_21_2]],Table2[[#This Row],[K17_21_2]],Table2[[#This Row],[M23_28_2]],Table2[[#This Row],[K23_28_2]])</f>
        <v>2</v>
      </c>
      <c r="G1257" s="6">
        <f ca="1">SUMIF(INDIRECT(Table2[[#Headers],[M17_21_2]]&amp;"[concat]"),Table2[concat],INDIRECT(Table2[[#Headers],[M17_21_2]]&amp;"[c]"))</f>
        <v>0</v>
      </c>
      <c r="H1257" s="6">
        <f ca="1">SUMIF(INDIRECT(Table2[[#Headers],[K17_21_2]]&amp;"[concat]"),Table2[concat],INDIRECT(Table2[[#Headers],[K17_21_2]]&amp;"[c]"))*-1</f>
        <v>0</v>
      </c>
      <c r="I1257" s="6" t="str">
        <f ca="1">IF(OR(Table2[[#This Row],[M17_21_2]]&gt;0,Table2[[#This Row],[K17_21_2]]&lt;0),"+-","")</f>
        <v/>
      </c>
      <c r="J1257" s="9">
        <f ca="1">SUMIF(INDIRECT(Table2[[#Headers],[M23_28_2]]&amp;"[concat]"),Table2[concat],INDIRECT(Table2[[#Headers],[M23_28_2]]&amp;"[c]"))</f>
        <v>0</v>
      </c>
      <c r="K1257" s="9"/>
      <c r="L1257" s="9" t="str">
        <f ca="1">IF(OR(Table2[[#This Row],[M23_28_2]]&gt;0,Table2[[#This Row],[K23_28_2]]&lt;0),"+-","")</f>
        <v/>
      </c>
    </row>
    <row r="1258" spans="1:12" x14ac:dyDescent="0.25">
      <c r="A1258" s="6" t="str">
        <f>SUBSTITUTE(SUBSTITUTE(Table2[[#This Row],[NAMA BARANG]],"-","")," ","")</f>
        <v>MapA6Kupu</v>
      </c>
      <c r="B1258" s="8">
        <f ca="1">IF(Table2[[#This Row],[TT]]&lt;1,"",COUNT(B$2:B1257)+1)</f>
        <v>1256</v>
      </c>
      <c r="C1258" s="6" t="s">
        <v>1563</v>
      </c>
      <c r="D1258" s="8">
        <v>7</v>
      </c>
      <c r="E1258" s="8" t="s">
        <v>89</v>
      </c>
      <c r="F1258" s="8">
        <f ca="1">SUM(Table2[[#This Row],[AWAL]],Table2[[#This Row],[M17_21_2]],Table2[[#This Row],[K17_21_2]],Table2[[#This Row],[M23_28_2]],Table2[[#This Row],[K23_28_2]])</f>
        <v>7</v>
      </c>
      <c r="G1258" s="6">
        <f ca="1">SUMIF(INDIRECT(Table2[[#Headers],[M17_21_2]]&amp;"[concat]"),Table2[concat],INDIRECT(Table2[[#Headers],[M17_21_2]]&amp;"[c]"))</f>
        <v>0</v>
      </c>
      <c r="H1258" s="6">
        <f ca="1">SUMIF(INDIRECT(Table2[[#Headers],[K17_21_2]]&amp;"[concat]"),Table2[concat],INDIRECT(Table2[[#Headers],[K17_21_2]]&amp;"[c]"))*-1</f>
        <v>0</v>
      </c>
      <c r="I1258" s="6" t="str">
        <f ca="1">IF(OR(Table2[[#This Row],[M17_21_2]]&gt;0,Table2[[#This Row],[K17_21_2]]&lt;0),"+-","")</f>
        <v/>
      </c>
      <c r="J1258" s="9">
        <f ca="1">SUMIF(INDIRECT(Table2[[#Headers],[M23_28_2]]&amp;"[concat]"),Table2[concat],INDIRECT(Table2[[#Headers],[M23_28_2]]&amp;"[c]"))</f>
        <v>0</v>
      </c>
      <c r="K1258" s="9"/>
      <c r="L1258" s="9" t="str">
        <f ca="1">IF(OR(Table2[[#This Row],[M23_28_2]]&gt;0,Table2[[#This Row],[K23_28_2]]&lt;0),"+-","")</f>
        <v/>
      </c>
    </row>
    <row r="1259" spans="1:12" x14ac:dyDescent="0.25">
      <c r="A1259" s="6" t="str">
        <f>SUBSTITUTE(SUBSTITUTE(Table2[[#This Row],[NAMA BARANG]],"-","")," ","")</f>
        <v>MapBerdiriRetkuning</v>
      </c>
      <c r="B1259" s="8">
        <f ca="1">IF(Table2[[#This Row],[TT]]&lt;1,"",COUNT(B$2:B1258)+1)</f>
        <v>1257</v>
      </c>
      <c r="C1259" s="6" t="s">
        <v>1564</v>
      </c>
      <c r="D1259" s="8">
        <v>3</v>
      </c>
      <c r="E1259" s="8" t="s">
        <v>189</v>
      </c>
      <c r="F1259" s="8">
        <f ca="1">SUM(Table2[[#This Row],[AWAL]],Table2[[#This Row],[M17_21_2]],Table2[[#This Row],[K17_21_2]],Table2[[#This Row],[M23_28_2]],Table2[[#This Row],[K23_28_2]])</f>
        <v>3</v>
      </c>
      <c r="G1259" s="6">
        <f ca="1">SUMIF(INDIRECT(Table2[[#Headers],[M17_21_2]]&amp;"[concat]"),Table2[concat],INDIRECT(Table2[[#Headers],[M17_21_2]]&amp;"[c]"))</f>
        <v>0</v>
      </c>
      <c r="H1259" s="6">
        <f ca="1">SUMIF(INDIRECT(Table2[[#Headers],[K17_21_2]]&amp;"[concat]"),Table2[concat],INDIRECT(Table2[[#Headers],[K17_21_2]]&amp;"[c]"))*-1</f>
        <v>0</v>
      </c>
      <c r="I1259" s="6" t="str">
        <f ca="1">IF(OR(Table2[[#This Row],[M17_21_2]]&gt;0,Table2[[#This Row],[K17_21_2]]&lt;0),"+-","")</f>
        <v/>
      </c>
      <c r="J1259" s="9">
        <f ca="1">SUMIF(INDIRECT(Table2[[#Headers],[M23_28_2]]&amp;"[concat]"),Table2[concat],INDIRECT(Table2[[#Headers],[M23_28_2]]&amp;"[c]"))</f>
        <v>0</v>
      </c>
      <c r="K1259" s="9"/>
      <c r="L1259" s="9" t="str">
        <f ca="1">IF(OR(Table2[[#This Row],[M23_28_2]]&gt;0,Table2[[#This Row],[K23_28_2]]&lt;0),"+-","")</f>
        <v/>
      </c>
    </row>
    <row r="1260" spans="1:12" x14ac:dyDescent="0.25">
      <c r="A1260" s="6" t="str">
        <f>SUBSTITUTE(SUBSTITUTE(Table2[[#This Row],[NAMA BARANG]],"-","")," ","")</f>
        <v>MapClearPP8021</v>
      </c>
      <c r="B1260" s="8">
        <f ca="1">IF(Table2[[#This Row],[TT]]&lt;1,"",COUNT(B$2:B1259)+1)</f>
        <v>1258</v>
      </c>
      <c r="C1260" s="6" t="s">
        <v>1565</v>
      </c>
      <c r="D1260" s="8">
        <v>4</v>
      </c>
      <c r="E1260" s="8" t="s">
        <v>143</v>
      </c>
      <c r="F1260" s="8">
        <f ca="1">SUM(Table2[[#This Row],[AWAL]],Table2[[#This Row],[M17_21_2]],Table2[[#This Row],[K17_21_2]],Table2[[#This Row],[M23_28_2]],Table2[[#This Row],[K23_28_2]])</f>
        <v>4</v>
      </c>
      <c r="G1260" s="6">
        <f ca="1">SUMIF(INDIRECT(Table2[[#Headers],[M17_21_2]]&amp;"[concat]"),Table2[concat],INDIRECT(Table2[[#Headers],[M17_21_2]]&amp;"[c]"))</f>
        <v>0</v>
      </c>
      <c r="H1260" s="6">
        <f ca="1">SUMIF(INDIRECT(Table2[[#Headers],[K17_21_2]]&amp;"[concat]"),Table2[concat],INDIRECT(Table2[[#Headers],[K17_21_2]]&amp;"[c]"))*-1</f>
        <v>0</v>
      </c>
      <c r="I1260" s="6" t="str">
        <f ca="1">IF(OR(Table2[[#This Row],[M17_21_2]]&gt;0,Table2[[#This Row],[K17_21_2]]&lt;0),"+-","")</f>
        <v/>
      </c>
      <c r="J1260" s="9">
        <f ca="1">SUMIF(INDIRECT(Table2[[#Headers],[M23_28_2]]&amp;"[concat]"),Table2[concat],INDIRECT(Table2[[#Headers],[M23_28_2]]&amp;"[c]"))</f>
        <v>0</v>
      </c>
      <c r="K1260" s="9"/>
      <c r="L1260" s="9" t="str">
        <f ca="1">IF(OR(Table2[[#This Row],[M23_28_2]]&gt;0,Table2[[#This Row],[K23_28_2]]&lt;0),"+-","")</f>
        <v/>
      </c>
    </row>
    <row r="1261" spans="1:12" x14ac:dyDescent="0.25">
      <c r="A1261" s="6" t="str">
        <f>SUBSTITUTE(SUBSTITUTE(Table2[[#This Row],[NAMA BARANG]],"-","")," ","")</f>
        <v>MapClearPPXS802mixF4(8022)</v>
      </c>
      <c r="B1261" s="8">
        <f ca="1">IF(Table2[[#This Row],[TT]]&lt;1,"",COUNT(B$2:B1260)+1)</f>
        <v>1259</v>
      </c>
      <c r="C1261" s="6" t="s">
        <v>1566</v>
      </c>
      <c r="D1261" s="8">
        <v>3</v>
      </c>
      <c r="E1261" s="8" t="s">
        <v>143</v>
      </c>
      <c r="F1261" s="8">
        <f ca="1">SUM(Table2[[#This Row],[AWAL]],Table2[[#This Row],[M17_21_2]],Table2[[#This Row],[K17_21_2]],Table2[[#This Row],[M23_28_2]],Table2[[#This Row],[K23_28_2]])</f>
        <v>3</v>
      </c>
      <c r="G1261" s="6">
        <f ca="1">SUMIF(INDIRECT(Table2[[#Headers],[M17_21_2]]&amp;"[concat]"),Table2[concat],INDIRECT(Table2[[#Headers],[M17_21_2]]&amp;"[c]"))</f>
        <v>0</v>
      </c>
      <c r="H1261" s="6">
        <f ca="1">SUMIF(INDIRECT(Table2[[#Headers],[K17_21_2]]&amp;"[concat]"),Table2[concat],INDIRECT(Table2[[#Headers],[K17_21_2]]&amp;"[c]"))*-1</f>
        <v>0</v>
      </c>
      <c r="I1261" s="6" t="str">
        <f ca="1">IF(OR(Table2[[#This Row],[M17_21_2]]&gt;0,Table2[[#This Row],[K17_21_2]]&lt;0),"+-","")</f>
        <v/>
      </c>
      <c r="J1261" s="9">
        <f ca="1">SUMIF(INDIRECT(Table2[[#Headers],[M23_28_2]]&amp;"[concat]"),Table2[concat],INDIRECT(Table2[[#Headers],[M23_28_2]]&amp;"[c]"))</f>
        <v>0</v>
      </c>
      <c r="K1261" s="9"/>
      <c r="L1261" s="9" t="str">
        <f ca="1">IF(OR(Table2[[#This Row],[M23_28_2]]&gt;0,Table2[[#This Row],[K23_28_2]]&lt;0),"+-","")</f>
        <v/>
      </c>
    </row>
    <row r="1262" spans="1:12" x14ac:dyDescent="0.25">
      <c r="A1262" s="6" t="str">
        <f>SUBSTITUTE(SUBSTITUTE(Table2[[#This Row],[NAMA BARANG]],"-","")," ","")</f>
        <v>MapData39571</v>
      </c>
      <c r="B1262" s="8">
        <f ca="1">IF(Table2[[#This Row],[TT]]&lt;1,"",COUNT(B$2:B1261)+1)</f>
        <v>1260</v>
      </c>
      <c r="C1262" s="6" t="s">
        <v>1567</v>
      </c>
      <c r="D1262" s="8">
        <v>4</v>
      </c>
      <c r="E1262" s="8" t="s">
        <v>1568</v>
      </c>
      <c r="F1262" s="8">
        <f ca="1">SUM(Table2[[#This Row],[AWAL]],Table2[[#This Row],[M17_21_2]],Table2[[#This Row],[K17_21_2]],Table2[[#This Row],[M23_28_2]],Table2[[#This Row],[K23_28_2]])</f>
        <v>4</v>
      </c>
      <c r="G1262" s="6">
        <f ca="1">SUMIF(INDIRECT(Table2[[#Headers],[M17_21_2]]&amp;"[concat]"),Table2[concat],INDIRECT(Table2[[#Headers],[M17_21_2]]&amp;"[c]"))</f>
        <v>0</v>
      </c>
      <c r="H1262" s="6">
        <f ca="1">SUMIF(INDIRECT(Table2[[#Headers],[K17_21_2]]&amp;"[concat]"),Table2[concat],INDIRECT(Table2[[#Headers],[K17_21_2]]&amp;"[c]"))*-1</f>
        <v>0</v>
      </c>
      <c r="I1262" s="6" t="str">
        <f ca="1">IF(OR(Table2[[#This Row],[M17_21_2]]&gt;0,Table2[[#This Row],[K17_21_2]]&lt;0),"+-","")</f>
        <v/>
      </c>
      <c r="J1262" s="9">
        <f ca="1">SUMIF(INDIRECT(Table2[[#Headers],[M23_28_2]]&amp;"[concat]"),Table2[concat],INDIRECT(Table2[[#Headers],[M23_28_2]]&amp;"[c]"))</f>
        <v>0</v>
      </c>
      <c r="K1262" s="9"/>
      <c r="L1262" s="9" t="str">
        <f ca="1">IF(OR(Table2[[#This Row],[M23_28_2]]&gt;0,Table2[[#This Row],[K23_28_2]]&lt;0),"+-","")</f>
        <v/>
      </c>
    </row>
    <row r="1263" spans="1:12" x14ac:dyDescent="0.25">
      <c r="A1263" s="6" t="str">
        <f>SUBSTITUTE(SUBSTITUTE(Table2[[#This Row],[NAMA BARANG]],"-","")," ","")</f>
        <v>MapDokumenKeeper40lbTNT021</v>
      </c>
      <c r="B1263" s="8">
        <f ca="1">IF(Table2[[#This Row],[TT]]&lt;1,"",COUNT(B$2:B1262)+1)</f>
        <v>1261</v>
      </c>
      <c r="C1263" s="6" t="s">
        <v>2787</v>
      </c>
      <c r="D1263" s="8">
        <v>7</v>
      </c>
      <c r="E1263" s="8" t="s">
        <v>306</v>
      </c>
      <c r="F1263" s="8">
        <f ca="1">SUM(Table2[[#This Row],[AWAL]],Table2[[#This Row],[M17_21_2]],Table2[[#This Row],[K17_21_2]],Table2[[#This Row],[M23_28_2]],Table2[[#This Row],[K23_28_2]])</f>
        <v>7</v>
      </c>
      <c r="G1263" s="6">
        <f ca="1">SUMIF(INDIRECT(Table2[[#Headers],[M17_21_2]]&amp;"[concat]"),Table2[concat],INDIRECT(Table2[[#Headers],[M17_21_2]]&amp;"[c]"))</f>
        <v>0</v>
      </c>
      <c r="H1263" s="6">
        <f ca="1">SUMIF(INDIRECT(Table2[[#Headers],[K17_21_2]]&amp;"[concat]"),Table2[concat],INDIRECT(Table2[[#Headers],[K17_21_2]]&amp;"[c]"))*-1</f>
        <v>0</v>
      </c>
      <c r="I1263" s="6" t="str">
        <f ca="1">IF(OR(Table2[[#This Row],[M17_21_2]]&gt;0,Table2[[#This Row],[K17_21_2]]&lt;0),"+-","")</f>
        <v/>
      </c>
      <c r="J1263" s="9">
        <f ca="1">SUMIF(INDIRECT(Table2[[#Headers],[M23_28_2]]&amp;"[concat]"),Table2[concat],INDIRECT(Table2[[#Headers],[M23_28_2]]&amp;"[c]"))</f>
        <v>0</v>
      </c>
      <c r="K1263" s="9"/>
      <c r="L1263" s="9" t="str">
        <f ca="1">IF(OR(Table2[[#This Row],[M23_28_2]]&gt;0,Table2[[#This Row],[K23_28_2]]&lt;0),"+-","")</f>
        <v/>
      </c>
    </row>
    <row r="1264" spans="1:12" x14ac:dyDescent="0.25">
      <c r="A1264" s="6" t="str">
        <f>SUBSTITUTE(SUBSTITUTE(Table2[[#This Row],[NAMA BARANG]],"-","")," ","")</f>
        <v>MapEN1020</v>
      </c>
      <c r="B1264" s="8">
        <f ca="1">IF(Table2[[#This Row],[TT]]&lt;1,"",COUNT(B$2:B1263)+1)</f>
        <v>1262</v>
      </c>
      <c r="C1264" s="6" t="s">
        <v>1569</v>
      </c>
      <c r="D1264" s="8">
        <v>21</v>
      </c>
      <c r="E1264" s="8" t="s">
        <v>143</v>
      </c>
      <c r="F1264" s="8">
        <f ca="1">SUM(Table2[[#This Row],[AWAL]],Table2[[#This Row],[M17_21_2]],Table2[[#This Row],[K17_21_2]],Table2[[#This Row],[M23_28_2]],Table2[[#This Row],[K23_28_2]])</f>
        <v>21</v>
      </c>
      <c r="G1264" s="6">
        <f ca="1">SUMIF(INDIRECT(Table2[[#Headers],[M17_21_2]]&amp;"[concat]"),Table2[concat],INDIRECT(Table2[[#Headers],[M17_21_2]]&amp;"[c]"))</f>
        <v>0</v>
      </c>
      <c r="H1264" s="6">
        <f ca="1">SUMIF(INDIRECT(Table2[[#Headers],[K17_21_2]]&amp;"[concat]"),Table2[concat],INDIRECT(Table2[[#Headers],[K17_21_2]]&amp;"[c]"))*-1</f>
        <v>0</v>
      </c>
      <c r="I1264" s="6" t="str">
        <f ca="1">IF(OR(Table2[[#This Row],[M17_21_2]]&gt;0,Table2[[#This Row],[K17_21_2]]&lt;0),"+-","")</f>
        <v/>
      </c>
      <c r="J1264" s="9">
        <f ca="1">SUMIF(INDIRECT(Table2[[#Headers],[M23_28_2]]&amp;"[concat]"),Table2[concat],INDIRECT(Table2[[#Headers],[M23_28_2]]&amp;"[c]"))</f>
        <v>0</v>
      </c>
      <c r="K1264" s="9"/>
      <c r="L1264" s="9" t="str">
        <f ca="1">IF(OR(Table2[[#This Row],[M23_28_2]]&gt;0,Table2[[#This Row],[K23_28_2]]&lt;0),"+-","")</f>
        <v/>
      </c>
    </row>
    <row r="1265" spans="1:12" x14ac:dyDescent="0.25">
      <c r="A1265" s="6" t="str">
        <f>SUBSTITUTE(SUBSTITUTE(Table2[[#This Row],[NAMA BARANG]],"-","")," ","")</f>
        <v>MapEN1023FCblk</v>
      </c>
      <c r="B1265" s="8">
        <f ca="1">IF(Table2[[#This Row],[TT]]&lt;1,"",COUNT(B$2:B1264)+1)</f>
        <v>1263</v>
      </c>
      <c r="C1265" s="6" t="s">
        <v>1570</v>
      </c>
      <c r="D1265" s="8">
        <v>14</v>
      </c>
      <c r="E1265" s="8" t="s">
        <v>143</v>
      </c>
      <c r="F1265" s="8">
        <f ca="1">SUM(Table2[[#This Row],[AWAL]],Table2[[#This Row],[M17_21_2]],Table2[[#This Row],[K17_21_2]],Table2[[#This Row],[M23_28_2]],Table2[[#This Row],[K23_28_2]])</f>
        <v>14</v>
      </c>
      <c r="G1265" s="6">
        <f ca="1">SUMIF(INDIRECT(Table2[[#Headers],[M17_21_2]]&amp;"[concat]"),Table2[concat],INDIRECT(Table2[[#Headers],[M17_21_2]]&amp;"[c]"))</f>
        <v>0</v>
      </c>
      <c r="H1265" s="6">
        <f ca="1">SUMIF(INDIRECT(Table2[[#Headers],[K17_21_2]]&amp;"[concat]"),Table2[concat],INDIRECT(Table2[[#Headers],[K17_21_2]]&amp;"[c]"))*-1</f>
        <v>0</v>
      </c>
      <c r="I1265" s="6" t="str">
        <f ca="1">IF(OR(Table2[[#This Row],[M17_21_2]]&gt;0,Table2[[#This Row],[K17_21_2]]&lt;0),"+-","")</f>
        <v/>
      </c>
      <c r="J1265" s="9">
        <f ca="1">SUMIF(INDIRECT(Table2[[#Headers],[M23_28_2]]&amp;"[concat]"),Table2[concat],INDIRECT(Table2[[#Headers],[M23_28_2]]&amp;"[c]"))</f>
        <v>0</v>
      </c>
      <c r="K1265" s="9"/>
      <c r="L1265" s="9" t="str">
        <f ca="1">IF(OR(Table2[[#This Row],[M23_28_2]]&gt;0,Table2[[#This Row],[K23_28_2]]&lt;0),"+-","")</f>
        <v/>
      </c>
    </row>
    <row r="1266" spans="1:12" x14ac:dyDescent="0.25">
      <c r="A1266" s="6" t="str">
        <f>SUBSTITUTE(SUBSTITUTE(Table2[[#This Row],[NAMA BARANG]],"-","")," ","")</f>
        <v>MapenterTaliM(1)/B(3)/K(3)/Hj(3)/P(3)</v>
      </c>
      <c r="B1266" s="8">
        <f ca="1">IF(Table2[[#This Row],[TT]]&lt;1,"",COUNT(B$2:B1265)+1)</f>
        <v>1264</v>
      </c>
      <c r="C1266" s="6" t="s">
        <v>1571</v>
      </c>
      <c r="D1266" s="8">
        <v>13</v>
      </c>
      <c r="E1266" s="8" t="s">
        <v>143</v>
      </c>
      <c r="F1266" s="8">
        <f ca="1">SUM(Table2[[#This Row],[AWAL]],Table2[[#This Row],[M17_21_2]],Table2[[#This Row],[K17_21_2]],Table2[[#This Row],[M23_28_2]],Table2[[#This Row],[K23_28_2]])</f>
        <v>13</v>
      </c>
      <c r="G1266" s="6">
        <f ca="1">SUMIF(INDIRECT(Table2[[#Headers],[M17_21_2]]&amp;"[concat]"),Table2[concat],INDIRECT(Table2[[#Headers],[M17_21_2]]&amp;"[c]"))</f>
        <v>0</v>
      </c>
      <c r="H1266" s="6">
        <f ca="1">SUMIF(INDIRECT(Table2[[#Headers],[K17_21_2]]&amp;"[concat]"),Table2[concat],INDIRECT(Table2[[#Headers],[K17_21_2]]&amp;"[c]"))*-1</f>
        <v>0</v>
      </c>
      <c r="I1266" s="6" t="str">
        <f ca="1">IF(OR(Table2[[#This Row],[M17_21_2]]&gt;0,Table2[[#This Row],[K17_21_2]]&lt;0),"+-","")</f>
        <v/>
      </c>
      <c r="J1266" s="9">
        <f ca="1">SUMIF(INDIRECT(Table2[[#Headers],[M23_28_2]]&amp;"[concat]"),Table2[concat],INDIRECT(Table2[[#Headers],[M23_28_2]]&amp;"[c]"))</f>
        <v>0</v>
      </c>
      <c r="K1266" s="9"/>
      <c r="L1266" s="9" t="str">
        <f ca="1">IF(OR(Table2[[#This Row],[M23_28_2]]&gt;0,Table2[[#This Row],[K23_28_2]]&lt;0),"+-","")</f>
        <v/>
      </c>
    </row>
    <row r="1267" spans="1:12" x14ac:dyDescent="0.25">
      <c r="A1267" s="6" t="str">
        <f>SUBSTITUTE(SUBSTITUTE(Table2[[#This Row],[NAMA BARANG]],"-","")," ","")</f>
        <v>Mapexecutive8508/85082</v>
      </c>
      <c r="B1267" s="8">
        <f ca="1">IF(Table2[[#This Row],[TT]]&lt;1,"",COUNT(B$2:B1266)+1)</f>
        <v>1265</v>
      </c>
      <c r="C1267" s="6" t="s">
        <v>1572</v>
      </c>
      <c r="D1267" s="8">
        <v>12</v>
      </c>
      <c r="E1267" s="8" t="s">
        <v>1573</v>
      </c>
      <c r="F1267" s="8">
        <f ca="1">SUM(Table2[[#This Row],[AWAL]],Table2[[#This Row],[M17_21_2]],Table2[[#This Row],[K17_21_2]],Table2[[#This Row],[M23_28_2]],Table2[[#This Row],[K23_28_2]])</f>
        <v>12</v>
      </c>
      <c r="G1267" s="6">
        <f ca="1">SUMIF(INDIRECT(Table2[[#Headers],[M17_21_2]]&amp;"[concat]"),Table2[concat],INDIRECT(Table2[[#Headers],[M17_21_2]]&amp;"[c]"))</f>
        <v>0</v>
      </c>
      <c r="H1267" s="6">
        <f ca="1">SUMIF(INDIRECT(Table2[[#Headers],[K17_21_2]]&amp;"[concat]"),Table2[concat],INDIRECT(Table2[[#Headers],[K17_21_2]]&amp;"[c]"))*-1</f>
        <v>0</v>
      </c>
      <c r="I1267" s="6" t="str">
        <f ca="1">IF(OR(Table2[[#This Row],[M17_21_2]]&gt;0,Table2[[#This Row],[K17_21_2]]&lt;0),"+-","")</f>
        <v/>
      </c>
      <c r="J1267" s="9">
        <f ca="1">SUMIF(INDIRECT(Table2[[#Headers],[M23_28_2]]&amp;"[concat]"),Table2[concat],INDIRECT(Table2[[#Headers],[M23_28_2]]&amp;"[c]"))</f>
        <v>0</v>
      </c>
      <c r="K1267" s="9"/>
      <c r="L1267" s="9" t="str">
        <f ca="1">IF(OR(Table2[[#This Row],[M23_28_2]]&gt;0,Table2[[#This Row],[K23_28_2]]&lt;0),"+-","")</f>
        <v/>
      </c>
    </row>
    <row r="1268" spans="1:12" x14ac:dyDescent="0.25">
      <c r="A1268" s="6" t="str">
        <f>SUBSTITUTE(SUBSTITUTE(Table2[[#This Row],[NAMA BARANG]],"-","")," ","")</f>
        <v>MapFabricCase</v>
      </c>
      <c r="B1268" s="8">
        <f ca="1">IF(Table2[[#This Row],[TT]]&lt;1,"",COUNT(B$2:B1267)+1)</f>
        <v>1266</v>
      </c>
      <c r="C1268" s="6" t="s">
        <v>1574</v>
      </c>
      <c r="D1268" s="8">
        <v>3</v>
      </c>
      <c r="E1268" s="8" t="s">
        <v>71</v>
      </c>
      <c r="F1268" s="8">
        <f ca="1">SUM(Table2[[#This Row],[AWAL]],Table2[[#This Row],[M17_21_2]],Table2[[#This Row],[K17_21_2]],Table2[[#This Row],[M23_28_2]],Table2[[#This Row],[K23_28_2]])</f>
        <v>3</v>
      </c>
      <c r="G1268" s="6">
        <f ca="1">SUMIF(INDIRECT(Table2[[#Headers],[M17_21_2]]&amp;"[concat]"),Table2[concat],INDIRECT(Table2[[#Headers],[M17_21_2]]&amp;"[c]"))</f>
        <v>0</v>
      </c>
      <c r="H1268" s="6">
        <f ca="1">SUMIF(INDIRECT(Table2[[#Headers],[K17_21_2]]&amp;"[concat]"),Table2[concat],INDIRECT(Table2[[#Headers],[K17_21_2]]&amp;"[c]"))*-1</f>
        <v>0</v>
      </c>
      <c r="I1268" s="6" t="str">
        <f ca="1">IF(OR(Table2[[#This Row],[M17_21_2]]&gt;0,Table2[[#This Row],[K17_21_2]]&lt;0),"+-","")</f>
        <v/>
      </c>
      <c r="J1268" s="9">
        <f ca="1">SUMIF(INDIRECT(Table2[[#Headers],[M23_28_2]]&amp;"[concat]"),Table2[concat],INDIRECT(Table2[[#Headers],[M23_28_2]]&amp;"[c]"))</f>
        <v>0</v>
      </c>
      <c r="K1268" s="9"/>
      <c r="L1268" s="9" t="str">
        <f ca="1">IF(OR(Table2[[#This Row],[M23_28_2]]&gt;0,Table2[[#This Row],[K23_28_2]]&lt;0),"+-","")</f>
        <v/>
      </c>
    </row>
    <row r="1269" spans="1:12" x14ac:dyDescent="0.25">
      <c r="A1269" s="6" t="str">
        <f>SUBSTITUTE(SUBSTITUTE(Table2[[#This Row],[NAMA BARANG]],"-","")," ","")</f>
        <v>MapFancybatikkcg2</v>
      </c>
      <c r="B1269" s="8">
        <f ca="1">IF(Table2[[#This Row],[TT]]&lt;1,"",COUNT(B$2:B1268)+1)</f>
        <v>1267</v>
      </c>
      <c r="C1269" s="6" t="s">
        <v>1575</v>
      </c>
      <c r="D1269" s="8">
        <v>1</v>
      </c>
      <c r="E1269" s="8" t="s">
        <v>189</v>
      </c>
      <c r="F1269" s="8">
        <f ca="1">SUM(Table2[[#This Row],[AWAL]],Table2[[#This Row],[M17_21_2]],Table2[[#This Row],[K17_21_2]],Table2[[#This Row],[M23_28_2]],Table2[[#This Row],[K23_28_2]])</f>
        <v>1</v>
      </c>
      <c r="G1269" s="6">
        <f ca="1">SUMIF(INDIRECT(Table2[[#Headers],[M17_21_2]]&amp;"[concat]"),Table2[concat],INDIRECT(Table2[[#Headers],[M17_21_2]]&amp;"[c]"))</f>
        <v>0</v>
      </c>
      <c r="H1269" s="6">
        <f ca="1">SUMIF(INDIRECT(Table2[[#Headers],[K17_21_2]]&amp;"[concat]"),Table2[concat],INDIRECT(Table2[[#Headers],[K17_21_2]]&amp;"[c]"))*-1</f>
        <v>0</v>
      </c>
      <c r="I1269" s="6" t="str">
        <f ca="1">IF(OR(Table2[[#This Row],[M17_21_2]]&gt;0,Table2[[#This Row],[K17_21_2]]&lt;0),"+-","")</f>
        <v/>
      </c>
      <c r="J1269" s="9">
        <f ca="1">SUMIF(INDIRECT(Table2[[#Headers],[M23_28_2]]&amp;"[concat]"),Table2[concat],INDIRECT(Table2[[#Headers],[M23_28_2]]&amp;"[c]"))</f>
        <v>0</v>
      </c>
      <c r="K1269" s="9"/>
      <c r="L1269" s="9" t="str">
        <f ca="1">IF(OR(Table2[[#This Row],[M23_28_2]]&gt;0,Table2[[#This Row],[K23_28_2]]&lt;0),"+-","")</f>
        <v/>
      </c>
    </row>
    <row r="1270" spans="1:12" x14ac:dyDescent="0.25">
      <c r="A1270" s="6" t="str">
        <f>SUBSTITUTE(SUBSTITUTE(Table2[[#This Row],[NAMA BARANG]],"-","")," ","")</f>
        <v>Mapfile243612B5Bening</v>
      </c>
      <c r="B1270" s="8">
        <f ca="1">IF(Table2[[#This Row],[TT]]&lt;1,"",COUNT(B$2:B1269)+1)</f>
        <v>1268</v>
      </c>
      <c r="C1270" s="6" t="s">
        <v>1576</v>
      </c>
      <c r="D1270" s="8">
        <v>3</v>
      </c>
      <c r="E1270" s="8" t="s">
        <v>387</v>
      </c>
      <c r="F1270" s="8">
        <f ca="1">SUM(Table2[[#This Row],[AWAL]],Table2[[#This Row],[M17_21_2]],Table2[[#This Row],[K17_21_2]],Table2[[#This Row],[M23_28_2]],Table2[[#This Row],[K23_28_2]])</f>
        <v>3</v>
      </c>
      <c r="G1270" s="6">
        <f ca="1">SUMIF(INDIRECT(Table2[[#Headers],[M17_21_2]]&amp;"[concat]"),Table2[concat],INDIRECT(Table2[[#Headers],[M17_21_2]]&amp;"[c]"))</f>
        <v>0</v>
      </c>
      <c r="H1270" s="6">
        <f ca="1">SUMIF(INDIRECT(Table2[[#Headers],[K17_21_2]]&amp;"[concat]"),Table2[concat],INDIRECT(Table2[[#Headers],[K17_21_2]]&amp;"[c]"))*-1</f>
        <v>0</v>
      </c>
      <c r="I1270" s="6" t="str">
        <f ca="1">IF(OR(Table2[[#This Row],[M17_21_2]]&gt;0,Table2[[#This Row],[K17_21_2]]&lt;0),"+-","")</f>
        <v/>
      </c>
      <c r="J1270" s="9">
        <f ca="1">SUMIF(INDIRECT(Table2[[#Headers],[M23_28_2]]&amp;"[concat]"),Table2[concat],INDIRECT(Table2[[#Headers],[M23_28_2]]&amp;"[c]"))</f>
        <v>0</v>
      </c>
      <c r="K1270" s="9"/>
      <c r="L1270" s="9" t="str">
        <f ca="1">IF(OR(Table2[[#This Row],[M23_28_2]]&gt;0,Table2[[#This Row],[K23_28_2]]&lt;0),"+-","")</f>
        <v/>
      </c>
    </row>
    <row r="1271" spans="1:12" x14ac:dyDescent="0.25">
      <c r="A1271" s="6" t="str">
        <f>SUBSTITUTE(SUBSTITUTE(Table2[[#This Row],[NAMA BARANG]],"-","")," ","")</f>
        <v>MapfileEN1105F</v>
      </c>
      <c r="B1271" s="8">
        <f ca="1">IF(Table2[[#This Row],[TT]]&lt;1,"",COUNT(B$2:B1270)+1)</f>
        <v>1269</v>
      </c>
      <c r="C1271" s="6" t="s">
        <v>1577</v>
      </c>
      <c r="D1271" s="8">
        <v>12</v>
      </c>
      <c r="E1271" s="8" t="s">
        <v>143</v>
      </c>
      <c r="F1271" s="8">
        <f ca="1">SUM(Table2[[#This Row],[AWAL]],Table2[[#This Row],[M17_21_2]],Table2[[#This Row],[K17_21_2]],Table2[[#This Row],[M23_28_2]],Table2[[#This Row],[K23_28_2]])</f>
        <v>12</v>
      </c>
      <c r="G1271" s="6">
        <f ca="1">SUMIF(INDIRECT(Table2[[#Headers],[M17_21_2]]&amp;"[concat]"),Table2[concat],INDIRECT(Table2[[#Headers],[M17_21_2]]&amp;"[c]"))</f>
        <v>0</v>
      </c>
      <c r="H1271" s="6">
        <f ca="1">SUMIF(INDIRECT(Table2[[#Headers],[K17_21_2]]&amp;"[concat]"),Table2[concat],INDIRECT(Table2[[#Headers],[K17_21_2]]&amp;"[c]"))*-1</f>
        <v>0</v>
      </c>
      <c r="I1271" s="6" t="str">
        <f ca="1">IF(OR(Table2[[#This Row],[M17_21_2]]&gt;0,Table2[[#This Row],[K17_21_2]]&lt;0),"+-","")</f>
        <v/>
      </c>
      <c r="J1271" s="9">
        <f ca="1">SUMIF(INDIRECT(Table2[[#Headers],[M23_28_2]]&amp;"[concat]"),Table2[concat],INDIRECT(Table2[[#Headers],[M23_28_2]]&amp;"[c]"))</f>
        <v>0</v>
      </c>
      <c r="K1271" s="9"/>
      <c r="L1271" s="9" t="str">
        <f ca="1">IF(OR(Table2[[#This Row],[M23_28_2]]&gt;0,Table2[[#This Row],[K23_28_2]]&lt;0),"+-","")</f>
        <v/>
      </c>
    </row>
    <row r="1272" spans="1:12" x14ac:dyDescent="0.25">
      <c r="A1272" s="6" t="str">
        <f>SUBSTITUTE(SUBSTITUTE(Table2[[#This Row],[NAMA BARANG]],"-","")," ","")</f>
        <v>Mapfilekcgpocket881</v>
      </c>
      <c r="B1272" s="10">
        <f ca="1">IF(Table2[[#This Row],[TT]]&lt;1,"",COUNT(B$2:B1271)+1)</f>
        <v>1270</v>
      </c>
      <c r="C1272" s="6" t="s">
        <v>1578</v>
      </c>
      <c r="D1272" s="8">
        <v>2</v>
      </c>
      <c r="E1272" s="8" t="s">
        <v>93</v>
      </c>
      <c r="F1272" s="10">
        <f ca="1">SUM(Table2[[#This Row],[AWAL]],Table2[[#This Row],[M17_21_2]],Table2[[#This Row],[K17_21_2]],Table2[[#This Row],[M23_28_2]],Table2[[#This Row],[K23_28_2]])</f>
        <v>2</v>
      </c>
      <c r="G1272" s="6">
        <f ca="1">SUMIF(INDIRECT(Table2[[#Headers],[M17_21_2]]&amp;"[concat]"),Table2[concat],INDIRECT(Table2[[#Headers],[M17_21_2]]&amp;"[c]"))</f>
        <v>0</v>
      </c>
      <c r="H1272" s="6">
        <f ca="1">SUMIF(INDIRECT(Table2[[#Headers],[K17_21_2]]&amp;"[concat]"),Table2[concat],INDIRECT(Table2[[#Headers],[K17_21_2]]&amp;"[c]"))*-1</f>
        <v>0</v>
      </c>
      <c r="I1272" s="6" t="str">
        <f ca="1">IF(OR(Table2[[#This Row],[M17_21_2]]&gt;0,Table2[[#This Row],[K17_21_2]]&lt;0),"+-","")</f>
        <v/>
      </c>
      <c r="J1272" s="9">
        <f ca="1">SUMIF(INDIRECT(Table2[[#Headers],[M23_28_2]]&amp;"[concat]"),Table2[concat],INDIRECT(Table2[[#Headers],[M23_28_2]]&amp;"[c]"))</f>
        <v>0</v>
      </c>
      <c r="K1272" s="9"/>
      <c r="L1272" s="9" t="str">
        <f ca="1">IF(OR(Table2[[#This Row],[M23_28_2]]&gt;0,Table2[[#This Row],[K23_28_2]]&lt;0),"+-","")</f>
        <v/>
      </c>
    </row>
    <row r="1273" spans="1:12" x14ac:dyDescent="0.25">
      <c r="A1273" s="6" t="str">
        <f>SUBSTITUTE(SUBSTITUTE(Table2[[#This Row],[NAMA BARANG]],"-","")," ","")</f>
        <v>MapFileResleting+jalaA518032</v>
      </c>
      <c r="B1273" s="8">
        <f ca="1">IF(Table2[[#This Row],[TT]]&lt;1,"",COUNT(B$2:B1272)+1)</f>
        <v>1271</v>
      </c>
      <c r="C1273" s="6" t="s">
        <v>1579</v>
      </c>
      <c r="D1273" s="8">
        <v>5</v>
      </c>
      <c r="E1273" s="8" t="s">
        <v>295</v>
      </c>
      <c r="F1273" s="8">
        <f ca="1">SUM(Table2[[#This Row],[AWAL]],Table2[[#This Row],[M17_21_2]],Table2[[#This Row],[K17_21_2]],Table2[[#This Row],[M23_28_2]],Table2[[#This Row],[K23_28_2]])</f>
        <v>5</v>
      </c>
      <c r="G1273" s="6">
        <f ca="1">SUMIF(INDIRECT(Table2[[#Headers],[M17_21_2]]&amp;"[concat]"),Table2[concat],INDIRECT(Table2[[#Headers],[M17_21_2]]&amp;"[c]"))</f>
        <v>0</v>
      </c>
      <c r="H1273" s="6">
        <f ca="1">SUMIF(INDIRECT(Table2[[#Headers],[K17_21_2]]&amp;"[concat]"),Table2[concat],INDIRECT(Table2[[#Headers],[K17_21_2]]&amp;"[c]"))*-1</f>
        <v>0</v>
      </c>
      <c r="I1273" s="6" t="str">
        <f ca="1">IF(OR(Table2[[#This Row],[M17_21_2]]&gt;0,Table2[[#This Row],[K17_21_2]]&lt;0),"+-","")</f>
        <v/>
      </c>
      <c r="J1273" s="9">
        <f ca="1">SUMIF(INDIRECT(Table2[[#Headers],[M23_28_2]]&amp;"[concat]"),Table2[concat],INDIRECT(Table2[[#Headers],[M23_28_2]]&amp;"[c]"))</f>
        <v>0</v>
      </c>
      <c r="K1273" s="9"/>
      <c r="L1273" s="9" t="str">
        <f ca="1">IF(OR(Table2[[#This Row],[M23_28_2]]&gt;0,Table2[[#This Row],[K23_28_2]]&lt;0),"+-","")</f>
        <v/>
      </c>
    </row>
    <row r="1274" spans="1:12" x14ac:dyDescent="0.25">
      <c r="A1274" s="6" t="str">
        <f>SUBSTITUTE(SUBSTITUTE(Table2[[#This Row],[NAMA BARANG]],"-","")," ","")</f>
        <v>MapfileRet18011</v>
      </c>
      <c r="B1274" s="8">
        <f ca="1">IF(Table2[[#This Row],[TT]]&lt;1,"",COUNT(B$2:B1273)+1)</f>
        <v>1272</v>
      </c>
      <c r="C1274" s="6" t="s">
        <v>1580</v>
      </c>
      <c r="D1274" s="8">
        <v>5</v>
      </c>
      <c r="E1274" s="8" t="s">
        <v>1283</v>
      </c>
      <c r="F1274" s="8">
        <f ca="1">SUM(Table2[[#This Row],[AWAL]],Table2[[#This Row],[M17_21_2]],Table2[[#This Row],[K17_21_2]],Table2[[#This Row],[M23_28_2]],Table2[[#This Row],[K23_28_2]])</f>
        <v>5</v>
      </c>
      <c r="G1274" s="6">
        <f ca="1">SUMIF(INDIRECT(Table2[[#Headers],[M17_21_2]]&amp;"[concat]"),Table2[concat],INDIRECT(Table2[[#Headers],[M17_21_2]]&amp;"[c]"))</f>
        <v>0</v>
      </c>
      <c r="H1274" s="6">
        <f ca="1">SUMIF(INDIRECT(Table2[[#Headers],[K17_21_2]]&amp;"[concat]"),Table2[concat],INDIRECT(Table2[[#Headers],[K17_21_2]]&amp;"[c]"))*-1</f>
        <v>0</v>
      </c>
      <c r="I1274" s="6" t="str">
        <f ca="1">IF(OR(Table2[[#This Row],[M17_21_2]]&gt;0,Table2[[#This Row],[K17_21_2]]&lt;0),"+-","")</f>
        <v/>
      </c>
      <c r="J1274" s="9">
        <f ca="1">SUMIF(INDIRECT(Table2[[#Headers],[M23_28_2]]&amp;"[concat]"),Table2[concat],INDIRECT(Table2[[#Headers],[M23_28_2]]&amp;"[c]"))</f>
        <v>0</v>
      </c>
      <c r="K1274" s="9"/>
      <c r="L1274" s="9" t="str">
        <f ca="1">IF(OR(Table2[[#This Row],[M23_28_2]]&gt;0,Table2[[#This Row],[K23_28_2]]&lt;0),"+-","")</f>
        <v/>
      </c>
    </row>
    <row r="1275" spans="1:12" x14ac:dyDescent="0.25">
      <c r="A1275" s="6" t="str">
        <f>SUBSTITUTE(SUBSTITUTE(Table2[[#This Row],[NAMA BARANG]],"-","")," ","")</f>
        <v>MapfileRet18012</v>
      </c>
      <c r="B1275" s="8">
        <f ca="1">IF(Table2[[#This Row],[TT]]&lt;1,"",COUNT(B$2:B1274)+1)</f>
        <v>1273</v>
      </c>
      <c r="C1275" s="6" t="s">
        <v>1581</v>
      </c>
      <c r="D1275" s="8">
        <v>3</v>
      </c>
      <c r="E1275" s="8" t="s">
        <v>295</v>
      </c>
      <c r="F1275" s="8">
        <f ca="1">SUM(Table2[[#This Row],[AWAL]],Table2[[#This Row],[M17_21_2]],Table2[[#This Row],[K17_21_2]],Table2[[#This Row],[M23_28_2]],Table2[[#This Row],[K23_28_2]])</f>
        <v>3</v>
      </c>
      <c r="G1275" s="6">
        <f ca="1">SUMIF(INDIRECT(Table2[[#Headers],[M17_21_2]]&amp;"[concat]"),Table2[concat],INDIRECT(Table2[[#Headers],[M17_21_2]]&amp;"[c]"))</f>
        <v>0</v>
      </c>
      <c r="H1275" s="6">
        <f ca="1">SUMIF(INDIRECT(Table2[[#Headers],[K17_21_2]]&amp;"[concat]"),Table2[concat],INDIRECT(Table2[[#Headers],[K17_21_2]]&amp;"[c]"))*-1</f>
        <v>0</v>
      </c>
      <c r="I1275" s="6" t="str">
        <f ca="1">IF(OR(Table2[[#This Row],[M17_21_2]]&gt;0,Table2[[#This Row],[K17_21_2]]&lt;0),"+-","")</f>
        <v/>
      </c>
      <c r="J1275" s="9">
        <f ca="1">SUMIF(INDIRECT(Table2[[#Headers],[M23_28_2]]&amp;"[concat]"),Table2[concat],INDIRECT(Table2[[#Headers],[M23_28_2]]&amp;"[c]"))</f>
        <v>0</v>
      </c>
      <c r="K1275" s="9"/>
      <c r="L1275" s="9" t="str">
        <f ca="1">IF(OR(Table2[[#This Row],[M23_28_2]]&gt;0,Table2[[#This Row],[K23_28_2]]&lt;0),"+-","")</f>
        <v/>
      </c>
    </row>
    <row r="1276" spans="1:12" x14ac:dyDescent="0.25">
      <c r="A1276" s="6" t="str">
        <f>SUBSTITUTE(SUBSTITUTE(Table2[[#This Row],[NAMA BARANG]],"-","")," ","")</f>
        <v>MapfileRet18013</v>
      </c>
      <c r="B1276" s="8">
        <f ca="1">IF(Table2[[#This Row],[TT]]&lt;1,"",COUNT(B$2:B1275)+1)</f>
        <v>1274</v>
      </c>
      <c r="C1276" s="6" t="s">
        <v>1582</v>
      </c>
      <c r="D1276" s="8">
        <v>8</v>
      </c>
      <c r="E1276" s="8" t="s">
        <v>1045</v>
      </c>
      <c r="F1276" s="8">
        <f ca="1">SUM(Table2[[#This Row],[AWAL]],Table2[[#This Row],[M17_21_2]],Table2[[#This Row],[K17_21_2]],Table2[[#This Row],[M23_28_2]],Table2[[#This Row],[K23_28_2]])</f>
        <v>8</v>
      </c>
      <c r="G1276" s="6">
        <f ca="1">SUMIF(INDIRECT(Table2[[#Headers],[M17_21_2]]&amp;"[concat]"),Table2[concat],INDIRECT(Table2[[#Headers],[M17_21_2]]&amp;"[c]"))</f>
        <v>0</v>
      </c>
      <c r="H1276" s="6">
        <f ca="1">SUMIF(INDIRECT(Table2[[#Headers],[K17_21_2]]&amp;"[concat]"),Table2[concat],INDIRECT(Table2[[#Headers],[K17_21_2]]&amp;"[c]"))*-1</f>
        <v>0</v>
      </c>
      <c r="I1276" s="6" t="str">
        <f ca="1">IF(OR(Table2[[#This Row],[M17_21_2]]&gt;0,Table2[[#This Row],[K17_21_2]]&lt;0),"+-","")</f>
        <v/>
      </c>
      <c r="J1276" s="9">
        <f ca="1">SUMIF(INDIRECT(Table2[[#Headers],[M23_28_2]]&amp;"[concat]"),Table2[concat],INDIRECT(Table2[[#Headers],[M23_28_2]]&amp;"[c]"))</f>
        <v>0</v>
      </c>
      <c r="K1276" s="9"/>
      <c r="L1276" s="9" t="str">
        <f ca="1">IF(OR(Table2[[#This Row],[M23_28_2]]&gt;0,Table2[[#This Row],[K23_28_2]]&lt;0),"+-","")</f>
        <v/>
      </c>
    </row>
    <row r="1277" spans="1:12" x14ac:dyDescent="0.25">
      <c r="A1277" s="6" t="str">
        <f>SUBSTITUTE(SUBSTITUTE(Table2[[#This Row],[NAMA BARANG]],"-","")," ","")</f>
        <v>MapfileRet18014</v>
      </c>
      <c r="B1277" s="8">
        <f ca="1">IF(Table2[[#This Row],[TT]]&lt;1,"",COUNT(B$2:B1276)+1)</f>
        <v>1275</v>
      </c>
      <c r="C1277" s="6" t="s">
        <v>1583</v>
      </c>
      <c r="D1277" s="8">
        <v>6</v>
      </c>
      <c r="E1277" s="8" t="s">
        <v>207</v>
      </c>
      <c r="F1277" s="8">
        <f ca="1">SUM(Table2[[#This Row],[AWAL]],Table2[[#This Row],[M17_21_2]],Table2[[#This Row],[K17_21_2]],Table2[[#This Row],[M23_28_2]],Table2[[#This Row],[K23_28_2]])</f>
        <v>6</v>
      </c>
      <c r="G1277" s="6">
        <f ca="1">SUMIF(INDIRECT(Table2[[#Headers],[M17_21_2]]&amp;"[concat]"),Table2[concat],INDIRECT(Table2[[#Headers],[M17_21_2]]&amp;"[c]"))</f>
        <v>0</v>
      </c>
      <c r="H1277" s="6">
        <f ca="1">SUMIF(INDIRECT(Table2[[#Headers],[K17_21_2]]&amp;"[concat]"),Table2[concat],INDIRECT(Table2[[#Headers],[K17_21_2]]&amp;"[c]"))*-1</f>
        <v>0</v>
      </c>
      <c r="I1277" s="6" t="str">
        <f ca="1">IF(OR(Table2[[#This Row],[M17_21_2]]&gt;0,Table2[[#This Row],[K17_21_2]]&lt;0),"+-","")</f>
        <v/>
      </c>
      <c r="J1277" s="9">
        <f ca="1">SUMIF(INDIRECT(Table2[[#Headers],[M23_28_2]]&amp;"[concat]"),Table2[concat],INDIRECT(Table2[[#Headers],[M23_28_2]]&amp;"[c]"))</f>
        <v>0</v>
      </c>
      <c r="K1277" s="9"/>
      <c r="L1277" s="9" t="str">
        <f ca="1">IF(OR(Table2[[#This Row],[M23_28_2]]&gt;0,Table2[[#This Row],[K23_28_2]]&lt;0),"+-","")</f>
        <v/>
      </c>
    </row>
    <row r="1278" spans="1:12" x14ac:dyDescent="0.25">
      <c r="A1278" s="6" t="str">
        <f>SUBSTITUTE(SUBSTITUTE(Table2[[#This Row],[NAMA BARANG]],"-","")," ","")</f>
        <v>MapfileRet18015B4</v>
      </c>
      <c r="B1278" s="8">
        <f ca="1">IF(Table2[[#This Row],[TT]]&lt;1,"",COUNT(B$2:B1277)+1)</f>
        <v>1276</v>
      </c>
      <c r="C1278" s="6" t="s">
        <v>1584</v>
      </c>
      <c r="D1278" s="8">
        <v>4</v>
      </c>
      <c r="E1278" s="8">
        <v>480</v>
      </c>
      <c r="F1278" s="8">
        <f ca="1">SUM(Table2[[#This Row],[AWAL]],Table2[[#This Row],[M17_21_2]],Table2[[#This Row],[K17_21_2]],Table2[[#This Row],[M23_28_2]],Table2[[#This Row],[K23_28_2]])</f>
        <v>4</v>
      </c>
      <c r="G1278" s="6">
        <f ca="1">SUMIF(INDIRECT(Table2[[#Headers],[M17_21_2]]&amp;"[concat]"),Table2[concat],INDIRECT(Table2[[#Headers],[M17_21_2]]&amp;"[c]"))</f>
        <v>0</v>
      </c>
      <c r="H1278" s="6">
        <f ca="1">SUMIF(INDIRECT(Table2[[#Headers],[K17_21_2]]&amp;"[concat]"),Table2[concat],INDIRECT(Table2[[#Headers],[K17_21_2]]&amp;"[c]"))*-1</f>
        <v>0</v>
      </c>
      <c r="I1278" s="6" t="str">
        <f ca="1">IF(OR(Table2[[#This Row],[M17_21_2]]&gt;0,Table2[[#This Row],[K17_21_2]]&lt;0),"+-","")</f>
        <v/>
      </c>
      <c r="J1278" s="9">
        <f ca="1">SUMIF(INDIRECT(Table2[[#Headers],[M23_28_2]]&amp;"[concat]"),Table2[concat],INDIRECT(Table2[[#Headers],[M23_28_2]]&amp;"[c]"))</f>
        <v>0</v>
      </c>
      <c r="K1278" s="9"/>
      <c r="L1278" s="9" t="str">
        <f ca="1">IF(OR(Table2[[#This Row],[M23_28_2]]&gt;0,Table2[[#This Row],[K23_28_2]]&lt;0),"+-","")</f>
        <v/>
      </c>
    </row>
    <row r="1279" spans="1:12" x14ac:dyDescent="0.25">
      <c r="A1279" s="6" t="str">
        <f>SUBSTITUTE(SUBSTITUTE(Table2[[#This Row],[NAMA BARANG]],"-","")," ","")</f>
        <v>MapfileRet18021A6</v>
      </c>
      <c r="B1279" s="8">
        <f ca="1">IF(Table2[[#This Row],[TT]]&lt;1,"",COUNT(B$2:B1278)+1)</f>
        <v>1277</v>
      </c>
      <c r="C1279" s="6" t="s">
        <v>1585</v>
      </c>
      <c r="D1279" s="8">
        <v>3</v>
      </c>
      <c r="E1279" s="8" t="s">
        <v>1283</v>
      </c>
      <c r="F1279" s="8">
        <f ca="1">SUM(Table2[[#This Row],[AWAL]],Table2[[#This Row],[M17_21_2]],Table2[[#This Row],[K17_21_2]],Table2[[#This Row],[M23_28_2]],Table2[[#This Row],[K23_28_2]])</f>
        <v>3</v>
      </c>
      <c r="G1279" s="6">
        <f ca="1">SUMIF(INDIRECT(Table2[[#Headers],[M17_21_2]]&amp;"[concat]"),Table2[concat],INDIRECT(Table2[[#Headers],[M17_21_2]]&amp;"[c]"))</f>
        <v>0</v>
      </c>
      <c r="H1279" s="6">
        <f ca="1">SUMIF(INDIRECT(Table2[[#Headers],[K17_21_2]]&amp;"[concat]"),Table2[concat],INDIRECT(Table2[[#Headers],[K17_21_2]]&amp;"[c]"))*-1</f>
        <v>0</v>
      </c>
      <c r="I1279" s="6" t="str">
        <f ca="1">IF(OR(Table2[[#This Row],[M17_21_2]]&gt;0,Table2[[#This Row],[K17_21_2]]&lt;0),"+-","")</f>
        <v/>
      </c>
      <c r="J1279" s="9">
        <f ca="1">SUMIF(INDIRECT(Table2[[#Headers],[M23_28_2]]&amp;"[concat]"),Table2[concat],INDIRECT(Table2[[#Headers],[M23_28_2]]&amp;"[c]"))</f>
        <v>0</v>
      </c>
      <c r="K1279" s="9"/>
      <c r="L1279" s="9" t="str">
        <f ca="1">IF(OR(Table2[[#This Row],[M23_28_2]]&gt;0,Table2[[#This Row],[K23_28_2]]&lt;0),"+-","")</f>
        <v/>
      </c>
    </row>
    <row r="1280" spans="1:12" x14ac:dyDescent="0.25">
      <c r="A1280" s="6" t="str">
        <f>SUBSTITUTE(SUBSTITUTE(Table2[[#This Row],[NAMA BARANG]],"-","")," ","")</f>
        <v>MapfileRet18022A5</v>
      </c>
      <c r="B1280" s="8">
        <f ca="1">IF(Table2[[#This Row],[TT]]&lt;1,"",COUNT(B$2:B1279)+1)</f>
        <v>1278</v>
      </c>
      <c r="C1280" s="6" t="s">
        <v>1586</v>
      </c>
      <c r="D1280" s="8">
        <v>3</v>
      </c>
      <c r="E1280" s="8" t="s">
        <v>295</v>
      </c>
      <c r="F1280" s="8">
        <f ca="1">SUM(Table2[[#This Row],[AWAL]],Table2[[#This Row],[M17_21_2]],Table2[[#This Row],[K17_21_2]],Table2[[#This Row],[M23_28_2]],Table2[[#This Row],[K23_28_2]])</f>
        <v>3</v>
      </c>
      <c r="G1280" s="6">
        <f ca="1">SUMIF(INDIRECT(Table2[[#Headers],[M17_21_2]]&amp;"[concat]"),Table2[concat],INDIRECT(Table2[[#Headers],[M17_21_2]]&amp;"[c]"))</f>
        <v>0</v>
      </c>
      <c r="H1280" s="6">
        <f ca="1">SUMIF(INDIRECT(Table2[[#Headers],[K17_21_2]]&amp;"[concat]"),Table2[concat],INDIRECT(Table2[[#Headers],[K17_21_2]]&amp;"[c]"))*-1</f>
        <v>0</v>
      </c>
      <c r="I1280" s="6" t="str">
        <f ca="1">IF(OR(Table2[[#This Row],[M17_21_2]]&gt;0,Table2[[#This Row],[K17_21_2]]&lt;0),"+-","")</f>
        <v/>
      </c>
      <c r="J1280" s="9">
        <f ca="1">SUMIF(INDIRECT(Table2[[#Headers],[M23_28_2]]&amp;"[concat]"),Table2[concat],INDIRECT(Table2[[#Headers],[M23_28_2]]&amp;"[c]"))</f>
        <v>0</v>
      </c>
      <c r="K1280" s="9"/>
      <c r="L1280" s="9" t="str">
        <f ca="1">IF(OR(Table2[[#This Row],[M23_28_2]]&gt;0,Table2[[#This Row],[K23_28_2]]&lt;0),"+-","")</f>
        <v/>
      </c>
    </row>
    <row r="1281" spans="1:12" x14ac:dyDescent="0.25">
      <c r="A1281" s="6" t="str">
        <f>SUBSTITUTE(SUBSTITUTE(Table2[[#This Row],[NAMA BARANG]],"-","")," ","")</f>
        <v>MapfileRet18023B5</v>
      </c>
      <c r="B1281" s="8">
        <f ca="1">IF(Table2[[#This Row],[TT]]&lt;1,"",COUNT(B$2:B1280)+1)</f>
        <v>1279</v>
      </c>
      <c r="C1281" s="6" t="s">
        <v>1587</v>
      </c>
      <c r="D1281" s="8">
        <v>5</v>
      </c>
      <c r="E1281" s="8">
        <v>720</v>
      </c>
      <c r="F1281" s="8">
        <f ca="1">SUM(Table2[[#This Row],[AWAL]],Table2[[#This Row],[M17_21_2]],Table2[[#This Row],[K17_21_2]],Table2[[#This Row],[M23_28_2]],Table2[[#This Row],[K23_28_2]])</f>
        <v>5</v>
      </c>
      <c r="G1281" s="6">
        <f ca="1">SUMIF(INDIRECT(Table2[[#Headers],[M17_21_2]]&amp;"[concat]"),Table2[concat],INDIRECT(Table2[[#Headers],[M17_21_2]]&amp;"[c]"))</f>
        <v>0</v>
      </c>
      <c r="H1281" s="6">
        <f ca="1">SUMIF(INDIRECT(Table2[[#Headers],[K17_21_2]]&amp;"[concat]"),Table2[concat],INDIRECT(Table2[[#Headers],[K17_21_2]]&amp;"[c]"))*-1</f>
        <v>0</v>
      </c>
      <c r="I1281" s="6" t="str">
        <f ca="1">IF(OR(Table2[[#This Row],[M17_21_2]]&gt;0,Table2[[#This Row],[K17_21_2]]&lt;0),"+-","")</f>
        <v/>
      </c>
      <c r="J1281" s="9">
        <f ca="1">SUMIF(INDIRECT(Table2[[#Headers],[M23_28_2]]&amp;"[concat]"),Table2[concat],INDIRECT(Table2[[#Headers],[M23_28_2]]&amp;"[c]"))</f>
        <v>0</v>
      </c>
      <c r="K1281" s="9"/>
      <c r="L1281" s="9" t="str">
        <f ca="1">IF(OR(Table2[[#This Row],[M23_28_2]]&gt;0,Table2[[#This Row],[K23_28_2]]&lt;0),"+-","")</f>
        <v/>
      </c>
    </row>
    <row r="1282" spans="1:12" x14ac:dyDescent="0.25">
      <c r="A1282" s="6" t="str">
        <f>SUBSTITUTE(SUBSTITUTE(Table2[[#This Row],[NAMA BARANG]],"-","")," ","")</f>
        <v>MapfileRet18031A6</v>
      </c>
      <c r="B1282" s="10">
        <f ca="1">IF(Table2[[#This Row],[TT]]&lt;1,"",COUNT(B$2:B1281)+1)</f>
        <v>1280</v>
      </c>
      <c r="C1282" s="6" t="s">
        <v>1588</v>
      </c>
      <c r="D1282" s="8">
        <v>2</v>
      </c>
      <c r="E1282" s="8">
        <v>1800</v>
      </c>
      <c r="F1282" s="10">
        <f ca="1">SUM(Table2[[#This Row],[AWAL]],Table2[[#This Row],[M17_21_2]],Table2[[#This Row],[K17_21_2]],Table2[[#This Row],[M23_28_2]],Table2[[#This Row],[K23_28_2]])</f>
        <v>2</v>
      </c>
      <c r="G1282" s="6">
        <f ca="1">SUMIF(INDIRECT(Table2[[#Headers],[M17_21_2]]&amp;"[concat]"),Table2[concat],INDIRECT(Table2[[#Headers],[M17_21_2]]&amp;"[c]"))</f>
        <v>0</v>
      </c>
      <c r="H1282" s="6">
        <f ca="1">SUMIF(INDIRECT(Table2[[#Headers],[K17_21_2]]&amp;"[concat]"),Table2[concat],INDIRECT(Table2[[#Headers],[K17_21_2]]&amp;"[c]"))*-1</f>
        <v>0</v>
      </c>
      <c r="I1282" s="6" t="str">
        <f ca="1">IF(OR(Table2[[#This Row],[M17_21_2]]&gt;0,Table2[[#This Row],[K17_21_2]]&lt;0),"+-","")</f>
        <v/>
      </c>
      <c r="J1282" s="9">
        <f ca="1">SUMIF(INDIRECT(Table2[[#Headers],[M23_28_2]]&amp;"[concat]"),Table2[concat],INDIRECT(Table2[[#Headers],[M23_28_2]]&amp;"[c]"))</f>
        <v>0</v>
      </c>
      <c r="K1282" s="9"/>
      <c r="L1282" s="9" t="str">
        <f ca="1">IF(OR(Table2[[#This Row],[M23_28_2]]&gt;0,Table2[[#This Row],[K23_28_2]]&lt;0),"+-","")</f>
        <v/>
      </c>
    </row>
    <row r="1283" spans="1:12" x14ac:dyDescent="0.25">
      <c r="A1283" s="6" t="str">
        <f>SUBSTITUTE(SUBSTITUTE(Table2[[#This Row],[NAMA BARANG]],"-","")," ","")</f>
        <v>MapfileRet18033B5</v>
      </c>
      <c r="B1283" s="8">
        <f ca="1">IF(Table2[[#This Row],[TT]]&lt;1,"",COUNT(B$2:B1282)+1)</f>
        <v>1281</v>
      </c>
      <c r="C1283" s="6" t="s">
        <v>1589</v>
      </c>
      <c r="D1283" s="8">
        <v>3</v>
      </c>
      <c r="E1283" s="8" t="s">
        <v>1045</v>
      </c>
      <c r="F1283" s="8">
        <f ca="1">SUM(Table2[[#This Row],[AWAL]],Table2[[#This Row],[M17_21_2]],Table2[[#This Row],[K17_21_2]],Table2[[#This Row],[M23_28_2]],Table2[[#This Row],[K23_28_2]])</f>
        <v>3</v>
      </c>
      <c r="G1283" s="6">
        <f ca="1">SUMIF(INDIRECT(Table2[[#Headers],[M17_21_2]]&amp;"[concat]"),Table2[concat],INDIRECT(Table2[[#Headers],[M17_21_2]]&amp;"[c]"))</f>
        <v>0</v>
      </c>
      <c r="H1283" s="6">
        <f ca="1">SUMIF(INDIRECT(Table2[[#Headers],[K17_21_2]]&amp;"[concat]"),Table2[concat],INDIRECT(Table2[[#Headers],[K17_21_2]]&amp;"[c]"))*-1</f>
        <v>0</v>
      </c>
      <c r="I1283" s="6" t="str">
        <f ca="1">IF(OR(Table2[[#This Row],[M17_21_2]]&gt;0,Table2[[#This Row],[K17_21_2]]&lt;0),"+-","")</f>
        <v/>
      </c>
      <c r="J1283" s="9">
        <f ca="1">SUMIF(INDIRECT(Table2[[#Headers],[M23_28_2]]&amp;"[concat]"),Table2[concat],INDIRECT(Table2[[#Headers],[M23_28_2]]&amp;"[c]"))</f>
        <v>0</v>
      </c>
      <c r="K1283" s="9"/>
      <c r="L1283" s="9" t="str">
        <f ca="1">IF(OR(Table2[[#This Row],[M23_28_2]]&gt;0,Table2[[#This Row],[K23_28_2]]&lt;0),"+-","")</f>
        <v/>
      </c>
    </row>
    <row r="1284" spans="1:12" x14ac:dyDescent="0.25">
      <c r="A1284" s="6" t="str">
        <f>SUBSTITUTE(SUBSTITUTE(Table2[[#This Row],[NAMA BARANG]],"-","")," ","")</f>
        <v>MapfileRet18041A6</v>
      </c>
      <c r="B1284" s="8">
        <f ca="1">IF(Table2[[#This Row],[TT]]&lt;1,"",COUNT(B$2:B1283)+1)</f>
        <v>1282</v>
      </c>
      <c r="C1284" s="6" t="s">
        <v>1590</v>
      </c>
      <c r="D1284" s="8">
        <v>3</v>
      </c>
      <c r="E1284" s="8" t="s">
        <v>59</v>
      </c>
      <c r="F1284" s="8">
        <f ca="1">SUM(Table2[[#This Row],[AWAL]],Table2[[#This Row],[M17_21_2]],Table2[[#This Row],[K17_21_2]],Table2[[#This Row],[M23_28_2]],Table2[[#This Row],[K23_28_2]])</f>
        <v>3</v>
      </c>
      <c r="G1284" s="6">
        <f ca="1">SUMIF(INDIRECT(Table2[[#Headers],[M17_21_2]]&amp;"[concat]"),Table2[concat],INDIRECT(Table2[[#Headers],[M17_21_2]]&amp;"[c]"))</f>
        <v>0</v>
      </c>
      <c r="H1284" s="6">
        <f ca="1">SUMIF(INDIRECT(Table2[[#Headers],[K17_21_2]]&amp;"[concat]"),Table2[concat],INDIRECT(Table2[[#Headers],[K17_21_2]]&amp;"[c]"))*-1</f>
        <v>0</v>
      </c>
      <c r="I1284" s="6" t="str">
        <f ca="1">IF(OR(Table2[[#This Row],[M17_21_2]]&gt;0,Table2[[#This Row],[K17_21_2]]&lt;0),"+-","")</f>
        <v/>
      </c>
      <c r="J1284" s="9">
        <f ca="1">SUMIF(INDIRECT(Table2[[#Headers],[M23_28_2]]&amp;"[concat]"),Table2[concat],INDIRECT(Table2[[#Headers],[M23_28_2]]&amp;"[c]"))</f>
        <v>0</v>
      </c>
      <c r="K1284" s="9"/>
      <c r="L1284" s="9" t="str">
        <f ca="1">IF(OR(Table2[[#This Row],[M23_28_2]]&gt;0,Table2[[#This Row],[K23_28_2]]&lt;0),"+-","")</f>
        <v/>
      </c>
    </row>
    <row r="1285" spans="1:12" x14ac:dyDescent="0.25">
      <c r="A1285" s="6" t="str">
        <f>SUBSTITUTE(SUBSTITUTE(Table2[[#This Row],[NAMA BARANG]],"-","")," ","")</f>
        <v>MapfileRet18042A5</v>
      </c>
      <c r="B1285" s="8">
        <f ca="1">IF(Table2[[#This Row],[TT]]&lt;1,"",COUNT(B$2:B1284)+1)</f>
        <v>1283</v>
      </c>
      <c r="C1285" s="6" t="s">
        <v>1591</v>
      </c>
      <c r="D1285" s="8">
        <v>1</v>
      </c>
      <c r="E1285" s="8" t="s">
        <v>295</v>
      </c>
      <c r="F1285" s="8">
        <f ca="1">SUM(Table2[[#This Row],[AWAL]],Table2[[#This Row],[M17_21_2]],Table2[[#This Row],[K17_21_2]],Table2[[#This Row],[M23_28_2]],Table2[[#This Row],[K23_28_2]])</f>
        <v>1</v>
      </c>
      <c r="G1285" s="6">
        <f ca="1">SUMIF(INDIRECT(Table2[[#Headers],[M17_21_2]]&amp;"[concat]"),Table2[concat],INDIRECT(Table2[[#Headers],[M17_21_2]]&amp;"[c]"))</f>
        <v>0</v>
      </c>
      <c r="H1285" s="6">
        <f ca="1">SUMIF(INDIRECT(Table2[[#Headers],[K17_21_2]]&amp;"[concat]"),Table2[concat],INDIRECT(Table2[[#Headers],[K17_21_2]]&amp;"[c]"))*-1</f>
        <v>0</v>
      </c>
      <c r="I1285" s="6" t="str">
        <f ca="1">IF(OR(Table2[[#This Row],[M17_21_2]]&gt;0,Table2[[#This Row],[K17_21_2]]&lt;0),"+-","")</f>
        <v/>
      </c>
      <c r="J1285" s="9">
        <f ca="1">SUMIF(INDIRECT(Table2[[#Headers],[M23_28_2]]&amp;"[concat]"),Table2[concat],INDIRECT(Table2[[#Headers],[M23_28_2]]&amp;"[c]"))</f>
        <v>0</v>
      </c>
      <c r="K1285" s="9"/>
      <c r="L1285" s="9" t="str">
        <f ca="1">IF(OR(Table2[[#This Row],[M23_28_2]]&gt;0,Table2[[#This Row],[K23_28_2]]&lt;0),"+-","")</f>
        <v/>
      </c>
    </row>
    <row r="1286" spans="1:12" x14ac:dyDescent="0.25">
      <c r="A1286" s="6" t="str">
        <f>SUBSTITUTE(SUBSTITUTE(Table2[[#This Row],[NAMA BARANG]],"-","")," ","")</f>
        <v>MapfileRet18043B5</v>
      </c>
      <c r="B1286" s="8">
        <f ca="1">IF(Table2[[#This Row],[TT]]&lt;1,"",COUNT(B$2:B1285)+1)</f>
        <v>1284</v>
      </c>
      <c r="C1286" s="6" t="s">
        <v>1592</v>
      </c>
      <c r="D1286" s="8">
        <v>3</v>
      </c>
      <c r="E1286" s="8" t="s">
        <v>1045</v>
      </c>
      <c r="F1286" s="8">
        <f ca="1">SUM(Table2[[#This Row],[AWAL]],Table2[[#This Row],[M17_21_2]],Table2[[#This Row],[K17_21_2]],Table2[[#This Row],[M23_28_2]],Table2[[#This Row],[K23_28_2]])</f>
        <v>3</v>
      </c>
      <c r="G1286" s="6">
        <f ca="1">SUMIF(INDIRECT(Table2[[#Headers],[M17_21_2]]&amp;"[concat]"),Table2[concat],INDIRECT(Table2[[#Headers],[M17_21_2]]&amp;"[c]"))</f>
        <v>0</v>
      </c>
      <c r="H1286" s="6">
        <f ca="1">SUMIF(INDIRECT(Table2[[#Headers],[K17_21_2]]&amp;"[concat]"),Table2[concat],INDIRECT(Table2[[#Headers],[K17_21_2]]&amp;"[c]"))*-1</f>
        <v>0</v>
      </c>
      <c r="I1286" s="6" t="str">
        <f ca="1">IF(OR(Table2[[#This Row],[M17_21_2]]&gt;0,Table2[[#This Row],[K17_21_2]]&lt;0),"+-","")</f>
        <v/>
      </c>
      <c r="J1286" s="9">
        <f ca="1">SUMIF(INDIRECT(Table2[[#Headers],[M23_28_2]]&amp;"[concat]"),Table2[concat],INDIRECT(Table2[[#Headers],[M23_28_2]]&amp;"[c]"))</f>
        <v>0</v>
      </c>
      <c r="K1286" s="9"/>
      <c r="L1286" s="9" t="str">
        <f ca="1">IF(OR(Table2[[#This Row],[M23_28_2]]&gt;0,Table2[[#This Row],[K23_28_2]]&lt;0),"+-","")</f>
        <v/>
      </c>
    </row>
    <row r="1287" spans="1:12" x14ac:dyDescent="0.25">
      <c r="A1287" s="6" t="str">
        <f>SUBSTITUTE(SUBSTITUTE(Table2[[#This Row],[NAMA BARANG]],"-","")," ","")</f>
        <v>MapfileRetBA5(M)</v>
      </c>
      <c r="B1287" s="8">
        <f ca="1">IF(Table2[[#This Row],[TT]]&lt;1,"",COUNT(B$2:B1286)+1)</f>
        <v>1285</v>
      </c>
      <c r="C1287" s="6" t="s">
        <v>1593</v>
      </c>
      <c r="D1287" s="8">
        <v>1</v>
      </c>
      <c r="E1287" s="8" t="s">
        <v>193</v>
      </c>
      <c r="F1287" s="8">
        <f ca="1">SUM(Table2[[#This Row],[AWAL]],Table2[[#This Row],[M17_21_2]],Table2[[#This Row],[K17_21_2]],Table2[[#This Row],[M23_28_2]],Table2[[#This Row],[K23_28_2]])</f>
        <v>1</v>
      </c>
      <c r="G1287" s="6">
        <f ca="1">SUMIF(INDIRECT(Table2[[#Headers],[M17_21_2]]&amp;"[concat]"),Table2[concat],INDIRECT(Table2[[#Headers],[M17_21_2]]&amp;"[c]"))</f>
        <v>0</v>
      </c>
      <c r="H1287" s="6">
        <f ca="1">SUMIF(INDIRECT(Table2[[#Headers],[K17_21_2]]&amp;"[concat]"),Table2[concat],INDIRECT(Table2[[#Headers],[K17_21_2]]&amp;"[c]"))*-1</f>
        <v>0</v>
      </c>
      <c r="I1287" s="6" t="str">
        <f ca="1">IF(OR(Table2[[#This Row],[M17_21_2]]&gt;0,Table2[[#This Row],[K17_21_2]]&lt;0),"+-","")</f>
        <v/>
      </c>
      <c r="J1287" s="9">
        <f ca="1">SUMIF(INDIRECT(Table2[[#Headers],[M23_28_2]]&amp;"[concat]"),Table2[concat],INDIRECT(Table2[[#Headers],[M23_28_2]]&amp;"[c]"))</f>
        <v>0</v>
      </c>
      <c r="K1287" s="9"/>
      <c r="L1287" s="9" t="str">
        <f ca="1">IF(OR(Table2[[#This Row],[M23_28_2]]&gt;0,Table2[[#This Row],[K23_28_2]]&lt;0),"+-","")</f>
        <v/>
      </c>
    </row>
    <row r="1288" spans="1:12" x14ac:dyDescent="0.25">
      <c r="A1288" s="6" t="str">
        <f>SUBSTITUTE(SUBSTITUTE(Table2[[#This Row],[NAMA BARANG]],"-","")," ","")</f>
        <v>MapfileRetBA6(K)</v>
      </c>
      <c r="B1288" s="8">
        <f ca="1">IF(Table2[[#This Row],[TT]]&lt;1,"",COUNT(B$2:B1287)+1)</f>
        <v>1286</v>
      </c>
      <c r="C1288" s="6" t="s">
        <v>1594</v>
      </c>
      <c r="D1288" s="8">
        <v>3</v>
      </c>
      <c r="E1288" s="8" t="s">
        <v>128</v>
      </c>
      <c r="F1288" s="8">
        <f ca="1">SUM(Table2[[#This Row],[AWAL]],Table2[[#This Row],[M17_21_2]],Table2[[#This Row],[K17_21_2]],Table2[[#This Row],[M23_28_2]],Table2[[#This Row],[K23_28_2]])</f>
        <v>3</v>
      </c>
      <c r="G1288" s="6">
        <f ca="1">SUMIF(INDIRECT(Table2[[#Headers],[M17_21_2]]&amp;"[concat]"),Table2[concat],INDIRECT(Table2[[#Headers],[M17_21_2]]&amp;"[c]"))</f>
        <v>0</v>
      </c>
      <c r="H1288" s="6">
        <f ca="1">SUMIF(INDIRECT(Table2[[#Headers],[K17_21_2]]&amp;"[concat]"),Table2[concat],INDIRECT(Table2[[#Headers],[K17_21_2]]&amp;"[c]"))*-1</f>
        <v>0</v>
      </c>
      <c r="I1288" s="6" t="str">
        <f ca="1">IF(OR(Table2[[#This Row],[M17_21_2]]&gt;0,Table2[[#This Row],[K17_21_2]]&lt;0),"+-","")</f>
        <v/>
      </c>
      <c r="J1288" s="9">
        <f ca="1">SUMIF(INDIRECT(Table2[[#Headers],[M23_28_2]]&amp;"[concat]"),Table2[concat],INDIRECT(Table2[[#Headers],[M23_28_2]]&amp;"[c]"))</f>
        <v>0</v>
      </c>
      <c r="K1288" s="9"/>
      <c r="L1288" s="9" t="str">
        <f ca="1">IF(OR(Table2[[#This Row],[M23_28_2]]&gt;0,Table2[[#This Row],[K23_28_2]]&lt;0),"+-","")</f>
        <v/>
      </c>
    </row>
    <row r="1289" spans="1:12" x14ac:dyDescent="0.25">
      <c r="A1289" s="6" t="str">
        <f>SUBSTITUTE(SUBSTITUTE(Table2[[#This Row],[NAMA BARANG]],"-","")," ","")</f>
        <v>MapfileRetBB5(B)</v>
      </c>
      <c r="B1289" s="8">
        <f ca="1">IF(Table2[[#This Row],[TT]]&lt;1,"",COUNT(B$2:B1288)+1)</f>
        <v>1287</v>
      </c>
      <c r="C1289" s="6" t="s">
        <v>1595</v>
      </c>
      <c r="D1289" s="8">
        <v>1</v>
      </c>
      <c r="E1289" s="8" t="s">
        <v>1596</v>
      </c>
      <c r="F1289" s="8">
        <f ca="1">SUM(Table2[[#This Row],[AWAL]],Table2[[#This Row],[M17_21_2]],Table2[[#This Row],[K17_21_2]],Table2[[#This Row],[M23_28_2]],Table2[[#This Row],[K23_28_2]])</f>
        <v>1</v>
      </c>
      <c r="G1289" s="6">
        <f ca="1">SUMIF(INDIRECT(Table2[[#Headers],[M17_21_2]]&amp;"[concat]"),Table2[concat],INDIRECT(Table2[[#Headers],[M17_21_2]]&amp;"[c]"))</f>
        <v>0</v>
      </c>
      <c r="H1289" s="6">
        <f ca="1">SUMIF(INDIRECT(Table2[[#Headers],[K17_21_2]]&amp;"[concat]"),Table2[concat],INDIRECT(Table2[[#Headers],[K17_21_2]]&amp;"[c]"))*-1</f>
        <v>0</v>
      </c>
      <c r="I1289" s="6" t="str">
        <f ca="1">IF(OR(Table2[[#This Row],[M17_21_2]]&gt;0,Table2[[#This Row],[K17_21_2]]&lt;0),"+-","")</f>
        <v/>
      </c>
      <c r="J1289" s="9">
        <f ca="1">SUMIF(INDIRECT(Table2[[#Headers],[M23_28_2]]&amp;"[concat]"),Table2[concat],INDIRECT(Table2[[#Headers],[M23_28_2]]&amp;"[c]"))</f>
        <v>0</v>
      </c>
      <c r="K1289" s="9"/>
      <c r="L1289" s="9" t="str">
        <f ca="1">IF(OR(Table2[[#This Row],[M23_28_2]]&gt;0,Table2[[#This Row],[K23_28_2]]&lt;0),"+-","")</f>
        <v/>
      </c>
    </row>
    <row r="1290" spans="1:12" x14ac:dyDescent="0.25">
      <c r="A1290" s="6" t="str">
        <f>SUBSTITUTE(SUBSTITUTE(Table2[[#This Row],[NAMA BARANG]],"-","")," ","")</f>
        <v>MapfileRetBB5(B)</v>
      </c>
      <c r="B1290" s="8">
        <f ca="1">IF(Table2[[#This Row],[TT]]&lt;1,"",COUNT(B$2:B1289)+1)</f>
        <v>1288</v>
      </c>
      <c r="C1290" s="6" t="s">
        <v>1595</v>
      </c>
      <c r="D1290" s="8">
        <v>2</v>
      </c>
      <c r="E1290" s="8" t="s">
        <v>1596</v>
      </c>
      <c r="F1290" s="8">
        <f ca="1">SUM(Table2[[#This Row],[AWAL]],Table2[[#This Row],[M17_21_2]],Table2[[#This Row],[K17_21_2]],Table2[[#This Row],[M23_28_2]],Table2[[#This Row],[K23_28_2]])</f>
        <v>2</v>
      </c>
      <c r="G1290" s="6">
        <f ca="1">SUMIF(INDIRECT(Table2[[#Headers],[M17_21_2]]&amp;"[concat]"),Table2[concat],INDIRECT(Table2[[#Headers],[M17_21_2]]&amp;"[c]"))</f>
        <v>0</v>
      </c>
      <c r="H1290" s="6">
        <f ca="1">SUMIF(INDIRECT(Table2[[#Headers],[K17_21_2]]&amp;"[concat]"),Table2[concat],INDIRECT(Table2[[#Headers],[K17_21_2]]&amp;"[c]"))*-1</f>
        <v>0</v>
      </c>
      <c r="I1290" s="6" t="str">
        <f ca="1">IF(OR(Table2[[#This Row],[M17_21_2]]&gt;0,Table2[[#This Row],[K17_21_2]]&lt;0),"+-","")</f>
        <v/>
      </c>
      <c r="J1290" s="9">
        <f ca="1">SUMIF(INDIRECT(Table2[[#Headers],[M23_28_2]]&amp;"[concat]"),Table2[concat],INDIRECT(Table2[[#Headers],[M23_28_2]]&amp;"[c]"))</f>
        <v>0</v>
      </c>
      <c r="K1290" s="9"/>
      <c r="L1290" s="9" t="str">
        <f ca="1">IF(OR(Table2[[#This Row],[M23_28_2]]&gt;0,Table2[[#This Row],[K23_28_2]]&lt;0),"+-","")</f>
        <v/>
      </c>
    </row>
    <row r="1291" spans="1:12" x14ac:dyDescent="0.25">
      <c r="A1291" s="6" t="str">
        <f>SUBSTITUTE(SUBSTITUTE(Table2[[#This Row],[NAMA BARANG]],"-","")," ","")</f>
        <v>MapfileRetV2A5(M)</v>
      </c>
      <c r="B1291" s="8">
        <f ca="1">IF(Table2[[#This Row],[TT]]&lt;1,"",COUNT(B$2:B1290)+1)</f>
        <v>1289</v>
      </c>
      <c r="C1291" s="6" t="s">
        <v>1597</v>
      </c>
      <c r="D1291" s="8">
        <v>4</v>
      </c>
      <c r="E1291" s="8" t="s">
        <v>193</v>
      </c>
      <c r="F1291" s="8">
        <f ca="1">SUM(Table2[[#This Row],[AWAL]],Table2[[#This Row],[M17_21_2]],Table2[[#This Row],[K17_21_2]],Table2[[#This Row],[M23_28_2]],Table2[[#This Row],[K23_28_2]])</f>
        <v>4</v>
      </c>
      <c r="G1291" s="6">
        <f ca="1">SUMIF(INDIRECT(Table2[[#Headers],[M17_21_2]]&amp;"[concat]"),Table2[concat],INDIRECT(Table2[[#Headers],[M17_21_2]]&amp;"[c]"))</f>
        <v>0</v>
      </c>
      <c r="H1291" s="6">
        <f ca="1">SUMIF(INDIRECT(Table2[[#Headers],[K17_21_2]]&amp;"[concat]"),Table2[concat],INDIRECT(Table2[[#Headers],[K17_21_2]]&amp;"[c]"))*-1</f>
        <v>0</v>
      </c>
      <c r="I1291" s="6" t="str">
        <f ca="1">IF(OR(Table2[[#This Row],[M17_21_2]]&gt;0,Table2[[#This Row],[K17_21_2]]&lt;0),"+-","")</f>
        <v/>
      </c>
      <c r="J1291" s="9">
        <f ca="1">SUMIF(INDIRECT(Table2[[#Headers],[M23_28_2]]&amp;"[concat]"),Table2[concat],INDIRECT(Table2[[#Headers],[M23_28_2]]&amp;"[c]"))</f>
        <v>0</v>
      </c>
      <c r="K1291" s="9"/>
      <c r="L1291" s="9" t="str">
        <f ca="1">IF(OR(Table2[[#This Row],[M23_28_2]]&gt;0,Table2[[#This Row],[K23_28_2]]&lt;0),"+-","")</f>
        <v/>
      </c>
    </row>
    <row r="1292" spans="1:12" x14ac:dyDescent="0.25">
      <c r="A1292" s="6" t="str">
        <f>SUBSTITUTE(SUBSTITUTE(Table2[[#This Row],[NAMA BARANG]],"-","")," ","")</f>
        <v>MapfileRetV2A6(K)</v>
      </c>
      <c r="B1292" s="8">
        <f ca="1">IF(Table2[[#This Row],[TT]]&lt;1,"",COUNT(B$2:B1291)+1)</f>
        <v>1290</v>
      </c>
      <c r="C1292" s="6" t="s">
        <v>1598</v>
      </c>
      <c r="D1292" s="8">
        <v>3</v>
      </c>
      <c r="E1292" s="8" t="s">
        <v>128</v>
      </c>
      <c r="F1292" s="8">
        <f ca="1">SUM(Table2[[#This Row],[AWAL]],Table2[[#This Row],[M17_21_2]],Table2[[#This Row],[K17_21_2]],Table2[[#This Row],[M23_28_2]],Table2[[#This Row],[K23_28_2]])</f>
        <v>3</v>
      </c>
      <c r="G1292" s="6">
        <f ca="1">SUMIF(INDIRECT(Table2[[#Headers],[M17_21_2]]&amp;"[concat]"),Table2[concat],INDIRECT(Table2[[#Headers],[M17_21_2]]&amp;"[c]"))</f>
        <v>0</v>
      </c>
      <c r="H1292" s="6">
        <f ca="1">SUMIF(INDIRECT(Table2[[#Headers],[K17_21_2]]&amp;"[concat]"),Table2[concat],INDIRECT(Table2[[#Headers],[K17_21_2]]&amp;"[c]"))*-1</f>
        <v>0</v>
      </c>
      <c r="I1292" s="6" t="str">
        <f ca="1">IF(OR(Table2[[#This Row],[M17_21_2]]&gt;0,Table2[[#This Row],[K17_21_2]]&lt;0),"+-","")</f>
        <v/>
      </c>
      <c r="J1292" s="9">
        <f ca="1">SUMIF(INDIRECT(Table2[[#Headers],[M23_28_2]]&amp;"[concat]"),Table2[concat],INDIRECT(Table2[[#Headers],[M23_28_2]]&amp;"[c]"))</f>
        <v>0</v>
      </c>
      <c r="K1292" s="9"/>
      <c r="L1292" s="9" t="str">
        <f ca="1">IF(OR(Table2[[#This Row],[M23_28_2]]&gt;0,Table2[[#This Row],[K23_28_2]]&lt;0),"+-","")</f>
        <v/>
      </c>
    </row>
    <row r="1293" spans="1:12" x14ac:dyDescent="0.25">
      <c r="A1293" s="6" t="str">
        <f>SUBSTITUTE(SUBSTITUTE(Table2[[#This Row],[NAMA BARANG]],"-","")," ","")</f>
        <v>MapfileRetV2B5(B)</v>
      </c>
      <c r="B1293" s="8">
        <f ca="1">IF(Table2[[#This Row],[TT]]&lt;1,"",COUNT(B$2:B1292)+1)</f>
        <v>1291</v>
      </c>
      <c r="C1293" s="6" t="s">
        <v>1599</v>
      </c>
      <c r="D1293" s="8">
        <v>1</v>
      </c>
      <c r="E1293" s="8" t="s">
        <v>1596</v>
      </c>
      <c r="F1293" s="8">
        <f ca="1">SUM(Table2[[#This Row],[AWAL]],Table2[[#This Row],[M17_21_2]],Table2[[#This Row],[K17_21_2]],Table2[[#This Row],[M23_28_2]],Table2[[#This Row],[K23_28_2]])</f>
        <v>1</v>
      </c>
      <c r="G1293" s="6">
        <f ca="1">SUMIF(INDIRECT(Table2[[#Headers],[M17_21_2]]&amp;"[concat]"),Table2[concat],INDIRECT(Table2[[#Headers],[M17_21_2]]&amp;"[c]"))</f>
        <v>0</v>
      </c>
      <c r="H1293" s="6">
        <f ca="1">SUMIF(INDIRECT(Table2[[#Headers],[K17_21_2]]&amp;"[concat]"),Table2[concat],INDIRECT(Table2[[#Headers],[K17_21_2]]&amp;"[c]"))*-1</f>
        <v>0</v>
      </c>
      <c r="I1293" s="6" t="str">
        <f ca="1">IF(OR(Table2[[#This Row],[M17_21_2]]&gt;0,Table2[[#This Row],[K17_21_2]]&lt;0),"+-","")</f>
        <v/>
      </c>
      <c r="J1293" s="9">
        <f ca="1">SUMIF(INDIRECT(Table2[[#Headers],[M23_28_2]]&amp;"[concat]"),Table2[concat],INDIRECT(Table2[[#Headers],[M23_28_2]]&amp;"[c]"))</f>
        <v>0</v>
      </c>
      <c r="K1293" s="9"/>
      <c r="L1293" s="9" t="str">
        <f ca="1">IF(OR(Table2[[#This Row],[M23_28_2]]&gt;0,Table2[[#This Row],[K23_28_2]]&lt;0),"+-","")</f>
        <v/>
      </c>
    </row>
    <row r="1294" spans="1:12" x14ac:dyDescent="0.25">
      <c r="A1294" s="6" t="str">
        <f>SUBSTITUTE(SUBSTITUTE(Table2[[#This Row],[NAMA BARANG]],"-","")," ","")</f>
        <v>MapfileRetV2B5(B)</v>
      </c>
      <c r="B1294" s="8">
        <f ca="1">IF(Table2[[#This Row],[TT]]&lt;1,"",COUNT(B$2:B1293)+1)</f>
        <v>1292</v>
      </c>
      <c r="C1294" s="6" t="s">
        <v>1599</v>
      </c>
      <c r="D1294" s="8">
        <v>3</v>
      </c>
      <c r="E1294" s="8" t="s">
        <v>1596</v>
      </c>
      <c r="F1294" s="8">
        <f ca="1">SUM(Table2[[#This Row],[AWAL]],Table2[[#This Row],[M17_21_2]],Table2[[#This Row],[K17_21_2]],Table2[[#This Row],[M23_28_2]],Table2[[#This Row],[K23_28_2]])</f>
        <v>3</v>
      </c>
      <c r="G1294" s="6">
        <f ca="1">SUMIF(INDIRECT(Table2[[#Headers],[M17_21_2]]&amp;"[concat]"),Table2[concat],INDIRECT(Table2[[#Headers],[M17_21_2]]&amp;"[c]"))</f>
        <v>0</v>
      </c>
      <c r="H1294" s="6">
        <f ca="1">SUMIF(INDIRECT(Table2[[#Headers],[K17_21_2]]&amp;"[concat]"),Table2[concat],INDIRECT(Table2[[#Headers],[K17_21_2]]&amp;"[c]"))*-1</f>
        <v>0</v>
      </c>
      <c r="I1294" s="6" t="str">
        <f ca="1">IF(OR(Table2[[#This Row],[M17_21_2]]&gt;0,Table2[[#This Row],[K17_21_2]]&lt;0),"+-","")</f>
        <v/>
      </c>
      <c r="J1294" s="9">
        <f ca="1">SUMIF(INDIRECT(Table2[[#Headers],[M23_28_2]]&amp;"[concat]"),Table2[concat],INDIRECT(Table2[[#Headers],[M23_28_2]]&amp;"[c]"))</f>
        <v>0</v>
      </c>
      <c r="K1294" s="9"/>
      <c r="L1294" s="9" t="str">
        <f ca="1">IF(OR(Table2[[#This Row],[M23_28_2]]&gt;0,Table2[[#This Row],[K23_28_2]]&lt;0),"+-","")</f>
        <v/>
      </c>
    </row>
    <row r="1295" spans="1:12" x14ac:dyDescent="0.25">
      <c r="A1295" s="6" t="str">
        <f>SUBSTITUTE(SUBSTITUTE(Table2[[#This Row],[NAMA BARANG]],"-","")," ","")</f>
        <v>MapFRZipperFrozen</v>
      </c>
      <c r="B1295" s="8">
        <f ca="1">IF(Table2[[#This Row],[TT]]&lt;1,"",COUNT(B$2:B1294)+1)</f>
        <v>1293</v>
      </c>
      <c r="C1295" s="6" t="s">
        <v>1600</v>
      </c>
      <c r="D1295" s="8">
        <v>2</v>
      </c>
      <c r="E1295" s="8" t="s">
        <v>189</v>
      </c>
      <c r="F1295" s="8">
        <f ca="1">SUM(Table2[[#This Row],[AWAL]],Table2[[#This Row],[M17_21_2]],Table2[[#This Row],[K17_21_2]],Table2[[#This Row],[M23_28_2]],Table2[[#This Row],[K23_28_2]])</f>
        <v>2</v>
      </c>
      <c r="G1295" s="6">
        <f ca="1">SUMIF(INDIRECT(Table2[[#Headers],[M17_21_2]]&amp;"[concat]"),Table2[concat],INDIRECT(Table2[[#Headers],[M17_21_2]]&amp;"[c]"))</f>
        <v>0</v>
      </c>
      <c r="H1295" s="6">
        <f ca="1">SUMIF(INDIRECT(Table2[[#Headers],[K17_21_2]]&amp;"[concat]"),Table2[concat],INDIRECT(Table2[[#Headers],[K17_21_2]]&amp;"[c]"))*-1</f>
        <v>0</v>
      </c>
      <c r="I1295" s="6" t="str">
        <f ca="1">IF(OR(Table2[[#This Row],[M17_21_2]]&gt;0,Table2[[#This Row],[K17_21_2]]&lt;0),"+-","")</f>
        <v/>
      </c>
      <c r="J1295" s="9">
        <f ca="1">SUMIF(INDIRECT(Table2[[#Headers],[M23_28_2]]&amp;"[concat]"),Table2[concat],INDIRECT(Table2[[#Headers],[M23_28_2]]&amp;"[c]"))</f>
        <v>0</v>
      </c>
      <c r="K1295" s="9"/>
      <c r="L1295" s="9" t="str">
        <f ca="1">IF(OR(Table2[[#This Row],[M23_28_2]]&gt;0,Table2[[#This Row],[K23_28_2]]&lt;0),"+-","")</f>
        <v/>
      </c>
    </row>
    <row r="1296" spans="1:12" x14ac:dyDescent="0.25">
      <c r="A1296" s="6" t="str">
        <f>SUBSTITUTE(SUBSTITUTE(Table2[[#This Row],[NAMA BARANG]],"-","")," ","")</f>
        <v>Mapgagangkcg2batiknarikoHj(2)M(1)B(1)Coklat(1)</v>
      </c>
      <c r="B1296" s="8">
        <f ca="1">IF(Table2[[#This Row],[TT]]&lt;1,"",COUNT(B$2:B1295)+1)</f>
        <v>1294</v>
      </c>
      <c r="C1296" s="6" t="s">
        <v>1601</v>
      </c>
      <c r="D1296" s="8">
        <v>5</v>
      </c>
      <c r="E1296" s="8">
        <v>240</v>
      </c>
      <c r="F1296" s="8">
        <f ca="1">SUM(Table2[[#This Row],[AWAL]],Table2[[#This Row],[M17_21_2]],Table2[[#This Row],[K17_21_2]],Table2[[#This Row],[M23_28_2]],Table2[[#This Row],[K23_28_2]])</f>
        <v>4</v>
      </c>
      <c r="G1296" s="6">
        <f ca="1">SUMIF(INDIRECT(Table2[[#Headers],[M17_21_2]]&amp;"[concat]"),Table2[concat],INDIRECT(Table2[[#Headers],[M17_21_2]]&amp;"[c]"))</f>
        <v>0</v>
      </c>
      <c r="H1296" s="6">
        <f ca="1">SUMIF(INDIRECT(Table2[[#Headers],[K17_21_2]]&amp;"[concat]"),Table2[concat],INDIRECT(Table2[[#Headers],[K17_21_2]]&amp;"[c]"))*-1</f>
        <v>-1</v>
      </c>
      <c r="I1296" s="6" t="str">
        <f ca="1">IF(OR(Table2[[#This Row],[M17_21_2]]&gt;0,Table2[[#This Row],[K17_21_2]]&lt;0),"+-","")</f>
        <v>+-</v>
      </c>
      <c r="J1296" s="9">
        <f ca="1">SUMIF(INDIRECT(Table2[[#Headers],[M23_28_2]]&amp;"[concat]"),Table2[concat],INDIRECT(Table2[[#Headers],[M23_28_2]]&amp;"[c]"))</f>
        <v>0</v>
      </c>
      <c r="K1296" s="9"/>
      <c r="L1296" s="9" t="str">
        <f ca="1">IF(OR(Table2[[#This Row],[M23_28_2]]&gt;0,Table2[[#This Row],[K23_28_2]]&lt;0),"+-","")</f>
        <v/>
      </c>
    </row>
    <row r="1297" spans="1:12" x14ac:dyDescent="0.25">
      <c r="A1297" s="6" t="str">
        <f>SUBSTITUTE(SUBSTITUTE(Table2[[#This Row],[NAMA BARANG]],"-","")," ","")</f>
        <v>MapHandBagDB201</v>
      </c>
      <c r="B1297" s="8">
        <f ca="1">IF(Table2[[#This Row],[TT]]&lt;1,"",COUNT(B$2:B1296)+1)</f>
        <v>1295</v>
      </c>
      <c r="C1297" s="6" t="s">
        <v>1602</v>
      </c>
      <c r="D1297" s="8">
        <v>5</v>
      </c>
      <c r="E1297" s="8" t="s">
        <v>207</v>
      </c>
      <c r="F1297" s="8">
        <f ca="1">SUM(Table2[[#This Row],[AWAL]],Table2[[#This Row],[M17_21_2]],Table2[[#This Row],[K17_21_2]],Table2[[#This Row],[M23_28_2]],Table2[[#This Row],[K23_28_2]])</f>
        <v>5</v>
      </c>
      <c r="G1297" s="6">
        <f ca="1">SUMIF(INDIRECT(Table2[[#Headers],[M17_21_2]]&amp;"[concat]"),Table2[concat],INDIRECT(Table2[[#Headers],[M17_21_2]]&amp;"[c]"))</f>
        <v>0</v>
      </c>
      <c r="H1297" s="6">
        <f ca="1">SUMIF(INDIRECT(Table2[[#Headers],[K17_21_2]]&amp;"[concat]"),Table2[concat],INDIRECT(Table2[[#Headers],[K17_21_2]]&amp;"[c]"))*-1</f>
        <v>0</v>
      </c>
      <c r="I1297" s="6" t="str">
        <f ca="1">IF(OR(Table2[[#This Row],[M17_21_2]]&gt;0,Table2[[#This Row],[K17_21_2]]&lt;0),"+-","")</f>
        <v/>
      </c>
      <c r="J1297" s="9">
        <f ca="1">SUMIF(INDIRECT(Table2[[#Headers],[M23_28_2]]&amp;"[concat]"),Table2[concat],INDIRECT(Table2[[#Headers],[M23_28_2]]&amp;"[c]"))</f>
        <v>0</v>
      </c>
      <c r="K1297" s="9"/>
      <c r="L1297" s="9" t="str">
        <f ca="1">IF(OR(Table2[[#This Row],[M23_28_2]]&gt;0,Table2[[#This Row],[K23_28_2]]&lt;0),"+-","")</f>
        <v/>
      </c>
    </row>
    <row r="1298" spans="1:12" x14ac:dyDescent="0.25">
      <c r="A1298" s="6" t="str">
        <f>SUBSTITUTE(SUBSTITUTE(Table2[[#This Row],[NAMA BARANG]],"-","")," ","")</f>
        <v>MapHarmonicabatik3603</v>
      </c>
      <c r="B1298" s="8">
        <f ca="1">IF(Table2[[#This Row],[TT]]&lt;1,"",COUNT(B$2:B1297)+1)</f>
        <v>1296</v>
      </c>
      <c r="C1298" s="6" t="s">
        <v>1603</v>
      </c>
      <c r="D1298" s="8">
        <v>1</v>
      </c>
      <c r="E1298" s="8" t="s">
        <v>63</v>
      </c>
      <c r="F1298" s="8">
        <f ca="1">SUM(Table2[[#This Row],[AWAL]],Table2[[#This Row],[M17_21_2]],Table2[[#This Row],[K17_21_2]],Table2[[#This Row],[M23_28_2]],Table2[[#This Row],[K23_28_2]])</f>
        <v>1</v>
      </c>
      <c r="G1298" s="6">
        <f ca="1">SUMIF(INDIRECT(Table2[[#Headers],[M17_21_2]]&amp;"[concat]"),Table2[concat],INDIRECT(Table2[[#Headers],[M17_21_2]]&amp;"[c]"))</f>
        <v>0</v>
      </c>
      <c r="H1298" s="6">
        <f ca="1">SUMIF(INDIRECT(Table2[[#Headers],[K17_21_2]]&amp;"[concat]"),Table2[concat],INDIRECT(Table2[[#Headers],[K17_21_2]]&amp;"[c]"))*-1</f>
        <v>0</v>
      </c>
      <c r="I1298" s="6" t="str">
        <f ca="1">IF(OR(Table2[[#This Row],[M17_21_2]]&gt;0,Table2[[#This Row],[K17_21_2]]&lt;0),"+-","")</f>
        <v/>
      </c>
      <c r="J1298" s="9">
        <f ca="1">SUMIF(INDIRECT(Table2[[#Headers],[M23_28_2]]&amp;"[concat]"),Table2[concat],INDIRECT(Table2[[#Headers],[M23_28_2]]&amp;"[c]"))</f>
        <v>0</v>
      </c>
      <c r="K1298" s="9"/>
      <c r="L1298" s="9" t="str">
        <f ca="1">IF(OR(Table2[[#This Row],[M23_28_2]]&gt;0,Table2[[#This Row],[K23_28_2]]&lt;0),"+-","")</f>
        <v/>
      </c>
    </row>
    <row r="1299" spans="1:12" x14ac:dyDescent="0.25">
      <c r="A1299" s="6" t="str">
        <f>SUBSTITUTE(SUBSTITUTE(Table2[[#This Row],[NAMA BARANG]],"-","")," ","")</f>
        <v>MapHolderHujin30F</v>
      </c>
      <c r="B1299" s="8">
        <f ca="1">IF(Table2[[#This Row],[TT]]&lt;1,"",COUNT(B$2:B1298)+1)</f>
        <v>1297</v>
      </c>
      <c r="C1299" s="6" t="s">
        <v>1604</v>
      </c>
      <c r="D1299" s="8">
        <v>7</v>
      </c>
      <c r="E1299" s="8">
        <v>240</v>
      </c>
      <c r="F1299" s="8">
        <f ca="1">SUM(Table2[[#This Row],[AWAL]],Table2[[#This Row],[M17_21_2]],Table2[[#This Row],[K17_21_2]],Table2[[#This Row],[M23_28_2]],Table2[[#This Row],[K23_28_2]])</f>
        <v>7</v>
      </c>
      <c r="G1299" s="6">
        <f ca="1">SUMIF(INDIRECT(Table2[[#Headers],[M17_21_2]]&amp;"[concat]"),Table2[concat],INDIRECT(Table2[[#Headers],[M17_21_2]]&amp;"[c]"))</f>
        <v>0</v>
      </c>
      <c r="H1299" s="6">
        <f ca="1">SUMIF(INDIRECT(Table2[[#Headers],[K17_21_2]]&amp;"[concat]"),Table2[concat],INDIRECT(Table2[[#Headers],[K17_21_2]]&amp;"[c]"))*-1</f>
        <v>0</v>
      </c>
      <c r="I1299" s="6" t="str">
        <f ca="1">IF(OR(Table2[[#This Row],[M17_21_2]]&gt;0,Table2[[#This Row],[K17_21_2]]&lt;0),"+-","")</f>
        <v/>
      </c>
      <c r="J1299" s="9">
        <f ca="1">SUMIF(INDIRECT(Table2[[#Headers],[M23_28_2]]&amp;"[concat]"),Table2[concat],INDIRECT(Table2[[#Headers],[M23_28_2]]&amp;"[c]"))</f>
        <v>0</v>
      </c>
      <c r="K1299" s="9"/>
      <c r="L1299" s="9" t="str">
        <f ca="1">IF(OR(Table2[[#This Row],[M23_28_2]]&gt;0,Table2[[#This Row],[K23_28_2]]&lt;0),"+-","")</f>
        <v/>
      </c>
    </row>
    <row r="1300" spans="1:12" x14ac:dyDescent="0.25">
      <c r="A1300" s="6" t="str">
        <f>SUBSTITUTE(SUBSTITUTE(Table2[[#This Row],[NAMA BARANG]],"-","")," ","")</f>
        <v>MapHolderHujin30F</v>
      </c>
      <c r="B1300" s="8">
        <f ca="1">IF(Table2[[#This Row],[TT]]&lt;1,"",COUNT(B$2:B1299)+1)</f>
        <v>1298</v>
      </c>
      <c r="C1300" s="6" t="s">
        <v>1604</v>
      </c>
      <c r="D1300" s="8">
        <v>15</v>
      </c>
      <c r="E1300" s="8">
        <v>240</v>
      </c>
      <c r="F1300" s="8">
        <f ca="1">SUM(Table2[[#This Row],[AWAL]],Table2[[#This Row],[M17_21_2]],Table2[[#This Row],[K17_21_2]],Table2[[#This Row],[M23_28_2]],Table2[[#This Row],[K23_28_2]])</f>
        <v>15</v>
      </c>
      <c r="G1300" s="6">
        <f ca="1">SUMIF(INDIRECT(Table2[[#Headers],[M17_21_2]]&amp;"[concat]"),Table2[concat],INDIRECT(Table2[[#Headers],[M17_21_2]]&amp;"[c]"))</f>
        <v>0</v>
      </c>
      <c r="H1300" s="6">
        <f ca="1">SUMIF(INDIRECT(Table2[[#Headers],[K17_21_2]]&amp;"[concat]"),Table2[concat],INDIRECT(Table2[[#Headers],[K17_21_2]]&amp;"[c]"))*-1</f>
        <v>0</v>
      </c>
      <c r="I1300" s="6" t="str">
        <f ca="1">IF(OR(Table2[[#This Row],[M17_21_2]]&gt;0,Table2[[#This Row],[K17_21_2]]&lt;0),"+-","")</f>
        <v/>
      </c>
      <c r="J1300" s="9">
        <f ca="1">SUMIF(INDIRECT(Table2[[#Headers],[M23_28_2]]&amp;"[concat]"),Table2[concat],INDIRECT(Table2[[#Headers],[M23_28_2]]&amp;"[c]"))</f>
        <v>0</v>
      </c>
      <c r="K1300" s="9"/>
      <c r="L1300" s="9" t="str">
        <f ca="1">IF(OR(Table2[[#This Row],[M23_28_2]]&gt;0,Table2[[#This Row],[K23_28_2]]&lt;0),"+-","")</f>
        <v/>
      </c>
    </row>
    <row r="1301" spans="1:12" x14ac:dyDescent="0.25">
      <c r="A1301" s="6" t="str">
        <f>SUBSTITUTE(SUBSTITUTE(Table2[[#This Row],[NAMA BARANG]],"-","")," ","")</f>
        <v>MapHolderHujin60F</v>
      </c>
      <c r="B1301" s="8">
        <f ca="1">IF(Table2[[#This Row],[TT]]&lt;1,"",COUNT(B$2:B1300)+1)</f>
        <v>1299</v>
      </c>
      <c r="C1301" s="6" t="s">
        <v>1605</v>
      </c>
      <c r="D1301" s="8">
        <v>5</v>
      </c>
      <c r="E1301" s="8">
        <v>160</v>
      </c>
      <c r="F1301" s="8">
        <f ca="1">SUM(Table2[[#This Row],[AWAL]],Table2[[#This Row],[M17_21_2]],Table2[[#This Row],[K17_21_2]],Table2[[#This Row],[M23_28_2]],Table2[[#This Row],[K23_28_2]])</f>
        <v>5</v>
      </c>
      <c r="G1301" s="6">
        <f ca="1">SUMIF(INDIRECT(Table2[[#Headers],[M17_21_2]]&amp;"[concat]"),Table2[concat],INDIRECT(Table2[[#Headers],[M17_21_2]]&amp;"[c]"))</f>
        <v>0</v>
      </c>
      <c r="H1301" s="6">
        <f ca="1">SUMIF(INDIRECT(Table2[[#Headers],[K17_21_2]]&amp;"[concat]"),Table2[concat],INDIRECT(Table2[[#Headers],[K17_21_2]]&amp;"[c]"))*-1</f>
        <v>0</v>
      </c>
      <c r="I1301" s="6" t="str">
        <f ca="1">IF(OR(Table2[[#This Row],[M17_21_2]]&gt;0,Table2[[#This Row],[K17_21_2]]&lt;0),"+-","")</f>
        <v/>
      </c>
      <c r="J1301" s="9">
        <f ca="1">SUMIF(INDIRECT(Table2[[#Headers],[M23_28_2]]&amp;"[concat]"),Table2[concat],INDIRECT(Table2[[#Headers],[M23_28_2]]&amp;"[c]"))</f>
        <v>0</v>
      </c>
      <c r="K1301" s="9"/>
      <c r="L1301" s="9" t="str">
        <f ca="1">IF(OR(Table2[[#This Row],[M23_28_2]]&gt;0,Table2[[#This Row],[K23_28_2]]&lt;0),"+-","")</f>
        <v/>
      </c>
    </row>
    <row r="1302" spans="1:12" x14ac:dyDescent="0.25">
      <c r="A1302" s="6" t="str">
        <f>SUBSTITUTE(SUBSTITUTE(Table2[[#This Row],[NAMA BARANG]],"-","")," ","")</f>
        <v>MapJalaA5enterkcg3552B(6)/M(2)</v>
      </c>
      <c r="B1302" s="8">
        <f ca="1">IF(Table2[[#This Row],[TT]]&lt;1,"",COUNT(B$2:B1301)+1)</f>
        <v>1300</v>
      </c>
      <c r="C1302" s="6" t="s">
        <v>2835</v>
      </c>
      <c r="D1302" s="8">
        <v>8</v>
      </c>
      <c r="E1302" s="8" t="s">
        <v>47</v>
      </c>
      <c r="F1302" s="8">
        <f ca="1">SUM(Table2[[#This Row],[AWAL]],Table2[[#This Row],[M17_21_2]],Table2[[#This Row],[K17_21_2]],Table2[[#This Row],[M23_28_2]],Table2[[#This Row],[K23_28_2]])</f>
        <v>8</v>
      </c>
      <c r="G1302" s="6">
        <f ca="1">SUMIF(INDIRECT(Table2[[#Headers],[M17_21_2]]&amp;"[concat]"),Table2[concat],INDIRECT(Table2[[#Headers],[M17_21_2]]&amp;"[c]"))</f>
        <v>0</v>
      </c>
      <c r="H1302" s="6">
        <f ca="1">SUMIF(INDIRECT(Table2[[#Headers],[K17_21_2]]&amp;"[concat]"),Table2[concat],INDIRECT(Table2[[#Headers],[K17_21_2]]&amp;"[c]"))*-1</f>
        <v>0</v>
      </c>
      <c r="I1302" s="6" t="str">
        <f ca="1">IF(OR(Table2[[#This Row],[M17_21_2]]&gt;0,Table2[[#This Row],[K17_21_2]]&lt;0),"+-","")</f>
        <v/>
      </c>
      <c r="J1302" s="9">
        <f ca="1">SUMIF(INDIRECT(Table2[[#Headers],[M23_28_2]]&amp;"[concat]"),Table2[concat],INDIRECT(Table2[[#Headers],[M23_28_2]]&amp;"[c]"))</f>
        <v>0</v>
      </c>
      <c r="K1302" s="9"/>
      <c r="L1302" s="9" t="str">
        <f ca="1">IF(OR(Table2[[#This Row],[M23_28_2]]&gt;0,Table2[[#This Row],[K23_28_2]]&lt;0),"+-","")</f>
        <v/>
      </c>
    </row>
    <row r="1303" spans="1:12" x14ac:dyDescent="0.25">
      <c r="A1303" s="6" t="str">
        <f>SUBSTITUTE(SUBSTITUTE(Table2[[#This Row],[NAMA BARANG]],"-","")," ","")</f>
        <v>MapJalaA5enterkcg3552Hj(3)/K(2)</v>
      </c>
      <c r="B1303" s="8">
        <f ca="1">IF(Table2[[#This Row],[TT]]&lt;1,"",COUNT(B$2:B1302)+1)</f>
        <v>1301</v>
      </c>
      <c r="C1303" s="6" t="s">
        <v>2836</v>
      </c>
      <c r="D1303" s="8">
        <v>5</v>
      </c>
      <c r="E1303" s="8" t="s">
        <v>47</v>
      </c>
      <c r="F1303" s="8">
        <f ca="1">SUM(Table2[[#This Row],[AWAL]],Table2[[#This Row],[M17_21_2]],Table2[[#This Row],[K17_21_2]],Table2[[#This Row],[M23_28_2]],Table2[[#This Row],[K23_28_2]])</f>
        <v>5</v>
      </c>
      <c r="G1303" s="6">
        <f ca="1">SUMIF(INDIRECT(Table2[[#Headers],[M17_21_2]]&amp;"[concat]"),Table2[concat],INDIRECT(Table2[[#Headers],[M17_21_2]]&amp;"[c]"))</f>
        <v>0</v>
      </c>
      <c r="H1303" s="6">
        <f ca="1">SUMIF(INDIRECT(Table2[[#Headers],[K17_21_2]]&amp;"[concat]"),Table2[concat],INDIRECT(Table2[[#Headers],[K17_21_2]]&amp;"[c]"))*-1</f>
        <v>0</v>
      </c>
      <c r="I1303" s="6" t="str">
        <f ca="1">IF(OR(Table2[[#This Row],[M17_21_2]]&gt;0,Table2[[#This Row],[K17_21_2]]&lt;0),"+-","")</f>
        <v/>
      </c>
      <c r="J1303" s="9">
        <f ca="1">SUMIF(INDIRECT(Table2[[#Headers],[M23_28_2]]&amp;"[concat]"),Table2[concat],INDIRECT(Table2[[#Headers],[M23_28_2]]&amp;"[c]"))</f>
        <v>0</v>
      </c>
      <c r="K1303" s="9"/>
      <c r="L1303" s="9" t="str">
        <f ca="1">IF(OR(Table2[[#This Row],[M23_28_2]]&gt;0,Table2[[#This Row],[K23_28_2]]&lt;0),"+-","")</f>
        <v/>
      </c>
    </row>
    <row r="1304" spans="1:12" x14ac:dyDescent="0.25">
      <c r="A1304" s="6" t="str">
        <f>SUBSTITUTE(SUBSTITUTE(Table2[[#This Row],[NAMA BARANG]],"-","")," ","")</f>
        <v>MapJalaCwarnamoshikancing</v>
      </c>
      <c r="B1304" s="8">
        <f ca="1">IF(Table2[[#This Row],[TT]]&lt;1,"",COUNT(B$2:B1303)+1)</f>
        <v>1302</v>
      </c>
      <c r="C1304" s="6" t="s">
        <v>1606</v>
      </c>
      <c r="D1304" s="8">
        <v>1</v>
      </c>
      <c r="E1304" s="8" t="s">
        <v>47</v>
      </c>
      <c r="F1304" s="8">
        <f ca="1">SUM(Table2[[#This Row],[AWAL]],Table2[[#This Row],[M17_21_2]],Table2[[#This Row],[K17_21_2]],Table2[[#This Row],[M23_28_2]],Table2[[#This Row],[K23_28_2]])</f>
        <v>1</v>
      </c>
      <c r="G1304" s="6">
        <f ca="1">SUMIF(INDIRECT(Table2[[#Headers],[M17_21_2]]&amp;"[concat]"),Table2[concat],INDIRECT(Table2[[#Headers],[M17_21_2]]&amp;"[c]"))</f>
        <v>0</v>
      </c>
      <c r="H1304" s="6">
        <f ca="1">SUMIF(INDIRECT(Table2[[#Headers],[K17_21_2]]&amp;"[concat]"),Table2[concat],INDIRECT(Table2[[#Headers],[K17_21_2]]&amp;"[c]"))*-1</f>
        <v>0</v>
      </c>
      <c r="I1304" s="6" t="str">
        <f ca="1">IF(OR(Table2[[#This Row],[M17_21_2]]&gt;0,Table2[[#This Row],[K17_21_2]]&lt;0),"+-","")</f>
        <v/>
      </c>
      <c r="J1304" s="9">
        <f ca="1">SUMIF(INDIRECT(Table2[[#Headers],[M23_28_2]]&amp;"[concat]"),Table2[concat],INDIRECT(Table2[[#Headers],[M23_28_2]]&amp;"[c]"))</f>
        <v>0</v>
      </c>
      <c r="K1304" s="9"/>
      <c r="L1304" s="9" t="str">
        <f ca="1">IF(OR(Table2[[#This Row],[M23_28_2]]&gt;0,Table2[[#This Row],[K23_28_2]]&lt;0),"+-","")</f>
        <v/>
      </c>
    </row>
    <row r="1305" spans="1:12" x14ac:dyDescent="0.25">
      <c r="A1305" s="6" t="str">
        <f>SUBSTITUTE(SUBSTITUTE(Table2[[#This Row],[NAMA BARANG]],"-","")," ","")</f>
        <v>MapJalaRestTransjosB(19)/Hj(20)warna</v>
      </c>
      <c r="B1305" s="8">
        <f ca="1">IF(Table2[[#This Row],[TT]]&lt;1,"",COUNT(B$2:B1304)+1)</f>
        <v>1303</v>
      </c>
      <c r="C1305" s="6" t="s">
        <v>2801</v>
      </c>
      <c r="D1305" s="8">
        <v>39</v>
      </c>
      <c r="E1305" s="8" t="s">
        <v>47</v>
      </c>
      <c r="F1305" s="8">
        <f ca="1">SUM(Table2[[#This Row],[AWAL]],Table2[[#This Row],[M17_21_2]],Table2[[#This Row],[K17_21_2]],Table2[[#This Row],[M23_28_2]],Table2[[#This Row],[K23_28_2]])</f>
        <v>39</v>
      </c>
      <c r="G1305" s="6">
        <f ca="1">SUMIF(INDIRECT(Table2[[#Headers],[M17_21_2]]&amp;"[concat]"),Table2[concat],INDIRECT(Table2[[#Headers],[M17_21_2]]&amp;"[c]"))</f>
        <v>0</v>
      </c>
      <c r="H1305" s="6">
        <f ca="1">SUMIF(INDIRECT(Table2[[#Headers],[K17_21_2]]&amp;"[concat]"),Table2[concat],INDIRECT(Table2[[#Headers],[K17_21_2]]&amp;"[c]"))*-1</f>
        <v>0</v>
      </c>
      <c r="I1305" s="6" t="str">
        <f ca="1">IF(OR(Table2[[#This Row],[M17_21_2]]&gt;0,Table2[[#This Row],[K17_21_2]]&lt;0),"+-","")</f>
        <v/>
      </c>
      <c r="J1305" s="9">
        <f ca="1">SUMIF(INDIRECT(Table2[[#Headers],[M23_28_2]]&amp;"[concat]"),Table2[concat],INDIRECT(Table2[[#Headers],[M23_28_2]]&amp;"[c]"))</f>
        <v>0</v>
      </c>
      <c r="K1305" s="9"/>
      <c r="L1305" s="9" t="str">
        <f ca="1">IF(OR(Table2[[#This Row],[M23_28_2]]&gt;0,Table2[[#This Row],[K23_28_2]]&lt;0),"+-","")</f>
        <v/>
      </c>
    </row>
    <row r="1306" spans="1:12" x14ac:dyDescent="0.25">
      <c r="A1306" s="6" t="str">
        <f>SUBSTITUTE(SUBSTITUTE(Table2[[#This Row],[NAMA BARANG]],"-","")," ","")</f>
        <v>MapJalaRestTransjosK(20)/M(12)warna</v>
      </c>
      <c r="B1306" s="8">
        <f ca="1">IF(Table2[[#This Row],[TT]]&lt;1,"",COUNT(B$2:B1305)+1)</f>
        <v>1304</v>
      </c>
      <c r="C1306" s="6" t="s">
        <v>2800</v>
      </c>
      <c r="D1306" s="8">
        <v>32</v>
      </c>
      <c r="E1306" s="8" t="s">
        <v>47</v>
      </c>
      <c r="F1306" s="8">
        <f ca="1">SUM(Table2[[#This Row],[AWAL]],Table2[[#This Row],[M17_21_2]],Table2[[#This Row],[K17_21_2]],Table2[[#This Row],[M23_28_2]],Table2[[#This Row],[K23_28_2]])</f>
        <v>32</v>
      </c>
      <c r="G1306" s="6">
        <f ca="1">SUMIF(INDIRECT(Table2[[#Headers],[M17_21_2]]&amp;"[concat]"),Table2[concat],INDIRECT(Table2[[#Headers],[M17_21_2]]&amp;"[c]"))</f>
        <v>0</v>
      </c>
      <c r="H1306" s="6">
        <f ca="1">SUMIF(INDIRECT(Table2[[#Headers],[K17_21_2]]&amp;"[concat]"),Table2[concat],INDIRECT(Table2[[#Headers],[K17_21_2]]&amp;"[c]"))*-1</f>
        <v>0</v>
      </c>
      <c r="I1306" s="6" t="str">
        <f ca="1">IF(OR(Table2[[#This Row],[M17_21_2]]&gt;0,Table2[[#This Row],[K17_21_2]]&lt;0),"+-","")</f>
        <v/>
      </c>
      <c r="J1306" s="9">
        <f ca="1">SUMIF(INDIRECT(Table2[[#Headers],[M23_28_2]]&amp;"[concat]"),Table2[concat],INDIRECT(Table2[[#Headers],[M23_28_2]]&amp;"[c]"))</f>
        <v>0</v>
      </c>
      <c r="K1306" s="9"/>
      <c r="L1306" s="9" t="str">
        <f ca="1">IF(OR(Table2[[#This Row],[M23_28_2]]&gt;0,Table2[[#This Row],[K23_28_2]]&lt;0),"+-","")</f>
        <v/>
      </c>
    </row>
    <row r="1307" spans="1:12" x14ac:dyDescent="0.25">
      <c r="A1307" s="6" t="str">
        <f>SUBSTITUTE(SUBSTITUTE(Table2[[#This Row],[NAMA BARANG]],"-","")," ","")</f>
        <v>MapJalaRestTransjosUngu</v>
      </c>
      <c r="B1307" s="10">
        <f ca="1">IF(Table2[[#This Row],[TT]]&lt;1,"",COUNT(B$2:B1306)+1)</f>
        <v>1305</v>
      </c>
      <c r="C1307" s="6" t="s">
        <v>1607</v>
      </c>
      <c r="D1307" s="8">
        <v>56</v>
      </c>
      <c r="E1307" s="8" t="s">
        <v>47</v>
      </c>
      <c r="F1307" s="10">
        <f ca="1">SUM(Table2[[#This Row],[AWAL]],Table2[[#This Row],[M17_21_2]],Table2[[#This Row],[K17_21_2]],Table2[[#This Row],[M23_28_2]],Table2[[#This Row],[K23_28_2]])</f>
        <v>56</v>
      </c>
      <c r="G1307" s="6">
        <f ca="1">SUMIF(INDIRECT(Table2[[#Headers],[M17_21_2]]&amp;"[concat]"),Table2[concat],INDIRECT(Table2[[#Headers],[M17_21_2]]&amp;"[c]"))</f>
        <v>0</v>
      </c>
      <c r="H1307" s="6">
        <f ca="1">SUMIF(INDIRECT(Table2[[#Headers],[K17_21_2]]&amp;"[concat]"),Table2[concat],INDIRECT(Table2[[#Headers],[K17_21_2]]&amp;"[c]"))*-1</f>
        <v>0</v>
      </c>
      <c r="I1307" s="6" t="str">
        <f ca="1">IF(OR(Table2[[#This Row],[M17_21_2]]&gt;0,Table2[[#This Row],[K17_21_2]]&lt;0),"+-","")</f>
        <v/>
      </c>
      <c r="J1307" s="9">
        <f ca="1">SUMIF(INDIRECT(Table2[[#Headers],[M23_28_2]]&amp;"[concat]"),Table2[concat],INDIRECT(Table2[[#Headers],[M23_28_2]]&amp;"[c]"))</f>
        <v>0</v>
      </c>
      <c r="K1307" s="9"/>
      <c r="L1307" s="9" t="str">
        <f ca="1">IF(OR(Table2[[#This Row],[M23_28_2]]&gt;0,Table2[[#This Row],[K23_28_2]]&lt;0),"+-","")</f>
        <v/>
      </c>
    </row>
    <row r="1308" spans="1:12" x14ac:dyDescent="0.25">
      <c r="A1308" s="6" t="str">
        <f>SUBSTITUTE(SUBSTITUTE(Table2[[#This Row],[NAMA BARANG]],"-","")," ","")</f>
        <v>MapjaringSletingB45601</v>
      </c>
      <c r="B1308" s="8">
        <f ca="1">IF(Table2[[#This Row],[TT]]&lt;1,"",COUNT(B$2:B1307)+1)</f>
        <v>1306</v>
      </c>
      <c r="C1308" s="6" t="s">
        <v>1608</v>
      </c>
      <c r="D1308" s="8">
        <v>1</v>
      </c>
      <c r="E1308" s="8">
        <v>300</v>
      </c>
      <c r="F1308" s="8">
        <f ca="1">SUM(Table2[[#This Row],[AWAL]],Table2[[#This Row],[M17_21_2]],Table2[[#This Row],[K17_21_2]],Table2[[#This Row],[M23_28_2]],Table2[[#This Row],[K23_28_2]])</f>
        <v>1</v>
      </c>
      <c r="G1308" s="6">
        <f ca="1">SUMIF(INDIRECT(Table2[[#Headers],[M17_21_2]]&amp;"[concat]"),Table2[concat],INDIRECT(Table2[[#Headers],[M17_21_2]]&amp;"[c]"))</f>
        <v>0</v>
      </c>
      <c r="H1308" s="6">
        <f ca="1">SUMIF(INDIRECT(Table2[[#Headers],[K17_21_2]]&amp;"[concat]"),Table2[concat],INDIRECT(Table2[[#Headers],[K17_21_2]]&amp;"[c]"))*-1</f>
        <v>0</v>
      </c>
      <c r="I1308" s="6" t="str">
        <f ca="1">IF(OR(Table2[[#This Row],[M17_21_2]]&gt;0,Table2[[#This Row],[K17_21_2]]&lt;0),"+-","")</f>
        <v/>
      </c>
      <c r="J1308" s="9">
        <f ca="1">SUMIF(INDIRECT(Table2[[#Headers],[M23_28_2]]&amp;"[concat]"),Table2[concat],INDIRECT(Table2[[#Headers],[M23_28_2]]&amp;"[c]"))</f>
        <v>0</v>
      </c>
      <c r="K1308" s="9"/>
      <c r="L1308" s="9" t="str">
        <f ca="1">IF(OR(Table2[[#This Row],[M23_28_2]]&gt;0,Table2[[#This Row],[K23_28_2]]&lt;0),"+-","")</f>
        <v/>
      </c>
    </row>
    <row r="1309" spans="1:12" x14ac:dyDescent="0.25">
      <c r="A1309" s="6" t="str">
        <f>SUBSTITUTE(SUBSTITUTE(Table2[[#This Row],[NAMA BARANG]],"-","")," ","")</f>
        <v>MapjaringSletingB45601</v>
      </c>
      <c r="B1309" s="8">
        <f ca="1">IF(Table2[[#This Row],[TT]]&lt;1,"",COUNT(B$2:B1308)+1)</f>
        <v>1307</v>
      </c>
      <c r="C1309" s="6" t="s">
        <v>1608</v>
      </c>
      <c r="D1309" s="8">
        <v>1</v>
      </c>
      <c r="E1309" s="8">
        <v>300</v>
      </c>
      <c r="F1309" s="8">
        <f ca="1">SUM(Table2[[#This Row],[AWAL]],Table2[[#This Row],[M17_21_2]],Table2[[#This Row],[K17_21_2]],Table2[[#This Row],[M23_28_2]],Table2[[#This Row],[K23_28_2]])</f>
        <v>1</v>
      </c>
      <c r="G1309" s="6">
        <f ca="1">SUMIF(INDIRECT(Table2[[#Headers],[M17_21_2]]&amp;"[concat]"),Table2[concat],INDIRECT(Table2[[#Headers],[M17_21_2]]&amp;"[c]"))</f>
        <v>0</v>
      </c>
      <c r="H1309" s="6">
        <f ca="1">SUMIF(INDIRECT(Table2[[#Headers],[K17_21_2]]&amp;"[concat]"),Table2[concat],INDIRECT(Table2[[#Headers],[K17_21_2]]&amp;"[c]"))*-1</f>
        <v>0</v>
      </c>
      <c r="I1309" s="6" t="str">
        <f ca="1">IF(OR(Table2[[#This Row],[M17_21_2]]&gt;0,Table2[[#This Row],[K17_21_2]]&lt;0),"+-","")</f>
        <v/>
      </c>
      <c r="J1309" s="9">
        <f ca="1">SUMIF(INDIRECT(Table2[[#Headers],[M23_28_2]]&amp;"[concat]"),Table2[concat],INDIRECT(Table2[[#Headers],[M23_28_2]]&amp;"[c]"))</f>
        <v>0</v>
      </c>
      <c r="K1309" s="9"/>
      <c r="L1309" s="9" t="str">
        <f ca="1">IF(OR(Table2[[#This Row],[M23_28_2]]&gt;0,Table2[[#This Row],[K23_28_2]]&lt;0),"+-","")</f>
        <v/>
      </c>
    </row>
    <row r="1310" spans="1:12" x14ac:dyDescent="0.25">
      <c r="A1310" s="6" t="str">
        <f>SUBSTITUTE(SUBSTITUTE(Table2[[#This Row],[NAMA BARANG]],"-","")," ","")</f>
        <v>MapjaringSletingB45601</v>
      </c>
      <c r="B1310" s="8">
        <f ca="1">IF(Table2[[#This Row],[TT]]&lt;1,"",COUNT(B$2:B1309)+1)</f>
        <v>1308</v>
      </c>
      <c r="C1310" s="6" t="s">
        <v>1608</v>
      </c>
      <c r="D1310" s="8">
        <v>3</v>
      </c>
      <c r="E1310" s="8">
        <v>300</v>
      </c>
      <c r="F1310" s="8">
        <f ca="1">SUM(Table2[[#This Row],[AWAL]],Table2[[#This Row],[M17_21_2]],Table2[[#This Row],[K17_21_2]],Table2[[#This Row],[M23_28_2]],Table2[[#This Row],[K23_28_2]])</f>
        <v>3</v>
      </c>
      <c r="G1310" s="6">
        <f ca="1">SUMIF(INDIRECT(Table2[[#Headers],[M17_21_2]]&amp;"[concat]"),Table2[concat],INDIRECT(Table2[[#Headers],[M17_21_2]]&amp;"[c]"))</f>
        <v>0</v>
      </c>
      <c r="H1310" s="6">
        <f ca="1">SUMIF(INDIRECT(Table2[[#Headers],[K17_21_2]]&amp;"[concat]"),Table2[concat],INDIRECT(Table2[[#Headers],[K17_21_2]]&amp;"[c]"))*-1</f>
        <v>0</v>
      </c>
      <c r="I1310" s="6" t="str">
        <f ca="1">IF(OR(Table2[[#This Row],[M17_21_2]]&gt;0,Table2[[#This Row],[K17_21_2]]&lt;0),"+-","")</f>
        <v/>
      </c>
      <c r="J1310" s="9">
        <f ca="1">SUMIF(INDIRECT(Table2[[#Headers],[M23_28_2]]&amp;"[concat]"),Table2[concat],INDIRECT(Table2[[#Headers],[M23_28_2]]&amp;"[c]"))</f>
        <v>0</v>
      </c>
      <c r="K1310" s="9"/>
      <c r="L1310" s="9" t="str">
        <f ca="1">IF(OR(Table2[[#This Row],[M23_28_2]]&gt;0,Table2[[#This Row],[K23_28_2]]&lt;0),"+-","")</f>
        <v/>
      </c>
    </row>
    <row r="1311" spans="1:12" x14ac:dyDescent="0.25">
      <c r="A1311" s="6" t="str">
        <f>SUBSTITUTE(SUBSTITUTE(Table2[[#This Row],[NAMA BARANG]],"-","")," ","")</f>
        <v>MapjaringSletingB45601</v>
      </c>
      <c r="B1311" s="8">
        <f ca="1">IF(Table2[[#This Row],[TT]]&lt;1,"",COUNT(B$2:B1310)+1)</f>
        <v>1309</v>
      </c>
      <c r="C1311" s="6" t="s">
        <v>1608</v>
      </c>
      <c r="D1311" s="8">
        <v>3</v>
      </c>
      <c r="E1311" s="8">
        <v>300</v>
      </c>
      <c r="F1311" s="8">
        <f ca="1">SUM(Table2[[#This Row],[AWAL]],Table2[[#This Row],[M17_21_2]],Table2[[#This Row],[K17_21_2]],Table2[[#This Row],[M23_28_2]],Table2[[#This Row],[K23_28_2]])</f>
        <v>3</v>
      </c>
      <c r="G1311" s="6">
        <f ca="1">SUMIF(INDIRECT(Table2[[#Headers],[M17_21_2]]&amp;"[concat]"),Table2[concat],INDIRECT(Table2[[#Headers],[M17_21_2]]&amp;"[c]"))</f>
        <v>0</v>
      </c>
      <c r="H1311" s="6">
        <f ca="1">SUMIF(INDIRECT(Table2[[#Headers],[K17_21_2]]&amp;"[concat]"),Table2[concat],INDIRECT(Table2[[#Headers],[K17_21_2]]&amp;"[c]"))*-1</f>
        <v>0</v>
      </c>
      <c r="I1311" s="6" t="str">
        <f ca="1">IF(OR(Table2[[#This Row],[M17_21_2]]&gt;0,Table2[[#This Row],[K17_21_2]]&lt;0),"+-","")</f>
        <v/>
      </c>
      <c r="J1311" s="9">
        <f ca="1">SUMIF(INDIRECT(Table2[[#Headers],[M23_28_2]]&amp;"[concat]"),Table2[concat],INDIRECT(Table2[[#Headers],[M23_28_2]]&amp;"[c]"))</f>
        <v>0</v>
      </c>
      <c r="K1311" s="9"/>
      <c r="L1311" s="9" t="str">
        <f ca="1">IF(OR(Table2[[#This Row],[M23_28_2]]&gt;0,Table2[[#This Row],[K23_28_2]]&lt;0),"+-","")</f>
        <v/>
      </c>
    </row>
    <row r="1312" spans="1:12" x14ac:dyDescent="0.25">
      <c r="A1312" s="6" t="str">
        <f>SUBSTITUTE(SUBSTITUTE(Table2[[#This Row],[NAMA BARANG]],"-","")," ","")</f>
        <v>Mapjepit85082</v>
      </c>
      <c r="B1312" s="8">
        <f ca="1">IF(Table2[[#This Row],[TT]]&lt;1,"",COUNT(B$2:B1311)+1)</f>
        <v>1310</v>
      </c>
      <c r="C1312" s="6" t="s">
        <v>1609</v>
      </c>
      <c r="D1312" s="8">
        <v>5</v>
      </c>
      <c r="E1312" s="8">
        <v>24</v>
      </c>
      <c r="F1312" s="8">
        <f ca="1">SUM(Table2[[#This Row],[AWAL]],Table2[[#This Row],[M17_21_2]],Table2[[#This Row],[K17_21_2]],Table2[[#This Row],[M23_28_2]],Table2[[#This Row],[K23_28_2]])</f>
        <v>5</v>
      </c>
      <c r="G1312" s="6">
        <f ca="1">SUMIF(INDIRECT(Table2[[#Headers],[M17_21_2]]&amp;"[concat]"),Table2[concat],INDIRECT(Table2[[#Headers],[M17_21_2]]&amp;"[c]"))</f>
        <v>0</v>
      </c>
      <c r="H1312" s="6">
        <f ca="1">SUMIF(INDIRECT(Table2[[#Headers],[K17_21_2]]&amp;"[concat]"),Table2[concat],INDIRECT(Table2[[#Headers],[K17_21_2]]&amp;"[c]"))*-1</f>
        <v>0</v>
      </c>
      <c r="I1312" s="6" t="str">
        <f ca="1">IF(OR(Table2[[#This Row],[M17_21_2]]&gt;0,Table2[[#This Row],[K17_21_2]]&lt;0),"+-","")</f>
        <v/>
      </c>
      <c r="J1312" s="9">
        <f ca="1">SUMIF(INDIRECT(Table2[[#Headers],[M23_28_2]]&amp;"[concat]"),Table2[concat],INDIRECT(Table2[[#Headers],[M23_28_2]]&amp;"[c]"))</f>
        <v>0</v>
      </c>
      <c r="K1312" s="9"/>
      <c r="L1312" s="9" t="str">
        <f ca="1">IF(OR(Table2[[#This Row],[M23_28_2]]&gt;0,Table2[[#This Row],[K23_28_2]]&lt;0),"+-","")</f>
        <v/>
      </c>
    </row>
    <row r="1313" spans="1:12" x14ac:dyDescent="0.25">
      <c r="A1313" s="6" t="str">
        <f>SUBSTITUTE(SUBSTITUTE(Table2[[#This Row],[NAMA BARANG]],"-","")," ","")</f>
        <v>MapjumboTB168</v>
      </c>
      <c r="B1313" s="8">
        <f ca="1">IF(Table2[[#This Row],[TT]]&lt;1,"",COUNT(B$2:B1312)+1)</f>
        <v>1311</v>
      </c>
      <c r="C1313" s="6" t="s">
        <v>1610</v>
      </c>
      <c r="D1313" s="8">
        <v>7</v>
      </c>
      <c r="E1313" s="8" t="s">
        <v>143</v>
      </c>
      <c r="F1313" s="8">
        <f ca="1">SUM(Table2[[#This Row],[AWAL]],Table2[[#This Row],[M17_21_2]],Table2[[#This Row],[K17_21_2]],Table2[[#This Row],[M23_28_2]],Table2[[#This Row],[K23_28_2]])</f>
        <v>7</v>
      </c>
      <c r="G1313" s="6">
        <f ca="1">SUMIF(INDIRECT(Table2[[#Headers],[M17_21_2]]&amp;"[concat]"),Table2[concat],INDIRECT(Table2[[#Headers],[M17_21_2]]&amp;"[c]"))</f>
        <v>0</v>
      </c>
      <c r="H1313" s="6">
        <f ca="1">SUMIF(INDIRECT(Table2[[#Headers],[K17_21_2]]&amp;"[concat]"),Table2[concat],INDIRECT(Table2[[#Headers],[K17_21_2]]&amp;"[c]"))*-1</f>
        <v>0</v>
      </c>
      <c r="I1313" s="6" t="str">
        <f ca="1">IF(OR(Table2[[#This Row],[M17_21_2]]&gt;0,Table2[[#This Row],[K17_21_2]]&lt;0),"+-","")</f>
        <v/>
      </c>
      <c r="J1313" s="9">
        <f ca="1">SUMIF(INDIRECT(Table2[[#Headers],[M23_28_2]]&amp;"[concat]"),Table2[concat],INDIRECT(Table2[[#Headers],[M23_28_2]]&amp;"[c]"))</f>
        <v>0</v>
      </c>
      <c r="K1313" s="9"/>
      <c r="L1313" s="9" t="str">
        <f ca="1">IF(OR(Table2[[#This Row],[M23_28_2]]&gt;0,Table2[[#This Row],[K23_28_2]]&lt;0),"+-","")</f>
        <v/>
      </c>
    </row>
    <row r="1314" spans="1:12" x14ac:dyDescent="0.25">
      <c r="A1314" s="6" t="str">
        <f>SUBSTITUTE(SUBSTITUTE(Table2[[#This Row],[NAMA BARANG]],"-","")," ","")</f>
        <v>MapKancing2microtopTNwarnaK/B</v>
      </c>
      <c r="B1314" s="8">
        <f ca="1">IF(Table2[[#This Row],[TT]]&lt;1,"",COUNT(B$2:B1313)+1)</f>
        <v>1312</v>
      </c>
      <c r="C1314" s="6" t="s">
        <v>1611</v>
      </c>
      <c r="D1314" s="8">
        <v>2</v>
      </c>
      <c r="E1314" s="8">
        <v>240</v>
      </c>
      <c r="F1314" s="8">
        <f ca="1">SUM(Table2[[#This Row],[AWAL]],Table2[[#This Row],[M17_21_2]],Table2[[#This Row],[K17_21_2]],Table2[[#This Row],[M23_28_2]],Table2[[#This Row],[K23_28_2]])</f>
        <v>2</v>
      </c>
      <c r="G1314" s="6">
        <f ca="1">SUMIF(INDIRECT(Table2[[#Headers],[M17_21_2]]&amp;"[concat]"),Table2[concat],INDIRECT(Table2[[#Headers],[M17_21_2]]&amp;"[c]"))</f>
        <v>0</v>
      </c>
      <c r="H1314" s="6">
        <f ca="1">SUMIF(INDIRECT(Table2[[#Headers],[K17_21_2]]&amp;"[concat]"),Table2[concat],INDIRECT(Table2[[#Headers],[K17_21_2]]&amp;"[c]"))*-1</f>
        <v>0</v>
      </c>
      <c r="I1314" s="6" t="str">
        <f ca="1">IF(OR(Table2[[#This Row],[M17_21_2]]&gt;0,Table2[[#This Row],[K17_21_2]]&lt;0),"+-","")</f>
        <v/>
      </c>
      <c r="J1314" s="9">
        <f ca="1">SUMIF(INDIRECT(Table2[[#Headers],[M23_28_2]]&amp;"[concat]"),Table2[concat],INDIRECT(Table2[[#Headers],[M23_28_2]]&amp;"[c]"))</f>
        <v>0</v>
      </c>
      <c r="K1314" s="9"/>
      <c r="L1314" s="9" t="str">
        <f ca="1">IF(OR(Table2[[#This Row],[M23_28_2]]&gt;0,Table2[[#This Row],[K23_28_2]]&lt;0),"+-","")</f>
        <v/>
      </c>
    </row>
    <row r="1315" spans="1:12" x14ac:dyDescent="0.25">
      <c r="A1315" s="6" t="str">
        <f>SUBSTITUTE(SUBSTITUTE(Table2[[#This Row],[NAMA BARANG]],"-","")," ","")</f>
        <v>MapKancingFancyM07</v>
      </c>
      <c r="B1315" s="8">
        <f ca="1">IF(Table2[[#This Row],[TT]]&lt;1,"",COUNT(B$2:B1314)+1)</f>
        <v>1313</v>
      </c>
      <c r="C1315" s="6" t="s">
        <v>1612</v>
      </c>
      <c r="D1315" s="8">
        <v>14</v>
      </c>
      <c r="E1315" s="8" t="s">
        <v>128</v>
      </c>
      <c r="F1315" s="8">
        <f ca="1">SUM(Table2[[#This Row],[AWAL]],Table2[[#This Row],[M17_21_2]],Table2[[#This Row],[K17_21_2]],Table2[[#This Row],[M23_28_2]],Table2[[#This Row],[K23_28_2]])</f>
        <v>14</v>
      </c>
      <c r="G1315" s="6">
        <f ca="1">SUMIF(INDIRECT(Table2[[#Headers],[M17_21_2]]&amp;"[concat]"),Table2[concat],INDIRECT(Table2[[#Headers],[M17_21_2]]&amp;"[c]"))</f>
        <v>0</v>
      </c>
      <c r="H1315" s="6">
        <f ca="1">SUMIF(INDIRECT(Table2[[#Headers],[K17_21_2]]&amp;"[concat]"),Table2[concat],INDIRECT(Table2[[#Headers],[K17_21_2]]&amp;"[c]"))*-1</f>
        <v>0</v>
      </c>
      <c r="I1315" s="6" t="str">
        <f ca="1">IF(OR(Table2[[#This Row],[M17_21_2]]&gt;0,Table2[[#This Row],[K17_21_2]]&lt;0),"+-","")</f>
        <v/>
      </c>
      <c r="J1315" s="9">
        <f ca="1">SUMIF(INDIRECT(Table2[[#Headers],[M23_28_2]]&amp;"[concat]"),Table2[concat],INDIRECT(Table2[[#Headers],[M23_28_2]]&amp;"[c]"))</f>
        <v>0</v>
      </c>
      <c r="K1315" s="9"/>
      <c r="L1315" s="9" t="str">
        <f ca="1">IF(OR(Table2[[#This Row],[M23_28_2]]&gt;0,Table2[[#This Row],[K23_28_2]]&lt;0),"+-","")</f>
        <v/>
      </c>
    </row>
    <row r="1316" spans="1:12" x14ac:dyDescent="0.25">
      <c r="A1316" s="6" t="str">
        <f>SUBSTITUTE(SUBSTITUTE(Table2[[#This Row],[NAMA BARANG]],"-","")," ","")</f>
        <v>MapKancingFC519Birumuda</v>
      </c>
      <c r="B1316" s="8">
        <f ca="1">IF(Table2[[#This Row],[TT]]&lt;1,"",COUNT(B$2:B1315)+1)</f>
        <v>1314</v>
      </c>
      <c r="C1316" s="6" t="s">
        <v>1613</v>
      </c>
      <c r="D1316" s="8">
        <v>3</v>
      </c>
      <c r="E1316" s="8" t="s">
        <v>143</v>
      </c>
      <c r="F1316" s="8">
        <f ca="1">SUM(Table2[[#This Row],[AWAL]],Table2[[#This Row],[M17_21_2]],Table2[[#This Row],[K17_21_2]],Table2[[#This Row],[M23_28_2]],Table2[[#This Row],[K23_28_2]])</f>
        <v>3</v>
      </c>
      <c r="G1316" s="6">
        <f ca="1">SUMIF(INDIRECT(Table2[[#Headers],[M17_21_2]]&amp;"[concat]"),Table2[concat],INDIRECT(Table2[[#Headers],[M17_21_2]]&amp;"[c]"))</f>
        <v>0</v>
      </c>
      <c r="H1316" s="6">
        <f ca="1">SUMIF(INDIRECT(Table2[[#Headers],[K17_21_2]]&amp;"[concat]"),Table2[concat],INDIRECT(Table2[[#Headers],[K17_21_2]]&amp;"[c]"))*-1</f>
        <v>0</v>
      </c>
      <c r="I1316" s="6" t="str">
        <f ca="1">IF(OR(Table2[[#This Row],[M17_21_2]]&gt;0,Table2[[#This Row],[K17_21_2]]&lt;0),"+-","")</f>
        <v/>
      </c>
      <c r="J1316" s="9">
        <f ca="1">SUMIF(INDIRECT(Table2[[#Headers],[M23_28_2]]&amp;"[concat]"),Table2[concat],INDIRECT(Table2[[#Headers],[M23_28_2]]&amp;"[c]"))</f>
        <v>0</v>
      </c>
      <c r="K1316" s="9"/>
      <c r="L1316" s="9" t="str">
        <f ca="1">IF(OR(Table2[[#This Row],[M23_28_2]]&gt;0,Table2[[#This Row],[K23_28_2]]&lt;0),"+-","")</f>
        <v/>
      </c>
    </row>
    <row r="1317" spans="1:12" x14ac:dyDescent="0.25">
      <c r="A1317" s="6" t="str">
        <f>SUBSTITUTE(SUBSTITUTE(Table2[[#This Row],[NAMA BARANG]],"-","")," ","")</f>
        <v>MapKancingFC519Hj</v>
      </c>
      <c r="B1317" s="8">
        <f ca="1">IF(Table2[[#This Row],[TT]]&lt;1,"",COUNT(B$2:B1316)+1)</f>
        <v>1315</v>
      </c>
      <c r="C1317" s="6" t="s">
        <v>1614</v>
      </c>
      <c r="D1317" s="8">
        <v>18</v>
      </c>
      <c r="E1317" s="8" t="s">
        <v>143</v>
      </c>
      <c r="F1317" s="8">
        <f ca="1">SUM(Table2[[#This Row],[AWAL]],Table2[[#This Row],[M17_21_2]],Table2[[#This Row],[K17_21_2]],Table2[[#This Row],[M23_28_2]],Table2[[#This Row],[K23_28_2]])</f>
        <v>18</v>
      </c>
      <c r="G1317" s="6">
        <f ca="1">SUMIF(INDIRECT(Table2[[#Headers],[M17_21_2]]&amp;"[concat]"),Table2[concat],INDIRECT(Table2[[#Headers],[M17_21_2]]&amp;"[c]"))</f>
        <v>0</v>
      </c>
      <c r="H1317" s="6">
        <f ca="1">SUMIF(INDIRECT(Table2[[#Headers],[K17_21_2]]&amp;"[concat]"),Table2[concat],INDIRECT(Table2[[#Headers],[K17_21_2]]&amp;"[c]"))*-1</f>
        <v>0</v>
      </c>
      <c r="I1317" s="6" t="str">
        <f ca="1">IF(OR(Table2[[#This Row],[M17_21_2]]&gt;0,Table2[[#This Row],[K17_21_2]]&lt;0),"+-","")</f>
        <v/>
      </c>
      <c r="J1317" s="9">
        <f ca="1">SUMIF(INDIRECT(Table2[[#Headers],[M23_28_2]]&amp;"[concat]"),Table2[concat],INDIRECT(Table2[[#Headers],[M23_28_2]]&amp;"[c]"))</f>
        <v>0</v>
      </c>
      <c r="K1317" s="9"/>
      <c r="L1317" s="9" t="str">
        <f ca="1">IF(OR(Table2[[#This Row],[M23_28_2]]&gt;0,Table2[[#This Row],[K23_28_2]]&lt;0),"+-","")</f>
        <v/>
      </c>
    </row>
    <row r="1318" spans="1:12" x14ac:dyDescent="0.25">
      <c r="A1318" s="6" t="str">
        <f>SUBSTITUTE(SUBSTITUTE(Table2[[#This Row],[NAMA BARANG]],"-","")," ","")</f>
        <v>MapKancingFC519K</v>
      </c>
      <c r="B1318" s="8">
        <f ca="1">IF(Table2[[#This Row],[TT]]&lt;1,"",COUNT(B$2:B1317)+1)</f>
        <v>1316</v>
      </c>
      <c r="C1318" s="6" t="s">
        <v>1615</v>
      </c>
      <c r="D1318" s="8">
        <v>13</v>
      </c>
      <c r="E1318" s="8" t="s">
        <v>143</v>
      </c>
      <c r="F1318" s="8">
        <f ca="1">SUM(Table2[[#This Row],[AWAL]],Table2[[#This Row],[M17_21_2]],Table2[[#This Row],[K17_21_2]],Table2[[#This Row],[M23_28_2]],Table2[[#This Row],[K23_28_2]])</f>
        <v>13</v>
      </c>
      <c r="G1318" s="6">
        <f ca="1">SUMIF(INDIRECT(Table2[[#Headers],[M17_21_2]]&amp;"[concat]"),Table2[concat],INDIRECT(Table2[[#Headers],[M17_21_2]]&amp;"[c]"))</f>
        <v>0</v>
      </c>
      <c r="H1318" s="6">
        <f ca="1">SUMIF(INDIRECT(Table2[[#Headers],[K17_21_2]]&amp;"[concat]"),Table2[concat],INDIRECT(Table2[[#Headers],[K17_21_2]]&amp;"[c]"))*-1</f>
        <v>0</v>
      </c>
      <c r="I1318" s="6" t="str">
        <f ca="1">IF(OR(Table2[[#This Row],[M17_21_2]]&gt;0,Table2[[#This Row],[K17_21_2]]&lt;0),"+-","")</f>
        <v/>
      </c>
      <c r="J1318" s="9">
        <f ca="1">SUMIF(INDIRECT(Table2[[#Headers],[M23_28_2]]&amp;"[concat]"),Table2[concat],INDIRECT(Table2[[#Headers],[M23_28_2]]&amp;"[c]"))</f>
        <v>0</v>
      </c>
      <c r="K1318" s="9"/>
      <c r="L1318" s="9" t="str">
        <f ca="1">IF(OR(Table2[[#This Row],[M23_28_2]]&gt;0,Table2[[#This Row],[K23_28_2]]&lt;0),"+-","")</f>
        <v/>
      </c>
    </row>
    <row r="1319" spans="1:12" x14ac:dyDescent="0.25">
      <c r="A1319" s="6" t="str">
        <f>SUBSTITUTE(SUBSTITUTE(Table2[[#This Row],[NAMA BARANG]],"-","")," ","")</f>
        <v>MapKancingFC519merah</v>
      </c>
      <c r="B1319" s="8">
        <f ca="1">IF(Table2[[#This Row],[TT]]&lt;1,"",COUNT(B$2:B1318)+1)</f>
        <v>1317</v>
      </c>
      <c r="C1319" s="6" t="s">
        <v>1616</v>
      </c>
      <c r="D1319" s="8">
        <v>10</v>
      </c>
      <c r="E1319" s="8" t="s">
        <v>143</v>
      </c>
      <c r="F1319" s="8">
        <f ca="1">SUM(Table2[[#This Row],[AWAL]],Table2[[#This Row],[M17_21_2]],Table2[[#This Row],[K17_21_2]],Table2[[#This Row],[M23_28_2]],Table2[[#This Row],[K23_28_2]])</f>
        <v>10</v>
      </c>
      <c r="G1319" s="6">
        <f ca="1">SUMIF(INDIRECT(Table2[[#Headers],[M17_21_2]]&amp;"[concat]"),Table2[concat],INDIRECT(Table2[[#Headers],[M17_21_2]]&amp;"[c]"))</f>
        <v>0</v>
      </c>
      <c r="H1319" s="6">
        <f ca="1">SUMIF(INDIRECT(Table2[[#Headers],[K17_21_2]]&amp;"[concat]"),Table2[concat],INDIRECT(Table2[[#Headers],[K17_21_2]]&amp;"[c]"))*-1</f>
        <v>0</v>
      </c>
      <c r="I1319" s="6" t="str">
        <f ca="1">IF(OR(Table2[[#This Row],[M17_21_2]]&gt;0,Table2[[#This Row],[K17_21_2]]&lt;0),"+-","")</f>
        <v/>
      </c>
      <c r="J1319" s="9">
        <f ca="1">SUMIF(INDIRECT(Table2[[#Headers],[M23_28_2]]&amp;"[concat]"),Table2[concat],INDIRECT(Table2[[#Headers],[M23_28_2]]&amp;"[c]"))</f>
        <v>0</v>
      </c>
      <c r="K1319" s="9"/>
      <c r="L1319" s="9" t="str">
        <f ca="1">IF(OR(Table2[[#This Row],[M23_28_2]]&gt;0,Table2[[#This Row],[K23_28_2]]&lt;0),"+-","")</f>
        <v/>
      </c>
    </row>
    <row r="1320" spans="1:12" x14ac:dyDescent="0.25">
      <c r="A1320" s="6" t="str">
        <f>SUBSTITUTE(SUBSTITUTE(Table2[[#This Row],[NAMA BARANG]],"-","")," ","")</f>
        <v>MapKancingFC519orange</v>
      </c>
      <c r="B1320" s="8">
        <f ca="1">IF(Table2[[#This Row],[TT]]&lt;1,"",COUNT(B$2:B1319)+1)</f>
        <v>1318</v>
      </c>
      <c r="C1320" s="6" t="s">
        <v>1617</v>
      </c>
      <c r="D1320" s="8">
        <v>2</v>
      </c>
      <c r="E1320" s="8" t="s">
        <v>143</v>
      </c>
      <c r="F1320" s="8">
        <f ca="1">SUM(Table2[[#This Row],[AWAL]],Table2[[#This Row],[M17_21_2]],Table2[[#This Row],[K17_21_2]],Table2[[#This Row],[M23_28_2]],Table2[[#This Row],[K23_28_2]])</f>
        <v>2</v>
      </c>
      <c r="G1320" s="6">
        <f ca="1">SUMIF(INDIRECT(Table2[[#Headers],[M17_21_2]]&amp;"[concat]"),Table2[concat],INDIRECT(Table2[[#Headers],[M17_21_2]]&amp;"[c]"))</f>
        <v>0</v>
      </c>
      <c r="H1320" s="6">
        <f ca="1">SUMIF(INDIRECT(Table2[[#Headers],[K17_21_2]]&amp;"[concat]"),Table2[concat],INDIRECT(Table2[[#Headers],[K17_21_2]]&amp;"[c]"))*-1</f>
        <v>0</v>
      </c>
      <c r="I1320" s="6" t="str">
        <f ca="1">IF(OR(Table2[[#This Row],[M17_21_2]]&gt;0,Table2[[#This Row],[K17_21_2]]&lt;0),"+-","")</f>
        <v/>
      </c>
      <c r="J1320" s="9">
        <f ca="1">SUMIF(INDIRECT(Table2[[#Headers],[M23_28_2]]&amp;"[concat]"),Table2[concat],INDIRECT(Table2[[#Headers],[M23_28_2]]&amp;"[c]"))</f>
        <v>0</v>
      </c>
      <c r="K1320" s="9"/>
      <c r="L1320" s="9" t="str">
        <f ca="1">IF(OR(Table2[[#This Row],[M23_28_2]]&gt;0,Table2[[#This Row],[K23_28_2]]&lt;0),"+-","")</f>
        <v/>
      </c>
    </row>
    <row r="1321" spans="1:12" x14ac:dyDescent="0.25">
      <c r="A1321" s="6" t="str">
        <f>SUBSTITUTE(SUBSTITUTE(Table2[[#This Row],[NAMA BARANG]],"-","")," ","")</f>
        <v>MapKancingTransjosU(4)</v>
      </c>
      <c r="B1321" s="8">
        <f ca="1">IF(Table2[[#This Row],[TT]]&lt;1,"",COUNT(B$2:B1320)+1)</f>
        <v>1319</v>
      </c>
      <c r="C1321" s="6" t="s">
        <v>1618</v>
      </c>
      <c r="D1321" s="8">
        <v>4</v>
      </c>
      <c r="E1321" s="8" t="s">
        <v>47</v>
      </c>
      <c r="F1321" s="8">
        <f ca="1">SUM(Table2[[#This Row],[AWAL]],Table2[[#This Row],[M17_21_2]],Table2[[#This Row],[K17_21_2]],Table2[[#This Row],[M23_28_2]],Table2[[#This Row],[K23_28_2]])</f>
        <v>4</v>
      </c>
      <c r="G1321" s="6">
        <f ca="1">SUMIF(INDIRECT(Table2[[#Headers],[M17_21_2]]&amp;"[concat]"),Table2[concat],INDIRECT(Table2[[#Headers],[M17_21_2]]&amp;"[c]"))</f>
        <v>0</v>
      </c>
      <c r="H1321" s="6">
        <f ca="1">SUMIF(INDIRECT(Table2[[#Headers],[K17_21_2]]&amp;"[concat]"),Table2[concat],INDIRECT(Table2[[#Headers],[K17_21_2]]&amp;"[c]"))*-1</f>
        <v>0</v>
      </c>
      <c r="I1321" s="6" t="str">
        <f ca="1">IF(OR(Table2[[#This Row],[M17_21_2]]&gt;0,Table2[[#This Row],[K17_21_2]]&lt;0),"+-","")</f>
        <v/>
      </c>
      <c r="J1321" s="9">
        <f ca="1">SUMIF(INDIRECT(Table2[[#Headers],[M23_28_2]]&amp;"[concat]"),Table2[concat],INDIRECT(Table2[[#Headers],[M23_28_2]]&amp;"[c]"))</f>
        <v>0</v>
      </c>
      <c r="K1321" s="9"/>
      <c r="L1321" s="9" t="str">
        <f ca="1">IF(OR(Table2[[#This Row],[M23_28_2]]&gt;0,Table2[[#This Row],[K23_28_2]]&lt;0),"+-","")</f>
        <v/>
      </c>
    </row>
    <row r="1322" spans="1:12" x14ac:dyDescent="0.25">
      <c r="A1322" s="6" t="str">
        <f>SUBSTITUTE(SUBSTITUTE(Table2[[#This Row],[NAMA BARANG]],"-","")," ","")</f>
        <v>Mapkcg1w/SpireM(3)</v>
      </c>
      <c r="B1322" s="8">
        <f ca="1">IF(Table2[[#This Row],[TT]]&lt;1,"",COUNT(B$2:B1321)+1)</f>
        <v>1320</v>
      </c>
      <c r="C1322" s="6" t="s">
        <v>1619</v>
      </c>
      <c r="D1322" s="8">
        <v>3</v>
      </c>
      <c r="E1322" s="8" t="s">
        <v>1620</v>
      </c>
      <c r="F1322" s="8">
        <f ca="1">SUM(Table2[[#This Row],[AWAL]],Table2[[#This Row],[M17_21_2]],Table2[[#This Row],[K17_21_2]],Table2[[#This Row],[M23_28_2]],Table2[[#This Row],[K23_28_2]])</f>
        <v>3</v>
      </c>
      <c r="G1322" s="6">
        <f ca="1">SUMIF(INDIRECT(Table2[[#Headers],[M17_21_2]]&amp;"[concat]"),Table2[concat],INDIRECT(Table2[[#Headers],[M17_21_2]]&amp;"[c]"))</f>
        <v>0</v>
      </c>
      <c r="H1322" s="6">
        <f ca="1">SUMIF(INDIRECT(Table2[[#Headers],[K17_21_2]]&amp;"[concat]"),Table2[concat],INDIRECT(Table2[[#Headers],[K17_21_2]]&amp;"[c]"))*-1</f>
        <v>0</v>
      </c>
      <c r="I1322" s="6" t="str">
        <f ca="1">IF(OR(Table2[[#This Row],[M17_21_2]]&gt;0,Table2[[#This Row],[K17_21_2]]&lt;0),"+-","")</f>
        <v/>
      </c>
      <c r="J1322" s="9">
        <f ca="1">SUMIF(INDIRECT(Table2[[#Headers],[M23_28_2]]&amp;"[concat]"),Table2[concat],INDIRECT(Table2[[#Headers],[M23_28_2]]&amp;"[c]"))</f>
        <v>0</v>
      </c>
      <c r="K1322" s="9"/>
      <c r="L1322" s="9" t="str">
        <f ca="1">IF(OR(Table2[[#This Row],[M23_28_2]]&gt;0,Table2[[#This Row],[K23_28_2]]&lt;0),"+-","")</f>
        <v/>
      </c>
    </row>
    <row r="1323" spans="1:12" x14ac:dyDescent="0.25">
      <c r="A1323" s="6" t="str">
        <f>SUBSTITUTE(SUBSTITUTE(Table2[[#This Row],[NAMA BARANG]],"-","")," ","")</f>
        <v>Mapkcg2corakK</v>
      </c>
      <c r="B1323" s="8">
        <f ca="1">IF(Table2[[#This Row],[TT]]&lt;1,"",COUNT(B$2:B1322)+1)</f>
        <v>1321</v>
      </c>
      <c r="C1323" s="6" t="s">
        <v>1621</v>
      </c>
      <c r="D1323" s="8">
        <v>7</v>
      </c>
      <c r="E1323" s="8">
        <v>240</v>
      </c>
      <c r="F1323" s="8">
        <f ca="1">SUM(Table2[[#This Row],[AWAL]],Table2[[#This Row],[M17_21_2]],Table2[[#This Row],[K17_21_2]],Table2[[#This Row],[M23_28_2]],Table2[[#This Row],[K23_28_2]])</f>
        <v>7</v>
      </c>
      <c r="G1323" s="6">
        <f ca="1">SUMIF(INDIRECT(Table2[[#Headers],[M17_21_2]]&amp;"[concat]"),Table2[concat],INDIRECT(Table2[[#Headers],[M17_21_2]]&amp;"[c]"))</f>
        <v>0</v>
      </c>
      <c r="H1323" s="6">
        <f ca="1">SUMIF(INDIRECT(Table2[[#Headers],[K17_21_2]]&amp;"[concat]"),Table2[concat],INDIRECT(Table2[[#Headers],[K17_21_2]]&amp;"[c]"))*-1</f>
        <v>0</v>
      </c>
      <c r="I1323" s="6" t="str">
        <f ca="1">IF(OR(Table2[[#This Row],[M17_21_2]]&gt;0,Table2[[#This Row],[K17_21_2]]&lt;0),"+-","")</f>
        <v/>
      </c>
      <c r="J1323" s="9">
        <f ca="1">SUMIF(INDIRECT(Table2[[#Headers],[M23_28_2]]&amp;"[concat]"),Table2[concat],INDIRECT(Table2[[#Headers],[M23_28_2]]&amp;"[c]"))</f>
        <v>0</v>
      </c>
      <c r="K1323" s="9"/>
      <c r="L1323" s="9" t="str">
        <f ca="1">IF(OR(Table2[[#This Row],[M23_28_2]]&gt;0,Table2[[#This Row],[K23_28_2]]&lt;0),"+-","")</f>
        <v/>
      </c>
    </row>
    <row r="1324" spans="1:12" x14ac:dyDescent="0.25">
      <c r="A1324" s="6" t="str">
        <f>SUBSTITUTE(SUBSTITUTE(Table2[[#This Row],[NAMA BARANG]],"-","")," ","")</f>
        <v>Mapkcg2corakM</v>
      </c>
      <c r="B1324" s="8">
        <f ca="1">IF(Table2[[#This Row],[TT]]&lt;1,"",COUNT(B$2:B1323)+1)</f>
        <v>1322</v>
      </c>
      <c r="C1324" s="6" t="s">
        <v>1622</v>
      </c>
      <c r="D1324" s="8">
        <v>1</v>
      </c>
      <c r="E1324" s="8">
        <v>240</v>
      </c>
      <c r="F1324" s="8">
        <f ca="1">SUM(Table2[[#This Row],[AWAL]],Table2[[#This Row],[M17_21_2]],Table2[[#This Row],[K17_21_2]],Table2[[#This Row],[M23_28_2]],Table2[[#This Row],[K23_28_2]])</f>
        <v>1</v>
      </c>
      <c r="G1324" s="6">
        <f ca="1">SUMIF(INDIRECT(Table2[[#Headers],[M17_21_2]]&amp;"[concat]"),Table2[concat],INDIRECT(Table2[[#Headers],[M17_21_2]]&amp;"[c]"))</f>
        <v>0</v>
      </c>
      <c r="H1324" s="6">
        <f ca="1">SUMIF(INDIRECT(Table2[[#Headers],[K17_21_2]]&amp;"[concat]"),Table2[concat],INDIRECT(Table2[[#Headers],[K17_21_2]]&amp;"[c]"))*-1</f>
        <v>0</v>
      </c>
      <c r="I1324" s="6" t="str">
        <f ca="1">IF(OR(Table2[[#This Row],[M17_21_2]]&gt;0,Table2[[#This Row],[K17_21_2]]&lt;0),"+-","")</f>
        <v/>
      </c>
      <c r="J1324" s="9">
        <f ca="1">SUMIF(INDIRECT(Table2[[#Headers],[M23_28_2]]&amp;"[concat]"),Table2[concat],INDIRECT(Table2[[#Headers],[M23_28_2]]&amp;"[c]"))</f>
        <v>0</v>
      </c>
      <c r="K1324" s="9"/>
      <c r="L1324" s="9" t="str">
        <f ca="1">IF(OR(Table2[[#This Row],[M23_28_2]]&gt;0,Table2[[#This Row],[K23_28_2]]&lt;0),"+-","")</f>
        <v/>
      </c>
    </row>
    <row r="1325" spans="1:12" x14ac:dyDescent="0.25">
      <c r="A1325" s="6" t="str">
        <f>SUBSTITUTE(SUBSTITUTE(Table2[[#This Row],[NAMA BARANG]],"-","")," ","")</f>
        <v>Mapkcg2microtopwarnaHj</v>
      </c>
      <c r="B1325" s="8">
        <f ca="1">IF(Table2[[#This Row],[TT]]&lt;1,"",COUNT(B$2:B1324)+1)</f>
        <v>1323</v>
      </c>
      <c r="C1325" s="6" t="s">
        <v>1623</v>
      </c>
      <c r="D1325" s="8">
        <v>1</v>
      </c>
      <c r="E1325" s="8">
        <v>240</v>
      </c>
      <c r="F1325" s="8">
        <f ca="1">SUM(Table2[[#This Row],[AWAL]],Table2[[#This Row],[M17_21_2]],Table2[[#This Row],[K17_21_2]],Table2[[#This Row],[M23_28_2]],Table2[[#This Row],[K23_28_2]])</f>
        <v>1</v>
      </c>
      <c r="G1325" s="6">
        <f ca="1">SUMIF(INDIRECT(Table2[[#Headers],[M17_21_2]]&amp;"[concat]"),Table2[concat],INDIRECT(Table2[[#Headers],[M17_21_2]]&amp;"[c]"))</f>
        <v>0</v>
      </c>
      <c r="H1325" s="6">
        <f ca="1">SUMIF(INDIRECT(Table2[[#Headers],[K17_21_2]]&amp;"[concat]"),Table2[concat],INDIRECT(Table2[[#Headers],[K17_21_2]]&amp;"[c]"))*-1</f>
        <v>0</v>
      </c>
      <c r="I1325" s="6" t="str">
        <f ca="1">IF(OR(Table2[[#This Row],[M17_21_2]]&gt;0,Table2[[#This Row],[K17_21_2]]&lt;0),"+-","")</f>
        <v/>
      </c>
      <c r="J1325" s="9">
        <f ca="1">SUMIF(INDIRECT(Table2[[#Headers],[M23_28_2]]&amp;"[concat]"),Table2[concat],INDIRECT(Table2[[#Headers],[M23_28_2]]&amp;"[c]"))</f>
        <v>0</v>
      </c>
      <c r="K1325" s="9"/>
      <c r="L1325" s="9" t="str">
        <f ca="1">IF(OR(Table2[[#This Row],[M23_28_2]]&gt;0,Table2[[#This Row],[K23_28_2]]&lt;0),"+-","")</f>
        <v/>
      </c>
    </row>
    <row r="1326" spans="1:12" x14ac:dyDescent="0.25">
      <c r="A1326" s="6" t="str">
        <f>SUBSTITUTE(SUBSTITUTE(Table2[[#This Row],[NAMA BARANG]],"-","")," ","")</f>
        <v>Mapkcg2Parismicrotop</v>
      </c>
      <c r="B1326" s="8">
        <f ca="1">IF(Table2[[#This Row],[TT]]&lt;1,"",COUNT(B$2:B1325)+1)</f>
        <v>1324</v>
      </c>
      <c r="C1326" s="6" t="s">
        <v>1624</v>
      </c>
      <c r="D1326" s="8">
        <v>4</v>
      </c>
      <c r="E1326" s="8" t="s">
        <v>189</v>
      </c>
      <c r="F1326" s="8">
        <f ca="1">SUM(Table2[[#This Row],[AWAL]],Table2[[#This Row],[M17_21_2]],Table2[[#This Row],[K17_21_2]],Table2[[#This Row],[M23_28_2]],Table2[[#This Row],[K23_28_2]])</f>
        <v>4</v>
      </c>
      <c r="G1326" s="6">
        <f ca="1">SUMIF(INDIRECT(Table2[[#Headers],[M17_21_2]]&amp;"[concat]"),Table2[concat],INDIRECT(Table2[[#Headers],[M17_21_2]]&amp;"[c]"))</f>
        <v>0</v>
      </c>
      <c r="H1326" s="6">
        <f ca="1">SUMIF(INDIRECT(Table2[[#Headers],[K17_21_2]]&amp;"[concat]"),Table2[concat],INDIRECT(Table2[[#Headers],[K17_21_2]]&amp;"[c]"))*-1</f>
        <v>0</v>
      </c>
      <c r="I1326" s="6" t="str">
        <f ca="1">IF(OR(Table2[[#This Row],[M17_21_2]]&gt;0,Table2[[#This Row],[K17_21_2]]&lt;0),"+-","")</f>
        <v/>
      </c>
      <c r="J1326" s="9">
        <f ca="1">SUMIF(INDIRECT(Table2[[#Headers],[M23_28_2]]&amp;"[concat]"),Table2[concat],INDIRECT(Table2[[#Headers],[M23_28_2]]&amp;"[c]"))</f>
        <v>0</v>
      </c>
      <c r="K1326" s="9"/>
      <c r="L1326" s="9" t="str">
        <f ca="1">IF(OR(Table2[[#This Row],[M23_28_2]]&gt;0,Table2[[#This Row],[K23_28_2]]&lt;0),"+-","")</f>
        <v/>
      </c>
    </row>
    <row r="1327" spans="1:12" x14ac:dyDescent="0.25">
      <c r="A1327" s="6" t="str">
        <f>SUBSTITUTE(SUBSTITUTE(Table2[[#This Row],[NAMA BARANG]],"-","")," ","")</f>
        <v>Mapkcg2SikaHj/M</v>
      </c>
      <c r="B1327" s="8">
        <f ca="1">IF(Table2[[#This Row],[TT]]&lt;1,"",COUNT(B$2:B1326)+1)</f>
        <v>1325</v>
      </c>
      <c r="C1327" s="6" t="s">
        <v>1625</v>
      </c>
      <c r="D1327" s="8">
        <v>5</v>
      </c>
      <c r="E1327" s="8" t="s">
        <v>143</v>
      </c>
      <c r="F1327" s="8">
        <f ca="1">SUM(Table2[[#This Row],[AWAL]],Table2[[#This Row],[M17_21_2]],Table2[[#This Row],[K17_21_2]],Table2[[#This Row],[M23_28_2]],Table2[[#This Row],[K23_28_2]])</f>
        <v>5</v>
      </c>
      <c r="G1327" s="6">
        <f ca="1">SUMIF(INDIRECT(Table2[[#Headers],[M17_21_2]]&amp;"[concat]"),Table2[concat],INDIRECT(Table2[[#Headers],[M17_21_2]]&amp;"[c]"))</f>
        <v>0</v>
      </c>
      <c r="H1327" s="6">
        <f ca="1">SUMIF(INDIRECT(Table2[[#Headers],[K17_21_2]]&amp;"[concat]"),Table2[concat],INDIRECT(Table2[[#Headers],[K17_21_2]]&amp;"[c]"))*-1</f>
        <v>0</v>
      </c>
      <c r="I1327" s="6" t="str">
        <f ca="1">IF(OR(Table2[[#This Row],[M17_21_2]]&gt;0,Table2[[#This Row],[K17_21_2]]&lt;0),"+-","")</f>
        <v/>
      </c>
      <c r="J1327" s="9">
        <f ca="1">SUMIF(INDIRECT(Table2[[#Headers],[M23_28_2]]&amp;"[concat]"),Table2[concat],INDIRECT(Table2[[#Headers],[M23_28_2]]&amp;"[c]"))</f>
        <v>0</v>
      </c>
      <c r="K1327" s="9"/>
      <c r="L1327" s="9" t="str">
        <f ca="1">IF(OR(Table2[[#This Row],[M23_28_2]]&gt;0,Table2[[#This Row],[K23_28_2]]&lt;0),"+-","")</f>
        <v/>
      </c>
    </row>
    <row r="1328" spans="1:12" x14ac:dyDescent="0.25">
      <c r="A1328" s="6" t="str">
        <f>SUBSTITUTE(SUBSTITUTE(Table2[[#This Row],[NAMA BARANG]],"-","")," ","")</f>
        <v>Mapkcg4UTNK</v>
      </c>
      <c r="B1328" s="8">
        <f ca="1">IF(Table2[[#This Row],[TT]]&lt;1,"",COUNT(B$2:B1327)+1)</f>
        <v>1326</v>
      </c>
      <c r="C1328" s="6" t="s">
        <v>1626</v>
      </c>
      <c r="D1328" s="8">
        <v>1</v>
      </c>
      <c r="E1328" s="8">
        <v>240</v>
      </c>
      <c r="F1328" s="8">
        <f ca="1">SUM(Table2[[#This Row],[AWAL]],Table2[[#This Row],[M17_21_2]],Table2[[#This Row],[K17_21_2]],Table2[[#This Row],[M23_28_2]],Table2[[#This Row],[K23_28_2]])</f>
        <v>1</v>
      </c>
      <c r="G1328" s="6">
        <f ca="1">SUMIF(INDIRECT(Table2[[#Headers],[M17_21_2]]&amp;"[concat]"),Table2[concat],INDIRECT(Table2[[#Headers],[M17_21_2]]&amp;"[c]"))</f>
        <v>0</v>
      </c>
      <c r="H1328" s="6">
        <f ca="1">SUMIF(INDIRECT(Table2[[#Headers],[K17_21_2]]&amp;"[concat]"),Table2[concat],INDIRECT(Table2[[#Headers],[K17_21_2]]&amp;"[c]"))*-1</f>
        <v>0</v>
      </c>
      <c r="I1328" s="6" t="str">
        <f ca="1">IF(OR(Table2[[#This Row],[M17_21_2]]&gt;0,Table2[[#This Row],[K17_21_2]]&lt;0),"+-","")</f>
        <v/>
      </c>
      <c r="J1328" s="9">
        <f ca="1">SUMIF(INDIRECT(Table2[[#Headers],[M23_28_2]]&amp;"[concat]"),Table2[concat],INDIRECT(Table2[[#Headers],[M23_28_2]]&amp;"[c]"))</f>
        <v>0</v>
      </c>
      <c r="K1328" s="9"/>
      <c r="L1328" s="9" t="str">
        <f ca="1">IF(OR(Table2[[#This Row],[M23_28_2]]&gt;0,Table2[[#This Row],[K23_28_2]]&lt;0),"+-","")</f>
        <v/>
      </c>
    </row>
    <row r="1329" spans="1:12" x14ac:dyDescent="0.25">
      <c r="A1329" s="6" t="str">
        <f>SUBSTITUTE(SUBSTITUTE(Table2[[#This Row],[NAMA BARANG]],"-","")," ","")</f>
        <v>Mapkcg4UTNK/P</v>
      </c>
      <c r="B1329" s="8">
        <f ca="1">IF(Table2[[#This Row],[TT]]&lt;1,"",COUNT(B$2:B1328)+1)</f>
        <v>1327</v>
      </c>
      <c r="C1329" s="6" t="s">
        <v>1627</v>
      </c>
      <c r="D1329" s="8">
        <v>1</v>
      </c>
      <c r="E1329" s="8">
        <v>240</v>
      </c>
      <c r="F1329" s="8">
        <f ca="1">SUM(Table2[[#This Row],[AWAL]],Table2[[#This Row],[M17_21_2]],Table2[[#This Row],[K17_21_2]],Table2[[#This Row],[M23_28_2]],Table2[[#This Row],[K23_28_2]])</f>
        <v>1</v>
      </c>
      <c r="G1329" s="6">
        <f ca="1">SUMIF(INDIRECT(Table2[[#Headers],[M17_21_2]]&amp;"[concat]"),Table2[concat],INDIRECT(Table2[[#Headers],[M17_21_2]]&amp;"[c]"))</f>
        <v>0</v>
      </c>
      <c r="H1329" s="6">
        <f ca="1">SUMIF(INDIRECT(Table2[[#Headers],[K17_21_2]]&amp;"[concat]"),Table2[concat],INDIRECT(Table2[[#Headers],[K17_21_2]]&amp;"[c]"))*-1</f>
        <v>0</v>
      </c>
      <c r="I1329" s="6" t="str">
        <f ca="1">IF(OR(Table2[[#This Row],[M17_21_2]]&gt;0,Table2[[#This Row],[K17_21_2]]&lt;0),"+-","")</f>
        <v/>
      </c>
      <c r="J1329" s="9">
        <f ca="1">SUMIF(INDIRECT(Table2[[#Headers],[M23_28_2]]&amp;"[concat]"),Table2[concat],INDIRECT(Table2[[#Headers],[M23_28_2]]&amp;"[c]"))</f>
        <v>0</v>
      </c>
      <c r="K1329" s="9"/>
      <c r="L1329" s="9" t="str">
        <f ca="1">IF(OR(Table2[[#This Row],[M23_28_2]]&gt;0,Table2[[#This Row],[K23_28_2]]&lt;0),"+-","")</f>
        <v/>
      </c>
    </row>
    <row r="1330" spans="1:12" x14ac:dyDescent="0.25">
      <c r="A1330" s="6" t="str">
        <f>SUBSTITUTE(SUBSTITUTE(Table2[[#This Row],[NAMA BARANG]],"-","")," ","")</f>
        <v>Mapkcgcorak2U</v>
      </c>
      <c r="B1330" s="8">
        <f ca="1">IF(Table2[[#This Row],[TT]]&lt;1,"",COUNT(B$2:B1329)+1)</f>
        <v>1328</v>
      </c>
      <c r="C1330" s="6" t="s">
        <v>1628</v>
      </c>
      <c r="D1330" s="8">
        <v>1</v>
      </c>
      <c r="F1330" s="8">
        <f ca="1">SUM(Table2[[#This Row],[AWAL]],Table2[[#This Row],[M17_21_2]],Table2[[#This Row],[K17_21_2]],Table2[[#This Row],[M23_28_2]],Table2[[#This Row],[K23_28_2]])</f>
        <v>1</v>
      </c>
      <c r="G1330" s="6">
        <f ca="1">SUMIF(INDIRECT(Table2[[#Headers],[M17_21_2]]&amp;"[concat]"),Table2[concat],INDIRECT(Table2[[#Headers],[M17_21_2]]&amp;"[c]"))</f>
        <v>0</v>
      </c>
      <c r="H1330" s="6">
        <f ca="1">SUMIF(INDIRECT(Table2[[#Headers],[K17_21_2]]&amp;"[concat]"),Table2[concat],INDIRECT(Table2[[#Headers],[K17_21_2]]&amp;"[c]"))*-1</f>
        <v>0</v>
      </c>
      <c r="I1330" s="6" t="str">
        <f ca="1">IF(OR(Table2[[#This Row],[M17_21_2]]&gt;0,Table2[[#This Row],[K17_21_2]]&lt;0),"+-","")</f>
        <v/>
      </c>
      <c r="J1330" s="9">
        <f ca="1">SUMIF(INDIRECT(Table2[[#Headers],[M23_28_2]]&amp;"[concat]"),Table2[concat],INDIRECT(Table2[[#Headers],[M23_28_2]]&amp;"[c]"))</f>
        <v>0</v>
      </c>
      <c r="K1330" s="9"/>
      <c r="L1330" s="9" t="str">
        <f ca="1">IF(OR(Table2[[#This Row],[M23_28_2]]&gt;0,Table2[[#This Row],[K23_28_2]]&lt;0),"+-","")</f>
        <v/>
      </c>
    </row>
    <row r="1331" spans="1:12" x14ac:dyDescent="0.25">
      <c r="A1331" s="6" t="str">
        <f>SUBSTITUTE(SUBSTITUTE(Table2[[#This Row],[NAMA BARANG]],"-","")," ","")</f>
        <v>MapkcgsikaM(23),B(3)</v>
      </c>
      <c r="B1331" s="8">
        <f ca="1">IF(Table2[[#This Row],[TT]]&lt;1,"",COUNT(B$2:B1330)+1)</f>
        <v>1329</v>
      </c>
      <c r="C1331" s="6" t="s">
        <v>2974</v>
      </c>
      <c r="D1331" s="8">
        <v>26</v>
      </c>
      <c r="E1331" s="8" t="s">
        <v>143</v>
      </c>
      <c r="F1331" s="8">
        <f ca="1">SUM(Table2[[#This Row],[AWAL]],Table2[[#This Row],[M17_21_2]],Table2[[#This Row],[K17_21_2]],Table2[[#This Row],[M23_28_2]],Table2[[#This Row],[K23_28_2]])</f>
        <v>26</v>
      </c>
      <c r="G1331" s="6">
        <f ca="1">SUMIF(INDIRECT(Table2[[#Headers],[M17_21_2]]&amp;"[concat]"),Table2[concat],INDIRECT(Table2[[#Headers],[M17_21_2]]&amp;"[c]"))</f>
        <v>0</v>
      </c>
      <c r="H1331" s="6">
        <f ca="1">SUMIF(INDIRECT(Table2[[#Headers],[K17_21_2]]&amp;"[concat]"),Table2[concat],INDIRECT(Table2[[#Headers],[K17_21_2]]&amp;"[c]"))*-1</f>
        <v>0</v>
      </c>
      <c r="I1331" s="6" t="str">
        <f ca="1">IF(OR(Table2[[#This Row],[M17_21_2]]&gt;0,Table2[[#This Row],[K17_21_2]]&lt;0),"+-","")</f>
        <v/>
      </c>
      <c r="J1331" s="9">
        <f ca="1">SUMIF(INDIRECT(Table2[[#Headers],[M23_28_2]]&amp;"[concat]"),Table2[concat],INDIRECT(Table2[[#Headers],[M23_28_2]]&amp;"[c]"))</f>
        <v>0</v>
      </c>
      <c r="K1331" s="9"/>
      <c r="L1331" s="9" t="str">
        <f ca="1">IF(OR(Table2[[#This Row],[M23_28_2]]&gt;0,Table2[[#This Row],[K23_28_2]]&lt;0),"+-","")</f>
        <v/>
      </c>
    </row>
    <row r="1332" spans="1:12" x14ac:dyDescent="0.25">
      <c r="A1332" s="6" t="str">
        <f>SUBSTITUTE(SUBSTITUTE(Table2[[#This Row],[NAMA BARANG]],"-","")," ","")</f>
        <v>MapkcgsikaP(11),HJ(15)</v>
      </c>
      <c r="B1332" s="8">
        <f ca="1">IF(Table2[[#This Row],[TT]]&lt;1,"",COUNT(B$2:B1331)+1)</f>
        <v>1330</v>
      </c>
      <c r="C1332" s="6" t="s">
        <v>2975</v>
      </c>
      <c r="D1332" s="8">
        <v>29</v>
      </c>
      <c r="E1332" s="8" t="s">
        <v>143</v>
      </c>
      <c r="F1332" s="8">
        <f ca="1">SUM(Table2[[#This Row],[AWAL]],Table2[[#This Row],[M17_21_2]],Table2[[#This Row],[K17_21_2]],Table2[[#This Row],[M23_28_2]],Table2[[#This Row],[K23_28_2]])</f>
        <v>26</v>
      </c>
      <c r="G1332" s="6">
        <f ca="1">SUMIF(INDIRECT(Table2[[#Headers],[M17_21_2]]&amp;"[concat]"),Table2[concat],INDIRECT(Table2[[#Headers],[M17_21_2]]&amp;"[c]"))</f>
        <v>0</v>
      </c>
      <c r="H1332" s="6">
        <f ca="1">SUMIF(INDIRECT(Table2[[#Headers],[K17_21_2]]&amp;"[concat]"),Table2[concat],INDIRECT(Table2[[#Headers],[K17_21_2]]&amp;"[c]"))*-1</f>
        <v>-3</v>
      </c>
      <c r="I1332" s="6" t="str">
        <f ca="1">IF(OR(Table2[[#This Row],[M17_21_2]]&gt;0,Table2[[#This Row],[K17_21_2]]&lt;0),"+-","")</f>
        <v>+-</v>
      </c>
      <c r="J1332" s="9">
        <f ca="1">SUMIF(INDIRECT(Table2[[#Headers],[M23_28_2]]&amp;"[concat]"),Table2[concat],INDIRECT(Table2[[#Headers],[M23_28_2]]&amp;"[c]"))</f>
        <v>0</v>
      </c>
      <c r="K1332" s="9"/>
      <c r="L1332" s="9" t="str">
        <f ca="1">IF(OR(Table2[[#This Row],[M23_28_2]]&gt;0,Table2[[#This Row],[K23_28_2]]&lt;0),"+-","")</f>
        <v/>
      </c>
    </row>
    <row r="1333" spans="1:12" x14ac:dyDescent="0.25">
      <c r="A1333" s="6" t="str">
        <f>SUBSTITUTE(SUBSTITUTE(Table2[[#This Row],[NAMA BARANG]],"-","")," ","")</f>
        <v>MapkcgZipperwarnaungu</v>
      </c>
      <c r="B1333" s="8">
        <f ca="1">IF(Table2[[#This Row],[TT]]&lt;1,"",COUNT(B$2:B1332)+1)</f>
        <v>1331</v>
      </c>
      <c r="C1333" s="6" t="s">
        <v>1630</v>
      </c>
      <c r="D1333" s="8">
        <v>2</v>
      </c>
      <c r="E1333" s="8">
        <v>240</v>
      </c>
      <c r="F1333" s="8">
        <f ca="1">SUM(Table2[[#This Row],[AWAL]],Table2[[#This Row],[M17_21_2]],Table2[[#This Row],[K17_21_2]],Table2[[#This Row],[M23_28_2]],Table2[[#This Row],[K23_28_2]])</f>
        <v>2</v>
      </c>
      <c r="G1333" s="6">
        <f ca="1">SUMIF(INDIRECT(Table2[[#Headers],[M17_21_2]]&amp;"[concat]"),Table2[concat],INDIRECT(Table2[[#Headers],[M17_21_2]]&amp;"[c]"))</f>
        <v>0</v>
      </c>
      <c r="H1333" s="6">
        <f ca="1">SUMIF(INDIRECT(Table2[[#Headers],[K17_21_2]]&amp;"[concat]"),Table2[concat],INDIRECT(Table2[[#Headers],[K17_21_2]]&amp;"[c]"))*-1</f>
        <v>0</v>
      </c>
      <c r="I1333" s="6" t="str">
        <f ca="1">IF(OR(Table2[[#This Row],[M17_21_2]]&gt;0,Table2[[#This Row],[K17_21_2]]&lt;0),"+-","")</f>
        <v/>
      </c>
      <c r="J1333" s="9">
        <f ca="1">SUMIF(INDIRECT(Table2[[#Headers],[M23_28_2]]&amp;"[concat]"),Table2[concat],INDIRECT(Table2[[#Headers],[M23_28_2]]&amp;"[c]"))</f>
        <v>0</v>
      </c>
      <c r="K1333" s="9"/>
      <c r="L1333" s="9" t="str">
        <f ca="1">IF(OR(Table2[[#This Row],[M23_28_2]]&gt;0,Table2[[#This Row],[K23_28_2]]&lt;0),"+-","")</f>
        <v/>
      </c>
    </row>
    <row r="1334" spans="1:12" x14ac:dyDescent="0.25">
      <c r="A1334" s="6" t="str">
        <f>SUBSTITUTE(SUBSTITUTE(Table2[[#This Row],[NAMA BARANG]],"-","")," ","")</f>
        <v>MapLMerahVtro</v>
      </c>
      <c r="B1334" s="8">
        <f ca="1">IF(Table2[[#This Row],[TT]]&lt;1,"",COUNT(B$2:B1333)+1)</f>
        <v>1332</v>
      </c>
      <c r="C1334" s="6" t="s">
        <v>1631</v>
      </c>
      <c r="D1334" s="8">
        <v>1</v>
      </c>
      <c r="E1334" s="8" t="s">
        <v>128</v>
      </c>
      <c r="F1334" s="8">
        <f ca="1">SUM(Table2[[#This Row],[AWAL]],Table2[[#This Row],[M17_21_2]],Table2[[#This Row],[K17_21_2]],Table2[[#This Row],[M23_28_2]],Table2[[#This Row],[K23_28_2]])</f>
        <v>1</v>
      </c>
      <c r="G1334" s="6">
        <f ca="1">SUMIF(INDIRECT(Table2[[#Headers],[M17_21_2]]&amp;"[concat]"),Table2[concat],INDIRECT(Table2[[#Headers],[M17_21_2]]&amp;"[c]"))</f>
        <v>0</v>
      </c>
      <c r="H1334" s="6">
        <f ca="1">SUMIF(INDIRECT(Table2[[#Headers],[K17_21_2]]&amp;"[concat]"),Table2[concat],INDIRECT(Table2[[#Headers],[K17_21_2]]&amp;"[c]"))*-1</f>
        <v>0</v>
      </c>
      <c r="I1334" s="6" t="str">
        <f ca="1">IF(OR(Table2[[#This Row],[M17_21_2]]&gt;0,Table2[[#This Row],[K17_21_2]]&lt;0),"+-","")</f>
        <v/>
      </c>
      <c r="J1334" s="9">
        <f ca="1">SUMIF(INDIRECT(Table2[[#Headers],[M23_28_2]]&amp;"[concat]"),Table2[concat],INDIRECT(Table2[[#Headers],[M23_28_2]]&amp;"[c]"))</f>
        <v>0</v>
      </c>
      <c r="K1334" s="9"/>
      <c r="L1334" s="9" t="str">
        <f ca="1">IF(OR(Table2[[#This Row],[M23_28_2]]&gt;0,Table2[[#This Row],[K23_28_2]]&lt;0),"+-","")</f>
        <v/>
      </c>
    </row>
    <row r="1335" spans="1:12" x14ac:dyDescent="0.25">
      <c r="A1335" s="6" t="str">
        <f>SUBSTITUTE(SUBSTITUTE(Table2[[#This Row],[NAMA BARANG]],"-","")," ","")</f>
        <v>MapLSikaHijau</v>
      </c>
      <c r="B1335" s="8">
        <f ca="1">IF(Table2[[#This Row],[TT]]&lt;1,"",COUNT(B$2:B1334)+1)</f>
        <v>1333</v>
      </c>
      <c r="C1335" s="6" t="s">
        <v>1633</v>
      </c>
      <c r="D1335" s="8">
        <v>3</v>
      </c>
      <c r="E1335" s="8" t="s">
        <v>143</v>
      </c>
      <c r="F1335" s="8">
        <f ca="1">SUM(Table2[[#This Row],[AWAL]],Table2[[#This Row],[M17_21_2]],Table2[[#This Row],[K17_21_2]],Table2[[#This Row],[M23_28_2]],Table2[[#This Row],[K23_28_2]])</f>
        <v>3</v>
      </c>
      <c r="G1335" s="6">
        <f ca="1">SUMIF(INDIRECT(Table2[[#Headers],[M17_21_2]]&amp;"[concat]"),Table2[concat],INDIRECT(Table2[[#Headers],[M17_21_2]]&amp;"[c]"))</f>
        <v>0</v>
      </c>
      <c r="H1335" s="6">
        <f ca="1">SUMIF(INDIRECT(Table2[[#Headers],[K17_21_2]]&amp;"[concat]"),Table2[concat],INDIRECT(Table2[[#Headers],[K17_21_2]]&amp;"[c]"))*-1</f>
        <v>0</v>
      </c>
      <c r="I1335" s="6" t="str">
        <f ca="1">IF(OR(Table2[[#This Row],[M17_21_2]]&gt;0,Table2[[#This Row],[K17_21_2]]&lt;0),"+-","")</f>
        <v/>
      </c>
      <c r="J1335" s="9">
        <f ca="1">SUMIF(INDIRECT(Table2[[#Headers],[M23_28_2]]&amp;"[concat]"),Table2[concat],INDIRECT(Table2[[#Headers],[M23_28_2]]&amp;"[c]"))</f>
        <v>0</v>
      </c>
      <c r="K1335" s="9"/>
      <c r="L1335" s="9" t="str">
        <f ca="1">IF(OR(Table2[[#This Row],[M23_28_2]]&gt;0,Table2[[#This Row],[K23_28_2]]&lt;0),"+-","")</f>
        <v/>
      </c>
    </row>
    <row r="1336" spans="1:12" x14ac:dyDescent="0.25">
      <c r="A1336" s="6" t="str">
        <f>SUBSTITUTE(SUBSTITUTE(Table2[[#This Row],[NAMA BARANG]],"-","")," ","")</f>
        <v>MapLSikamerah</v>
      </c>
      <c r="B1336" s="8">
        <f ca="1">IF(Table2[[#This Row],[TT]]&lt;1,"",COUNT(B$2:B1335)+1)</f>
        <v>1334</v>
      </c>
      <c r="C1336" s="6" t="s">
        <v>1634</v>
      </c>
      <c r="D1336" s="8">
        <v>2</v>
      </c>
      <c r="E1336" s="8" t="s">
        <v>143</v>
      </c>
      <c r="F1336" s="8">
        <f ca="1">SUM(Table2[[#This Row],[AWAL]],Table2[[#This Row],[M17_21_2]],Table2[[#This Row],[K17_21_2]],Table2[[#This Row],[M23_28_2]],Table2[[#This Row],[K23_28_2]])</f>
        <v>2</v>
      </c>
      <c r="G1336" s="6">
        <f ca="1">SUMIF(INDIRECT(Table2[[#Headers],[M17_21_2]]&amp;"[concat]"),Table2[concat],INDIRECT(Table2[[#Headers],[M17_21_2]]&amp;"[c]"))</f>
        <v>0</v>
      </c>
      <c r="H1336" s="6">
        <f ca="1">SUMIF(INDIRECT(Table2[[#Headers],[K17_21_2]]&amp;"[concat]"),Table2[concat],INDIRECT(Table2[[#Headers],[K17_21_2]]&amp;"[c]"))*-1</f>
        <v>0</v>
      </c>
      <c r="I1336" s="6" t="str">
        <f ca="1">IF(OR(Table2[[#This Row],[M17_21_2]]&gt;0,Table2[[#This Row],[K17_21_2]]&lt;0),"+-","")</f>
        <v/>
      </c>
      <c r="J1336" s="9">
        <f ca="1">SUMIF(INDIRECT(Table2[[#Headers],[M23_28_2]]&amp;"[concat]"),Table2[concat],INDIRECT(Table2[[#Headers],[M23_28_2]]&amp;"[c]"))</f>
        <v>0</v>
      </c>
      <c r="K1336" s="9"/>
      <c r="L1336" s="9" t="str">
        <f ca="1">IF(OR(Table2[[#This Row],[M23_28_2]]&gt;0,Table2[[#This Row],[K23_28_2]]&lt;0),"+-","")</f>
        <v/>
      </c>
    </row>
    <row r="1337" spans="1:12" x14ac:dyDescent="0.25">
      <c r="A1337" s="6" t="str">
        <f>SUBSTITUTE(SUBSTITUTE(Table2[[#This Row],[NAMA BARANG]],"-","")," ","")</f>
        <v>MapLsikaputih</v>
      </c>
      <c r="B1337" s="8">
        <f ca="1">IF(Table2[[#This Row],[TT]]&lt;1,"",COUNT(B$2:B1336)+1)</f>
        <v>1335</v>
      </c>
      <c r="C1337" s="6" t="s">
        <v>1635</v>
      </c>
      <c r="D1337" s="8">
        <v>4</v>
      </c>
      <c r="E1337" s="8" t="s">
        <v>93</v>
      </c>
      <c r="F1337" s="8">
        <f ca="1">SUM(Table2[[#This Row],[AWAL]],Table2[[#This Row],[M17_21_2]],Table2[[#This Row],[K17_21_2]],Table2[[#This Row],[M23_28_2]],Table2[[#This Row],[K23_28_2]])</f>
        <v>4</v>
      </c>
      <c r="G1337" s="6">
        <f ca="1">SUMIF(INDIRECT(Table2[[#Headers],[M17_21_2]]&amp;"[concat]"),Table2[concat],INDIRECT(Table2[[#Headers],[M17_21_2]]&amp;"[c]"))</f>
        <v>0</v>
      </c>
      <c r="H1337" s="6">
        <f ca="1">SUMIF(INDIRECT(Table2[[#Headers],[K17_21_2]]&amp;"[concat]"),Table2[concat],INDIRECT(Table2[[#Headers],[K17_21_2]]&amp;"[c]"))*-1</f>
        <v>0</v>
      </c>
      <c r="I1337" s="6" t="str">
        <f ca="1">IF(OR(Table2[[#This Row],[M17_21_2]]&gt;0,Table2[[#This Row],[K17_21_2]]&lt;0),"+-","")</f>
        <v/>
      </c>
      <c r="J1337" s="9">
        <f ca="1">SUMIF(INDIRECT(Table2[[#Headers],[M23_28_2]]&amp;"[concat]"),Table2[concat],INDIRECT(Table2[[#Headers],[M23_28_2]]&amp;"[c]"))</f>
        <v>0</v>
      </c>
      <c r="K1337" s="9"/>
      <c r="L1337" s="9" t="str">
        <f ca="1">IF(OR(Table2[[#This Row],[M23_28_2]]&gt;0,Table2[[#This Row],[K23_28_2]]&lt;0),"+-","")</f>
        <v/>
      </c>
    </row>
    <row r="1338" spans="1:12" x14ac:dyDescent="0.25">
      <c r="A1338" s="6" t="str">
        <f>SUBSTITUTE(SUBSTITUTE(Table2[[#This Row],[NAMA BARANG]],"-","")," ","")</f>
        <v>Mapmicrotopkcg1MT119P(6)/B(6)</v>
      </c>
      <c r="B1338" s="8">
        <f ca="1">IF(Table2[[#This Row],[TT]]&lt;1,"",COUNT(B$2:B1337)+1)</f>
        <v>1336</v>
      </c>
      <c r="C1338" s="6" t="s">
        <v>1636</v>
      </c>
      <c r="D1338" s="8">
        <v>12</v>
      </c>
      <c r="E1338" s="8" t="s">
        <v>128</v>
      </c>
      <c r="F1338" s="8">
        <f ca="1">SUM(Table2[[#This Row],[AWAL]],Table2[[#This Row],[M17_21_2]],Table2[[#This Row],[K17_21_2]],Table2[[#This Row],[M23_28_2]],Table2[[#This Row],[K23_28_2]])</f>
        <v>12</v>
      </c>
      <c r="G1338" s="6">
        <f ca="1">SUMIF(INDIRECT(Table2[[#Headers],[M17_21_2]]&amp;"[concat]"),Table2[concat],INDIRECT(Table2[[#Headers],[M17_21_2]]&amp;"[c]"))</f>
        <v>0</v>
      </c>
      <c r="H1338" s="6">
        <f ca="1">SUMIF(INDIRECT(Table2[[#Headers],[K17_21_2]]&amp;"[concat]"),Table2[concat],INDIRECT(Table2[[#Headers],[K17_21_2]]&amp;"[c]"))*-1</f>
        <v>0</v>
      </c>
      <c r="I1338" s="6" t="str">
        <f ca="1">IF(OR(Table2[[#This Row],[M17_21_2]]&gt;0,Table2[[#This Row],[K17_21_2]]&lt;0),"+-","")</f>
        <v/>
      </c>
      <c r="J1338" s="9">
        <f ca="1">SUMIF(INDIRECT(Table2[[#Headers],[M23_28_2]]&amp;"[concat]"),Table2[concat],INDIRECT(Table2[[#Headers],[M23_28_2]]&amp;"[c]"))</f>
        <v>0</v>
      </c>
      <c r="K1338" s="9"/>
      <c r="L1338" s="9" t="str">
        <f ca="1">IF(OR(Table2[[#This Row],[M23_28_2]]&gt;0,Table2[[#This Row],[K23_28_2]]&lt;0),"+-","")</f>
        <v/>
      </c>
    </row>
    <row r="1339" spans="1:12" x14ac:dyDescent="0.25">
      <c r="A1339" s="6" t="str">
        <f>SUBSTITUTE(SUBSTITUTE(Table2[[#This Row],[NAMA BARANG]],"-","")," ","")</f>
        <v>MapRetImitasiMT1112</v>
      </c>
      <c r="B1339" s="8">
        <f ca="1">IF(Table2[[#This Row],[TT]]&lt;1,"",COUNT(B$2:B1338)+1)</f>
        <v>1337</v>
      </c>
      <c r="C1339" s="6" t="s">
        <v>1637</v>
      </c>
      <c r="D1339" s="8">
        <v>3</v>
      </c>
      <c r="E1339" s="8" t="s">
        <v>1045</v>
      </c>
      <c r="F1339" s="8">
        <f ca="1">SUM(Table2[[#This Row],[AWAL]],Table2[[#This Row],[M17_21_2]],Table2[[#This Row],[K17_21_2]],Table2[[#This Row],[M23_28_2]],Table2[[#This Row],[K23_28_2]])</f>
        <v>3</v>
      </c>
      <c r="G1339" s="6">
        <f ca="1">SUMIF(INDIRECT(Table2[[#Headers],[M17_21_2]]&amp;"[concat]"),Table2[concat],INDIRECT(Table2[[#Headers],[M17_21_2]]&amp;"[c]"))</f>
        <v>0</v>
      </c>
      <c r="H1339" s="6">
        <f ca="1">SUMIF(INDIRECT(Table2[[#Headers],[K17_21_2]]&amp;"[concat]"),Table2[concat],INDIRECT(Table2[[#Headers],[K17_21_2]]&amp;"[c]"))*-1</f>
        <v>0</v>
      </c>
      <c r="I1339" s="6" t="str">
        <f ca="1">IF(OR(Table2[[#This Row],[M17_21_2]]&gt;0,Table2[[#This Row],[K17_21_2]]&lt;0),"+-","")</f>
        <v/>
      </c>
      <c r="J1339" s="9">
        <f ca="1">SUMIF(INDIRECT(Table2[[#Headers],[M23_28_2]]&amp;"[concat]"),Table2[concat],INDIRECT(Table2[[#Headers],[M23_28_2]]&amp;"[c]"))</f>
        <v>0</v>
      </c>
      <c r="K1339" s="9"/>
      <c r="L1339" s="9" t="str">
        <f ca="1">IF(OR(Table2[[#This Row],[M23_28_2]]&gt;0,Table2[[#This Row],[K23_28_2]]&lt;0),"+-","")</f>
        <v/>
      </c>
    </row>
    <row r="1340" spans="1:12" x14ac:dyDescent="0.25">
      <c r="A1340" s="6" t="str">
        <f>SUBSTITUTE(SUBSTITUTE(Table2[[#This Row],[NAMA BARANG]],"-","")," ","")</f>
        <v>MapschoolBagcorakkcg2ungu</v>
      </c>
      <c r="B1340" s="8">
        <f ca="1">IF(Table2[[#This Row],[TT]]&lt;1,"",COUNT(B$2:B1339)+1)</f>
        <v>1338</v>
      </c>
      <c r="C1340" s="6" t="s">
        <v>1638</v>
      </c>
      <c r="D1340" s="8">
        <v>3</v>
      </c>
      <c r="E1340" s="8" t="s">
        <v>189</v>
      </c>
      <c r="F1340" s="8">
        <f ca="1">SUM(Table2[[#This Row],[AWAL]],Table2[[#This Row],[M17_21_2]],Table2[[#This Row],[K17_21_2]],Table2[[#This Row],[M23_28_2]],Table2[[#This Row],[K23_28_2]])</f>
        <v>3</v>
      </c>
      <c r="G1340" s="6">
        <f ca="1">SUMIF(INDIRECT(Table2[[#Headers],[M17_21_2]]&amp;"[concat]"),Table2[concat],INDIRECT(Table2[[#Headers],[M17_21_2]]&amp;"[c]"))</f>
        <v>0</v>
      </c>
      <c r="H1340" s="6">
        <f ca="1">SUMIF(INDIRECT(Table2[[#Headers],[K17_21_2]]&amp;"[concat]"),Table2[concat],INDIRECT(Table2[[#Headers],[K17_21_2]]&amp;"[c]"))*-1</f>
        <v>0</v>
      </c>
      <c r="I1340" s="6" t="str">
        <f ca="1">IF(OR(Table2[[#This Row],[M17_21_2]]&gt;0,Table2[[#This Row],[K17_21_2]]&lt;0),"+-","")</f>
        <v/>
      </c>
      <c r="J1340" s="9">
        <f ca="1">SUMIF(INDIRECT(Table2[[#Headers],[M23_28_2]]&amp;"[concat]"),Table2[concat],INDIRECT(Table2[[#Headers],[M23_28_2]]&amp;"[c]"))</f>
        <v>0</v>
      </c>
      <c r="K1340" s="9"/>
      <c r="L1340" s="9" t="str">
        <f ca="1">IF(OR(Table2[[#This Row],[M23_28_2]]&gt;0,Table2[[#This Row],[K23_28_2]]&lt;0),"+-","")</f>
        <v/>
      </c>
    </row>
    <row r="1341" spans="1:12" x14ac:dyDescent="0.25">
      <c r="A1341" s="6" t="str">
        <f>SUBSTITUTE(SUBSTITUTE(Table2[[#This Row],[NAMA BARANG]],"-","")," ","")</f>
        <v>MapsekolahMnkretHt202</v>
      </c>
      <c r="B1341" s="8">
        <f ca="1">IF(Table2[[#This Row],[TT]]&lt;1,"",COUNT(B$2:B1340)+1)</f>
        <v>1339</v>
      </c>
      <c r="C1341" s="6" t="s">
        <v>1639</v>
      </c>
      <c r="D1341" s="8">
        <v>3</v>
      </c>
      <c r="E1341" s="8" t="s">
        <v>23</v>
      </c>
      <c r="F1341" s="8">
        <f ca="1">SUM(Table2[[#This Row],[AWAL]],Table2[[#This Row],[M17_21_2]],Table2[[#This Row],[K17_21_2]],Table2[[#This Row],[M23_28_2]],Table2[[#This Row],[K23_28_2]])</f>
        <v>3</v>
      </c>
      <c r="G1341" s="6">
        <f ca="1">SUMIF(INDIRECT(Table2[[#Headers],[M17_21_2]]&amp;"[concat]"),Table2[concat],INDIRECT(Table2[[#Headers],[M17_21_2]]&amp;"[c]"))</f>
        <v>0</v>
      </c>
      <c r="H1341" s="6">
        <f ca="1">SUMIF(INDIRECT(Table2[[#Headers],[K17_21_2]]&amp;"[concat]"),Table2[concat],INDIRECT(Table2[[#Headers],[K17_21_2]]&amp;"[c]"))*-1</f>
        <v>0</v>
      </c>
      <c r="I1341" s="6" t="str">
        <f ca="1">IF(OR(Table2[[#This Row],[M17_21_2]]&gt;0,Table2[[#This Row],[K17_21_2]]&lt;0),"+-","")</f>
        <v/>
      </c>
      <c r="J1341" s="9">
        <f ca="1">SUMIF(INDIRECT(Table2[[#Headers],[M23_28_2]]&amp;"[concat]"),Table2[concat],INDIRECT(Table2[[#Headers],[M23_28_2]]&amp;"[c]"))</f>
        <v>0</v>
      </c>
      <c r="K1341" s="9"/>
      <c r="L1341" s="9" t="str">
        <f ca="1">IF(OR(Table2[[#This Row],[M23_28_2]]&gt;0,Table2[[#This Row],[K23_28_2]]&lt;0),"+-","")</f>
        <v/>
      </c>
    </row>
    <row r="1342" spans="1:12" x14ac:dyDescent="0.25">
      <c r="A1342" s="6" t="str">
        <f>SUBSTITUTE(SUBSTITUTE(Table2[[#This Row],[NAMA BARANG]],"-","")," ","")</f>
        <v>MapSmileJNT8077noB65014F</v>
      </c>
      <c r="B1342" s="8">
        <f ca="1">IF(Table2[[#This Row],[TT]]&lt;1,"",COUNT(B$2:B1341)+1)</f>
        <v>1340</v>
      </c>
      <c r="C1342" s="6" t="s">
        <v>1640</v>
      </c>
      <c r="D1342" s="8">
        <v>2</v>
      </c>
      <c r="E1342" s="8" t="s">
        <v>143</v>
      </c>
      <c r="F1342" s="8">
        <f ca="1">SUM(Table2[[#This Row],[AWAL]],Table2[[#This Row],[M17_21_2]],Table2[[#This Row],[K17_21_2]],Table2[[#This Row],[M23_28_2]],Table2[[#This Row],[K23_28_2]])</f>
        <v>2</v>
      </c>
      <c r="G1342" s="6">
        <f ca="1">SUMIF(INDIRECT(Table2[[#Headers],[M17_21_2]]&amp;"[concat]"),Table2[concat],INDIRECT(Table2[[#Headers],[M17_21_2]]&amp;"[c]"))</f>
        <v>0</v>
      </c>
      <c r="H1342" s="6">
        <f ca="1">SUMIF(INDIRECT(Table2[[#Headers],[K17_21_2]]&amp;"[concat]"),Table2[concat],INDIRECT(Table2[[#Headers],[K17_21_2]]&amp;"[c]"))*-1</f>
        <v>0</v>
      </c>
      <c r="I1342" s="6" t="str">
        <f ca="1">IF(OR(Table2[[#This Row],[M17_21_2]]&gt;0,Table2[[#This Row],[K17_21_2]]&lt;0),"+-","")</f>
        <v/>
      </c>
      <c r="J1342" s="9">
        <f ca="1">SUMIF(INDIRECT(Table2[[#Headers],[M23_28_2]]&amp;"[concat]"),Table2[concat],INDIRECT(Table2[[#Headers],[M23_28_2]]&amp;"[c]"))</f>
        <v>0</v>
      </c>
      <c r="K1342" s="9"/>
      <c r="L1342" s="9" t="str">
        <f ca="1">IF(OR(Table2[[#This Row],[M23_28_2]]&gt;0,Table2[[#This Row],[K23_28_2]]&lt;0),"+-","")</f>
        <v/>
      </c>
    </row>
    <row r="1343" spans="1:12" x14ac:dyDescent="0.25">
      <c r="A1343" s="6" t="str">
        <f>SUBSTITUTE(SUBSTITUTE(Table2[[#This Row],[NAMA BARANG]],"-","")," ","")</f>
        <v>Mapsomssi2010Cmini</v>
      </c>
      <c r="B1343" s="8">
        <f ca="1">IF(Table2[[#This Row],[TT]]&lt;1,"",COUNT(B$2:B1342)+1)</f>
        <v>1341</v>
      </c>
      <c r="C1343" s="6" t="s">
        <v>1641</v>
      </c>
      <c r="D1343" s="8">
        <v>16</v>
      </c>
      <c r="E1343" s="8" t="s">
        <v>189</v>
      </c>
      <c r="F1343" s="8">
        <f ca="1">SUM(Table2[[#This Row],[AWAL]],Table2[[#This Row],[M17_21_2]],Table2[[#This Row],[K17_21_2]],Table2[[#This Row],[M23_28_2]],Table2[[#This Row],[K23_28_2]])</f>
        <v>16</v>
      </c>
      <c r="G1343" s="6">
        <f ca="1">SUMIF(INDIRECT(Table2[[#Headers],[M17_21_2]]&amp;"[concat]"),Table2[concat],INDIRECT(Table2[[#Headers],[M17_21_2]]&amp;"[c]"))</f>
        <v>0</v>
      </c>
      <c r="H1343" s="6">
        <f ca="1">SUMIF(INDIRECT(Table2[[#Headers],[K17_21_2]]&amp;"[concat]"),Table2[concat],INDIRECT(Table2[[#Headers],[K17_21_2]]&amp;"[c]"))*-1</f>
        <v>0</v>
      </c>
      <c r="I1343" s="6" t="str">
        <f ca="1">IF(OR(Table2[[#This Row],[M17_21_2]]&gt;0,Table2[[#This Row],[K17_21_2]]&lt;0),"+-","")</f>
        <v/>
      </c>
      <c r="J1343" s="9">
        <f ca="1">SUMIF(INDIRECT(Table2[[#Headers],[M23_28_2]]&amp;"[concat]"),Table2[concat],INDIRECT(Table2[[#Headers],[M23_28_2]]&amp;"[c]"))</f>
        <v>0</v>
      </c>
      <c r="K1343" s="9"/>
      <c r="L1343" s="9" t="str">
        <f ca="1">IF(OR(Table2[[#This Row],[M23_28_2]]&gt;0,Table2[[#This Row],[K23_28_2]]&lt;0),"+-","")</f>
        <v/>
      </c>
    </row>
    <row r="1344" spans="1:12" x14ac:dyDescent="0.25">
      <c r="A1344" s="6" t="str">
        <f>SUBSTITUTE(SUBSTITUTE(Table2[[#This Row],[NAMA BARANG]],"-","")," ","")</f>
        <v>Mapsomssitali2015/S(P/K/B/M/Hj/Pink)</v>
      </c>
      <c r="B1344" s="8">
        <f ca="1">IF(Table2[[#This Row],[TT]]&lt;1,"",COUNT(B$2:B1343)+1)</f>
        <v>1342</v>
      </c>
      <c r="C1344" s="6" t="s">
        <v>1642</v>
      </c>
      <c r="D1344" s="8">
        <v>29</v>
      </c>
      <c r="E1344" s="8" t="s">
        <v>43</v>
      </c>
      <c r="F1344" s="8">
        <f ca="1">SUM(Table2[[#This Row],[AWAL]],Table2[[#This Row],[M17_21_2]],Table2[[#This Row],[K17_21_2]],Table2[[#This Row],[M23_28_2]],Table2[[#This Row],[K23_28_2]])</f>
        <v>29</v>
      </c>
      <c r="G1344" s="6">
        <f ca="1">SUMIF(INDIRECT(Table2[[#Headers],[M17_21_2]]&amp;"[concat]"),Table2[concat],INDIRECT(Table2[[#Headers],[M17_21_2]]&amp;"[c]"))</f>
        <v>0</v>
      </c>
      <c r="H1344" s="6">
        <f ca="1">SUMIF(INDIRECT(Table2[[#Headers],[K17_21_2]]&amp;"[concat]"),Table2[concat],INDIRECT(Table2[[#Headers],[K17_21_2]]&amp;"[c]"))*-1</f>
        <v>0</v>
      </c>
      <c r="I1344" s="6" t="str">
        <f ca="1">IF(OR(Table2[[#This Row],[M17_21_2]]&gt;0,Table2[[#This Row],[K17_21_2]]&lt;0),"+-","")</f>
        <v/>
      </c>
      <c r="J1344" s="9">
        <f ca="1">SUMIF(INDIRECT(Table2[[#Headers],[M23_28_2]]&amp;"[concat]"),Table2[concat],INDIRECT(Table2[[#Headers],[M23_28_2]]&amp;"[c]"))</f>
        <v>0</v>
      </c>
      <c r="K1344" s="9"/>
      <c r="L1344" s="9" t="str">
        <f ca="1">IF(OR(Table2[[#This Row],[M23_28_2]]&gt;0,Table2[[#This Row],[K23_28_2]]&lt;0),"+-","")</f>
        <v/>
      </c>
    </row>
    <row r="1345" spans="1:12" x14ac:dyDescent="0.25">
      <c r="A1345" s="6" t="str">
        <f>SUBSTITUTE(SUBSTITUTE(Table2[[#This Row],[NAMA BARANG]],"-","")," ","")</f>
        <v>MapTaliA4warnapolos4164</v>
      </c>
      <c r="B1345" s="8">
        <f ca="1">IF(Table2[[#This Row],[TT]]&lt;1,"",COUNT(B$2:B1344)+1)</f>
        <v>1343</v>
      </c>
      <c r="C1345" s="6" t="s">
        <v>1643</v>
      </c>
      <c r="D1345" s="8">
        <v>3</v>
      </c>
      <c r="E1345" s="8" t="s">
        <v>38</v>
      </c>
      <c r="F1345" s="8">
        <f ca="1">SUM(Table2[[#This Row],[AWAL]],Table2[[#This Row],[M17_21_2]],Table2[[#This Row],[K17_21_2]],Table2[[#This Row],[M23_28_2]],Table2[[#This Row],[K23_28_2]])</f>
        <v>3</v>
      </c>
      <c r="G1345" s="6">
        <f ca="1">SUMIF(INDIRECT(Table2[[#Headers],[M17_21_2]]&amp;"[concat]"),Table2[concat],INDIRECT(Table2[[#Headers],[M17_21_2]]&amp;"[c]"))</f>
        <v>0</v>
      </c>
      <c r="H1345" s="6">
        <f ca="1">SUMIF(INDIRECT(Table2[[#Headers],[K17_21_2]]&amp;"[concat]"),Table2[concat],INDIRECT(Table2[[#Headers],[K17_21_2]]&amp;"[c]"))*-1</f>
        <v>0</v>
      </c>
      <c r="I1345" s="6" t="str">
        <f ca="1">IF(OR(Table2[[#This Row],[M17_21_2]]&gt;0,Table2[[#This Row],[K17_21_2]]&lt;0),"+-","")</f>
        <v/>
      </c>
      <c r="J1345" s="9">
        <f ca="1">SUMIF(INDIRECT(Table2[[#Headers],[M23_28_2]]&amp;"[concat]"),Table2[concat],INDIRECT(Table2[[#Headers],[M23_28_2]]&amp;"[c]"))</f>
        <v>0</v>
      </c>
      <c r="K1345" s="9"/>
      <c r="L1345" s="9" t="str">
        <f ca="1">IF(OR(Table2[[#This Row],[M23_28_2]]&gt;0,Table2[[#This Row],[K23_28_2]]&lt;0),"+-","")</f>
        <v/>
      </c>
    </row>
    <row r="1346" spans="1:12" x14ac:dyDescent="0.25">
      <c r="A1346" s="6" t="str">
        <f>SUBSTITUTE(SUBSTITUTE(Table2[[#This Row],[NAMA BARANG]],"-","")," ","")</f>
        <v>Maptalisikabiru</v>
      </c>
      <c r="B1346" s="8">
        <f ca="1">IF(Table2[[#This Row],[TT]]&lt;1,"",COUNT(B$2:B1345)+1)</f>
        <v>1344</v>
      </c>
      <c r="C1346" s="6" t="s">
        <v>1644</v>
      </c>
      <c r="D1346" s="8">
        <v>3</v>
      </c>
      <c r="E1346" s="8" t="s">
        <v>143</v>
      </c>
      <c r="F1346" s="8">
        <f ca="1">SUM(Table2[[#This Row],[AWAL]],Table2[[#This Row],[M17_21_2]],Table2[[#This Row],[K17_21_2]],Table2[[#This Row],[M23_28_2]],Table2[[#This Row],[K23_28_2]])</f>
        <v>3</v>
      </c>
      <c r="G1346" s="6">
        <f ca="1">SUMIF(INDIRECT(Table2[[#Headers],[M17_21_2]]&amp;"[concat]"),Table2[concat],INDIRECT(Table2[[#Headers],[M17_21_2]]&amp;"[c]"))</f>
        <v>0</v>
      </c>
      <c r="H1346" s="6">
        <f ca="1">SUMIF(INDIRECT(Table2[[#Headers],[K17_21_2]]&amp;"[concat]"),Table2[concat],INDIRECT(Table2[[#Headers],[K17_21_2]]&amp;"[c]"))*-1</f>
        <v>0</v>
      </c>
      <c r="I1346" s="6" t="str">
        <f ca="1">IF(OR(Table2[[#This Row],[M17_21_2]]&gt;0,Table2[[#This Row],[K17_21_2]]&lt;0),"+-","")</f>
        <v/>
      </c>
      <c r="J1346" s="9">
        <f ca="1">SUMIF(INDIRECT(Table2[[#Headers],[M23_28_2]]&amp;"[concat]"),Table2[concat],INDIRECT(Table2[[#Headers],[M23_28_2]]&amp;"[c]"))</f>
        <v>0</v>
      </c>
      <c r="K1346" s="9"/>
      <c r="L1346" s="9" t="str">
        <f ca="1">IF(OR(Table2[[#This Row],[M23_28_2]]&gt;0,Table2[[#This Row],[K23_28_2]]&lt;0),"+-","")</f>
        <v/>
      </c>
    </row>
    <row r="1347" spans="1:12" x14ac:dyDescent="0.25">
      <c r="A1347" s="6" t="str">
        <f>SUBSTITUTE(SUBSTITUTE(Table2[[#This Row],[NAMA BARANG]],"-","")," ","")</f>
        <v>Maptalisikakuning(1)/hijau(5)</v>
      </c>
      <c r="B1347" s="8">
        <f ca="1">IF(Table2[[#This Row],[TT]]&lt;1,"",COUNT(B$2:B1346)+1)</f>
        <v>1345</v>
      </c>
      <c r="C1347" s="6" t="s">
        <v>2837</v>
      </c>
      <c r="D1347" s="8">
        <v>6</v>
      </c>
      <c r="E1347" s="8" t="s">
        <v>143</v>
      </c>
      <c r="F1347" s="8">
        <f ca="1">SUM(Table2[[#This Row],[AWAL]],Table2[[#This Row],[M17_21_2]],Table2[[#This Row],[K17_21_2]],Table2[[#This Row],[M23_28_2]],Table2[[#This Row],[K23_28_2]])</f>
        <v>6</v>
      </c>
      <c r="G1347" s="6">
        <f ca="1">SUMIF(INDIRECT(Table2[[#Headers],[M17_21_2]]&amp;"[concat]"),Table2[concat],INDIRECT(Table2[[#Headers],[M17_21_2]]&amp;"[c]"))</f>
        <v>0</v>
      </c>
      <c r="H1347" s="6">
        <f ca="1">SUMIF(INDIRECT(Table2[[#Headers],[K17_21_2]]&amp;"[concat]"),Table2[concat],INDIRECT(Table2[[#Headers],[K17_21_2]]&amp;"[c]"))*-1</f>
        <v>0</v>
      </c>
      <c r="I1347" s="6" t="str">
        <f ca="1">IF(OR(Table2[[#This Row],[M17_21_2]]&gt;0,Table2[[#This Row],[K17_21_2]]&lt;0),"+-","")</f>
        <v/>
      </c>
      <c r="J1347" s="9">
        <f ca="1">SUMIF(INDIRECT(Table2[[#Headers],[M23_28_2]]&amp;"[concat]"),Table2[concat],INDIRECT(Table2[[#Headers],[M23_28_2]]&amp;"[c]"))</f>
        <v>0</v>
      </c>
      <c r="K1347" s="9"/>
      <c r="L1347" s="9" t="str">
        <f ca="1">IF(OR(Table2[[#This Row],[M23_28_2]]&gt;0,Table2[[#This Row],[K23_28_2]]&lt;0),"+-","")</f>
        <v/>
      </c>
    </row>
    <row r="1348" spans="1:12" x14ac:dyDescent="0.25">
      <c r="A1348" s="6" t="str">
        <f>SUBSTITUTE(SUBSTITUTE(Table2[[#This Row],[NAMA BARANG]],"-","")," ","")</f>
        <v>Maptalisikamerah(1)/putih(11)</v>
      </c>
      <c r="B1348" s="8">
        <f ca="1">IF(Table2[[#This Row],[TT]]&lt;1,"",COUNT(B$2:B1347)+1)</f>
        <v>1346</v>
      </c>
      <c r="C1348" s="6" t="s">
        <v>2838</v>
      </c>
      <c r="D1348" s="8">
        <v>12</v>
      </c>
      <c r="E1348" s="8" t="s">
        <v>143</v>
      </c>
      <c r="F1348" s="8">
        <f ca="1">SUM(Table2[[#This Row],[AWAL]],Table2[[#This Row],[M17_21_2]],Table2[[#This Row],[K17_21_2]],Table2[[#This Row],[M23_28_2]],Table2[[#This Row],[K23_28_2]])</f>
        <v>12</v>
      </c>
      <c r="G1348" s="6">
        <f ca="1">SUMIF(INDIRECT(Table2[[#Headers],[M17_21_2]]&amp;"[concat]"),Table2[concat],INDIRECT(Table2[[#Headers],[M17_21_2]]&amp;"[c]"))</f>
        <v>0</v>
      </c>
      <c r="H1348" s="6">
        <f ca="1">SUMIF(INDIRECT(Table2[[#Headers],[K17_21_2]]&amp;"[concat]"),Table2[concat],INDIRECT(Table2[[#Headers],[K17_21_2]]&amp;"[c]"))*-1</f>
        <v>0</v>
      </c>
      <c r="I1348" s="6" t="str">
        <f ca="1">IF(OR(Table2[[#This Row],[M17_21_2]]&gt;0,Table2[[#This Row],[K17_21_2]]&lt;0),"+-","")</f>
        <v/>
      </c>
      <c r="J1348" s="9">
        <f ca="1">SUMIF(INDIRECT(Table2[[#Headers],[M23_28_2]]&amp;"[concat]"),Table2[concat],INDIRECT(Table2[[#Headers],[M23_28_2]]&amp;"[c]"))</f>
        <v>0</v>
      </c>
      <c r="K1348" s="9"/>
      <c r="L1348" s="9" t="str">
        <f ca="1">IF(OR(Table2[[#This Row],[M23_28_2]]&gt;0,Table2[[#This Row],[K23_28_2]]&lt;0),"+-","")</f>
        <v/>
      </c>
    </row>
    <row r="1349" spans="1:12" x14ac:dyDescent="0.25">
      <c r="A1349" s="6" t="str">
        <f>SUBSTITUTE(SUBSTITUTE(Table2[[#This Row],[NAMA BARANG]],"-","")," ","")</f>
        <v>MapTentengZF821Lx</v>
      </c>
      <c r="B1349" s="8">
        <f ca="1">IF(Table2[[#This Row],[TT]]&lt;1,"",COUNT(B$2:B1348)+1)</f>
        <v>1347</v>
      </c>
      <c r="C1349" s="6" t="s">
        <v>1645</v>
      </c>
      <c r="D1349" s="8">
        <v>2</v>
      </c>
      <c r="E1349" s="8" t="s">
        <v>42</v>
      </c>
      <c r="F1349" s="8">
        <f ca="1">SUM(Table2[[#This Row],[AWAL]],Table2[[#This Row],[M17_21_2]],Table2[[#This Row],[K17_21_2]],Table2[[#This Row],[M23_28_2]],Table2[[#This Row],[K23_28_2]])</f>
        <v>2</v>
      </c>
      <c r="G1349" s="6">
        <f ca="1">SUMIF(INDIRECT(Table2[[#Headers],[M17_21_2]]&amp;"[concat]"),Table2[concat],INDIRECT(Table2[[#Headers],[M17_21_2]]&amp;"[c]"))</f>
        <v>0</v>
      </c>
      <c r="H1349" s="6">
        <f ca="1">SUMIF(INDIRECT(Table2[[#Headers],[K17_21_2]]&amp;"[concat]"),Table2[concat],INDIRECT(Table2[[#Headers],[K17_21_2]]&amp;"[c]"))*-1</f>
        <v>0</v>
      </c>
      <c r="I1349" s="6" t="str">
        <f ca="1">IF(OR(Table2[[#This Row],[M17_21_2]]&gt;0,Table2[[#This Row],[K17_21_2]]&lt;0),"+-","")</f>
        <v/>
      </c>
      <c r="J1349" s="9">
        <f ca="1">SUMIF(INDIRECT(Table2[[#Headers],[M23_28_2]]&amp;"[concat]"),Table2[concat],INDIRECT(Table2[[#Headers],[M23_28_2]]&amp;"[c]"))</f>
        <v>0</v>
      </c>
      <c r="K1349" s="9"/>
      <c r="L1349" s="9" t="str">
        <f ca="1">IF(OR(Table2[[#This Row],[M23_28_2]]&gt;0,Table2[[#This Row],[K23_28_2]]&lt;0),"+-","")</f>
        <v/>
      </c>
    </row>
    <row r="1350" spans="1:12" x14ac:dyDescent="0.25">
      <c r="A1350" s="6" t="str">
        <f>SUBSTITUTE(SUBSTITUTE(Table2[[#This Row],[NAMA BARANG]],"-","")," ","")</f>
        <v>MapTentengZF830</v>
      </c>
      <c r="B1350" s="8">
        <f ca="1">IF(Table2[[#This Row],[TT]]&lt;1,"",COUNT(B$2:B1349)+1)</f>
        <v>1348</v>
      </c>
      <c r="C1350" s="6" t="s">
        <v>1646</v>
      </c>
      <c r="D1350" s="8">
        <v>3</v>
      </c>
      <c r="E1350" s="8" t="s">
        <v>15</v>
      </c>
      <c r="F1350" s="8">
        <f ca="1">SUM(Table2[[#This Row],[AWAL]],Table2[[#This Row],[M17_21_2]],Table2[[#This Row],[K17_21_2]],Table2[[#This Row],[M23_28_2]],Table2[[#This Row],[K23_28_2]])</f>
        <v>3</v>
      </c>
      <c r="G1350" s="6">
        <f ca="1">SUMIF(INDIRECT(Table2[[#Headers],[M17_21_2]]&amp;"[concat]"),Table2[concat],INDIRECT(Table2[[#Headers],[M17_21_2]]&amp;"[c]"))</f>
        <v>0</v>
      </c>
      <c r="H1350" s="6">
        <f ca="1">SUMIF(INDIRECT(Table2[[#Headers],[K17_21_2]]&amp;"[concat]"),Table2[concat],INDIRECT(Table2[[#Headers],[K17_21_2]]&amp;"[c]"))*-1</f>
        <v>0</v>
      </c>
      <c r="I1350" s="6" t="str">
        <f ca="1">IF(OR(Table2[[#This Row],[M17_21_2]]&gt;0,Table2[[#This Row],[K17_21_2]]&lt;0),"+-","")</f>
        <v/>
      </c>
      <c r="J1350" s="9">
        <f ca="1">SUMIF(INDIRECT(Table2[[#Headers],[M23_28_2]]&amp;"[concat]"),Table2[concat],INDIRECT(Table2[[#Headers],[M23_28_2]]&amp;"[c]"))</f>
        <v>0</v>
      </c>
      <c r="K1350" s="9"/>
      <c r="L1350" s="9" t="str">
        <f ca="1">IF(OR(Table2[[#This Row],[M23_28_2]]&gt;0,Table2[[#This Row],[K23_28_2]]&lt;0),"+-","")</f>
        <v/>
      </c>
    </row>
    <row r="1351" spans="1:12" x14ac:dyDescent="0.25">
      <c r="A1351" s="6" t="str">
        <f>SUBSTITUTE(SUBSTITUTE(Table2[[#This Row],[NAMA BARANG]],"-","")," ","")</f>
        <v>MapTopla1928orange</v>
      </c>
      <c r="B1351" s="8">
        <f ca="1">IF(Table2[[#This Row],[TT]]&lt;1,"",COUNT(B$2:B1350)+1)</f>
        <v>1349</v>
      </c>
      <c r="C1351" s="6" t="s">
        <v>1647</v>
      </c>
      <c r="D1351" s="8">
        <v>1</v>
      </c>
      <c r="E1351" s="8">
        <v>240</v>
      </c>
      <c r="F1351" s="8">
        <f ca="1">SUM(Table2[[#This Row],[AWAL]],Table2[[#This Row],[M17_21_2]],Table2[[#This Row],[K17_21_2]],Table2[[#This Row],[M23_28_2]],Table2[[#This Row],[K23_28_2]])</f>
        <v>1</v>
      </c>
      <c r="G1351" s="6">
        <f ca="1">SUMIF(INDIRECT(Table2[[#Headers],[M17_21_2]]&amp;"[concat]"),Table2[concat],INDIRECT(Table2[[#Headers],[M17_21_2]]&amp;"[c]"))</f>
        <v>0</v>
      </c>
      <c r="H1351" s="6">
        <f ca="1">SUMIF(INDIRECT(Table2[[#Headers],[K17_21_2]]&amp;"[concat]"),Table2[concat],INDIRECT(Table2[[#Headers],[K17_21_2]]&amp;"[c]"))*-1</f>
        <v>0</v>
      </c>
      <c r="I1351" s="6" t="str">
        <f ca="1">IF(OR(Table2[[#This Row],[M17_21_2]]&gt;0,Table2[[#This Row],[K17_21_2]]&lt;0),"+-","")</f>
        <v/>
      </c>
      <c r="J1351" s="9">
        <f ca="1">SUMIF(INDIRECT(Table2[[#Headers],[M23_28_2]]&amp;"[concat]"),Table2[concat],INDIRECT(Table2[[#Headers],[M23_28_2]]&amp;"[c]"))</f>
        <v>0</v>
      </c>
      <c r="K1351" s="9"/>
      <c r="L1351" s="9" t="str">
        <f ca="1">IF(OR(Table2[[#This Row],[M23_28_2]]&gt;0,Table2[[#This Row],[K23_28_2]]&lt;0),"+-","")</f>
        <v/>
      </c>
    </row>
    <row r="1352" spans="1:12" s="29" customFormat="1" x14ac:dyDescent="0.25">
      <c r="A1352" s="6" t="str">
        <f>SUBSTITUTE(SUBSTITUTE(Table2[[#This Row],[NAMA BARANG]],"-","")," ","")</f>
        <v>MapTopla3080Ht(2)/B(5)</v>
      </c>
      <c r="B1352" s="8">
        <f ca="1">IF(Table2[[#This Row],[TT]]&lt;1,"",COUNT(B$2:B1351)+1)</f>
        <v>1350</v>
      </c>
      <c r="C1352" s="6" t="s">
        <v>2862</v>
      </c>
      <c r="D1352" s="8">
        <v>7</v>
      </c>
      <c r="E1352" s="8" t="s">
        <v>189</v>
      </c>
      <c r="F1352" s="8">
        <f ca="1">SUM(Table2[[#This Row],[AWAL]],Table2[[#This Row],[M17_21_2]],Table2[[#This Row],[K17_21_2]],Table2[[#This Row],[M23_28_2]],Table2[[#This Row],[K23_28_2]])</f>
        <v>7</v>
      </c>
      <c r="G1352" s="6">
        <f ca="1">SUMIF(INDIRECT(Table2[[#Headers],[M17_21_2]]&amp;"[concat]"),Table2[concat],INDIRECT(Table2[[#Headers],[M17_21_2]]&amp;"[c]"))</f>
        <v>0</v>
      </c>
      <c r="H1352" s="6">
        <f ca="1">SUMIF(INDIRECT(Table2[[#Headers],[K17_21_2]]&amp;"[concat]"),Table2[concat],INDIRECT(Table2[[#Headers],[K17_21_2]]&amp;"[c]"))*-1</f>
        <v>0</v>
      </c>
      <c r="I1352" s="6" t="str">
        <f ca="1">IF(OR(Table2[[#This Row],[M17_21_2]]&gt;0,Table2[[#This Row],[K17_21_2]]&lt;0),"+-","")</f>
        <v/>
      </c>
      <c r="J1352" s="9">
        <f ca="1">SUMIF(INDIRECT(Table2[[#Headers],[M23_28_2]]&amp;"[concat]"),Table2[concat],INDIRECT(Table2[[#Headers],[M23_28_2]]&amp;"[c]"))</f>
        <v>0</v>
      </c>
      <c r="K1352" s="9"/>
      <c r="L1352" s="9" t="str">
        <f ca="1">IF(OR(Table2[[#This Row],[M23_28_2]]&gt;0,Table2[[#This Row],[K23_28_2]]&lt;0),"+-","")</f>
        <v/>
      </c>
    </row>
    <row r="1353" spans="1:12" x14ac:dyDescent="0.25">
      <c r="A1353" s="6" t="str">
        <f>SUBSTITUTE(SUBSTITUTE(Table2[[#This Row],[NAMA BARANG]],"-","")," ","")</f>
        <v>MapTopla3080orange(3)/M(4)</v>
      </c>
      <c r="B1353" s="8">
        <f ca="1">IF(Table2[[#This Row],[TT]]&lt;1,"",COUNT(B$2:B1352)+1)</f>
        <v>1351</v>
      </c>
      <c r="C1353" s="6" t="s">
        <v>1648</v>
      </c>
      <c r="D1353" s="8">
        <v>10</v>
      </c>
      <c r="E1353" s="8" t="s">
        <v>189</v>
      </c>
      <c r="F1353" s="8">
        <f ca="1">SUM(Table2[[#This Row],[AWAL]],Table2[[#This Row],[M17_21_2]],Table2[[#This Row],[K17_21_2]],Table2[[#This Row],[M23_28_2]],Table2[[#This Row],[K23_28_2]])</f>
        <v>10</v>
      </c>
      <c r="G1353" s="6">
        <f ca="1">SUMIF(INDIRECT(Table2[[#Headers],[M17_21_2]]&amp;"[concat]"),Table2[concat],INDIRECT(Table2[[#Headers],[M17_21_2]]&amp;"[c]"))</f>
        <v>0</v>
      </c>
      <c r="H1353" s="6">
        <f ca="1">SUMIF(INDIRECT(Table2[[#Headers],[K17_21_2]]&amp;"[concat]"),Table2[concat],INDIRECT(Table2[[#Headers],[K17_21_2]]&amp;"[c]"))*-1</f>
        <v>0</v>
      </c>
      <c r="I1353" s="6" t="str">
        <f ca="1">IF(OR(Table2[[#This Row],[M17_21_2]]&gt;0,Table2[[#This Row],[K17_21_2]]&lt;0),"+-","")</f>
        <v/>
      </c>
      <c r="J1353" s="9">
        <f ca="1">SUMIF(INDIRECT(Table2[[#Headers],[M23_28_2]]&amp;"[concat]"),Table2[concat],INDIRECT(Table2[[#Headers],[M23_28_2]]&amp;"[c]"))</f>
        <v>0</v>
      </c>
      <c r="K1353" s="9"/>
      <c r="L1353" s="9" t="str">
        <f ca="1">IF(OR(Table2[[#This Row],[M23_28_2]]&gt;0,Table2[[#This Row],[K23_28_2]]&lt;0),"+-","")</f>
        <v/>
      </c>
    </row>
    <row r="1354" spans="1:12" x14ac:dyDescent="0.25">
      <c r="A1354" s="6" t="str">
        <f>SUBSTITUTE(SUBSTITUTE(Table2[[#This Row],[NAMA BARANG]],"-","")," ","")</f>
        <v>MapTopla3080ungu(3)/K(1)/B(1)</v>
      </c>
      <c r="B1354" s="8">
        <f ca="1">IF(Table2[[#This Row],[TT]]&lt;1,"",COUNT(B$2:B1353)+1)</f>
        <v>1352</v>
      </c>
      <c r="C1354" s="6" t="s">
        <v>2863</v>
      </c>
      <c r="D1354" s="8">
        <v>5</v>
      </c>
      <c r="E1354" s="8">
        <v>240</v>
      </c>
      <c r="F1354" s="8">
        <f ca="1">SUM(Table2[[#This Row],[AWAL]],Table2[[#This Row],[M17_21_2]],Table2[[#This Row],[K17_21_2]],Table2[[#This Row],[M23_28_2]],Table2[[#This Row],[K23_28_2]])</f>
        <v>5</v>
      </c>
      <c r="G1354" s="6">
        <f ca="1">SUMIF(INDIRECT(Table2[[#Headers],[M17_21_2]]&amp;"[concat]"),Table2[concat],INDIRECT(Table2[[#Headers],[M17_21_2]]&amp;"[c]"))</f>
        <v>0</v>
      </c>
      <c r="H1354" s="6">
        <f ca="1">SUMIF(INDIRECT(Table2[[#Headers],[K17_21_2]]&amp;"[concat]"),Table2[concat],INDIRECT(Table2[[#Headers],[K17_21_2]]&amp;"[c]"))*-1</f>
        <v>0</v>
      </c>
      <c r="I1354" s="6" t="str">
        <f ca="1">IF(OR(Table2[[#This Row],[M17_21_2]]&gt;0,Table2[[#This Row],[K17_21_2]]&lt;0),"+-","")</f>
        <v/>
      </c>
      <c r="J1354" s="9">
        <f ca="1">SUMIF(INDIRECT(Table2[[#Headers],[M23_28_2]]&amp;"[concat]"),Table2[concat],INDIRECT(Table2[[#Headers],[M23_28_2]]&amp;"[c]"))</f>
        <v>0</v>
      </c>
      <c r="K1354" s="9"/>
      <c r="L1354" s="9" t="str">
        <f ca="1">IF(OR(Table2[[#This Row],[M23_28_2]]&gt;0,Table2[[#This Row],[K23_28_2]]&lt;0),"+-","")</f>
        <v/>
      </c>
    </row>
    <row r="1355" spans="1:12" x14ac:dyDescent="0.25">
      <c r="A1355" s="9" t="str">
        <f>SUBSTITUTE(SUBSTITUTE(Table2[[#This Row],[NAMA BARANG]],"-","")," ","")</f>
        <v>MapTopla3090WBiru</v>
      </c>
      <c r="B1355" s="10">
        <f ca="1">IF(Table2[[#This Row],[TT]]&lt;1,"",COUNT(B$2:B1354)+1)</f>
        <v>1353</v>
      </c>
      <c r="C1355" s="6" t="s">
        <v>2993</v>
      </c>
      <c r="D1355" s="8">
        <v>7</v>
      </c>
      <c r="E1355" s="8" t="s">
        <v>2947</v>
      </c>
      <c r="F1355" s="10">
        <f ca="1">SUM(Table2[[#This Row],[AWAL]],Table2[[#This Row],[M17_21_2]],Table2[[#This Row],[K17_21_2]],Table2[[#This Row],[M23_28_2]],Table2[[#This Row],[K23_28_2]])</f>
        <v>7</v>
      </c>
      <c r="G1355" s="9">
        <f ca="1">SUMIF(INDIRECT(Table2[[#Headers],[M17_21_2]]&amp;"[concat]"),Table2[concat],INDIRECT(Table2[[#Headers],[M17_21_2]]&amp;"[c]"))</f>
        <v>0</v>
      </c>
      <c r="H1355" s="9">
        <f ca="1">SUMIF(INDIRECT(Table2[[#Headers],[K17_21_2]]&amp;"[concat]"),Table2[concat],INDIRECT(Table2[[#Headers],[K17_21_2]]&amp;"[c]"))*-1</f>
        <v>0</v>
      </c>
      <c r="I1355" s="6" t="str">
        <f ca="1">IF(OR(Table2[[#This Row],[M17_21_2]]&gt;0,Table2[[#This Row],[K17_21_2]]&lt;0),"+-","")</f>
        <v/>
      </c>
      <c r="J1355" s="9">
        <f ca="1">SUMIF(INDIRECT(Table2[[#Headers],[M23_28_2]]&amp;"[concat]"),Table2[concat],INDIRECT(Table2[[#Headers],[M23_28_2]]&amp;"[c]"))</f>
        <v>0</v>
      </c>
      <c r="K1355" s="9"/>
      <c r="L1355" s="9" t="str">
        <f ca="1">IF(OR(Table2[[#This Row],[M23_28_2]]&gt;0,Table2[[#This Row],[K23_28_2]]&lt;0),"+-","")</f>
        <v/>
      </c>
    </row>
    <row r="1356" spans="1:12" x14ac:dyDescent="0.25">
      <c r="A1356" s="9" t="str">
        <f>SUBSTITUTE(SUBSTITUTE(Table2[[#This Row],[NAMA BARANG]],"-","")," ","")</f>
        <v>MapTopla3090WHitam</v>
      </c>
      <c r="B1356" s="10">
        <f ca="1">IF(Table2[[#This Row],[TT]]&lt;1,"",COUNT(B$2:B1354)+1)</f>
        <v>1353</v>
      </c>
      <c r="C1356" s="6" t="s">
        <v>2995</v>
      </c>
      <c r="E1356" s="8" t="s">
        <v>2947</v>
      </c>
      <c r="F1356" s="10">
        <f ca="1">SUM(Table2[[#This Row],[AWAL]],Table2[[#This Row],[M17_21_2]],Table2[[#This Row],[K17_21_2]],Table2[[#This Row],[M23_28_2]],Table2[[#This Row],[K23_28_2]])</f>
        <v>3</v>
      </c>
      <c r="G1356" s="9">
        <f ca="1">SUMIF(INDIRECT(Table2[[#Headers],[M17_21_2]]&amp;"[concat]"),Table2[concat],INDIRECT(Table2[[#Headers],[M17_21_2]]&amp;"[c]"))</f>
        <v>3</v>
      </c>
      <c r="H1356" s="9">
        <f ca="1">SUMIF(INDIRECT(Table2[[#Headers],[K17_21_2]]&amp;"[concat]"),Table2[concat],INDIRECT(Table2[[#Headers],[K17_21_2]]&amp;"[c]"))*-1</f>
        <v>0</v>
      </c>
      <c r="I1356" s="6" t="str">
        <f ca="1">IF(OR(Table2[[#This Row],[M17_21_2]]&gt;0,Table2[[#This Row],[K17_21_2]]&lt;0),"+-","")</f>
        <v>+-</v>
      </c>
      <c r="J1356" s="9">
        <f ca="1">SUMIF(INDIRECT(Table2[[#Headers],[M23_28_2]]&amp;"[concat]"),Table2[concat],INDIRECT(Table2[[#Headers],[M23_28_2]]&amp;"[c]"))</f>
        <v>0</v>
      </c>
      <c r="K1356" s="9"/>
      <c r="L1356" s="9" t="str">
        <f ca="1">IF(OR(Table2[[#This Row],[M23_28_2]]&gt;0,Table2[[#This Row],[K23_28_2]]&lt;0),"+-","")</f>
        <v/>
      </c>
    </row>
    <row r="1357" spans="1:12" x14ac:dyDescent="0.25">
      <c r="A1357" s="9" t="str">
        <f>SUBSTITUTE(SUBSTITUTE(Table2[[#This Row],[NAMA BARANG]],"-","")," ","")</f>
        <v>MapTopla3090Wkuning</v>
      </c>
      <c r="B1357" s="10">
        <f ca="1">IF(Table2[[#This Row],[TT]]&lt;1,"",COUNT(B$2:B1356)+1)</f>
        <v>1355</v>
      </c>
      <c r="C1357" s="6" t="s">
        <v>2996</v>
      </c>
      <c r="D1357" s="8">
        <v>8</v>
      </c>
      <c r="E1357" s="8" t="s">
        <v>2947</v>
      </c>
      <c r="F1357" s="10">
        <f ca="1">SUM(Table2[[#This Row],[AWAL]],Table2[[#This Row],[M17_21_2]],Table2[[#This Row],[K17_21_2]],Table2[[#This Row],[M23_28_2]],Table2[[#This Row],[K23_28_2]])</f>
        <v>8</v>
      </c>
      <c r="G1357" s="9">
        <f ca="1">SUMIF(INDIRECT(Table2[[#Headers],[M17_21_2]]&amp;"[concat]"),Table2[concat],INDIRECT(Table2[[#Headers],[M17_21_2]]&amp;"[c]"))</f>
        <v>0</v>
      </c>
      <c r="H1357" s="9">
        <f ca="1">SUMIF(INDIRECT(Table2[[#Headers],[K17_21_2]]&amp;"[concat]"),Table2[concat],INDIRECT(Table2[[#Headers],[K17_21_2]]&amp;"[c]"))*-1</f>
        <v>0</v>
      </c>
      <c r="I1357" s="6" t="str">
        <f ca="1">IF(OR(Table2[[#This Row],[M17_21_2]]&gt;0,Table2[[#This Row],[K17_21_2]]&lt;0),"+-","")</f>
        <v/>
      </c>
      <c r="J1357" s="9">
        <f ca="1">SUMIF(INDIRECT(Table2[[#Headers],[M23_28_2]]&amp;"[concat]"),Table2[concat],INDIRECT(Table2[[#Headers],[M23_28_2]]&amp;"[c]"))</f>
        <v>0</v>
      </c>
      <c r="K1357" s="9"/>
      <c r="L1357" s="9" t="str">
        <f ca="1">IF(OR(Table2[[#This Row],[M23_28_2]]&gt;0,Table2[[#This Row],[K23_28_2]]&lt;0),"+-","")</f>
        <v/>
      </c>
    </row>
    <row r="1358" spans="1:12" x14ac:dyDescent="0.25">
      <c r="A1358" s="9" t="str">
        <f>SUBSTITUTE(SUBSTITUTE(Table2[[#This Row],[NAMA BARANG]],"-","")," ","")</f>
        <v>MapTopla3090WMerah</v>
      </c>
      <c r="B1358" s="10">
        <f ca="1">IF(Table2[[#This Row],[TT]]&lt;1,"",COUNT(B$2:B1357)+1)</f>
        <v>1356</v>
      </c>
      <c r="C1358" s="6" t="s">
        <v>2997</v>
      </c>
      <c r="D1358" s="8">
        <v>3</v>
      </c>
      <c r="E1358" s="8" t="s">
        <v>2947</v>
      </c>
      <c r="F1358" s="10">
        <f ca="1">SUM(Table2[[#This Row],[AWAL]],Table2[[#This Row],[M17_21_2]],Table2[[#This Row],[K17_21_2]],Table2[[#This Row],[M23_28_2]],Table2[[#This Row],[K23_28_2]])</f>
        <v>5</v>
      </c>
      <c r="G1358" s="9">
        <f ca="1">SUMIF(INDIRECT(Table2[[#Headers],[M17_21_2]]&amp;"[concat]"),Table2[concat],INDIRECT(Table2[[#Headers],[M17_21_2]]&amp;"[c]"))</f>
        <v>2</v>
      </c>
      <c r="H1358" s="9">
        <f ca="1">SUMIF(INDIRECT(Table2[[#Headers],[K17_21_2]]&amp;"[concat]"),Table2[concat],INDIRECT(Table2[[#Headers],[K17_21_2]]&amp;"[c]"))*-1</f>
        <v>0</v>
      </c>
      <c r="I1358" s="6" t="str">
        <f ca="1">IF(OR(Table2[[#This Row],[M17_21_2]]&gt;0,Table2[[#This Row],[K17_21_2]]&lt;0),"+-","")</f>
        <v>+-</v>
      </c>
      <c r="J1358" s="9">
        <f ca="1">SUMIF(INDIRECT(Table2[[#Headers],[M23_28_2]]&amp;"[concat]"),Table2[concat],INDIRECT(Table2[[#Headers],[M23_28_2]]&amp;"[c]"))</f>
        <v>0</v>
      </c>
      <c r="K1358" s="9"/>
      <c r="L1358" s="9" t="str">
        <f ca="1">IF(OR(Table2[[#This Row],[M23_28_2]]&gt;0,Table2[[#This Row],[K23_28_2]]&lt;0),"+-","")</f>
        <v/>
      </c>
    </row>
    <row r="1359" spans="1:12" x14ac:dyDescent="0.25">
      <c r="A1359" s="9" t="str">
        <f>SUBSTITUTE(SUBSTITUTE(Table2[[#This Row],[NAMA BARANG]],"-","")," ","")</f>
        <v>MapTopla3090WOrange</v>
      </c>
      <c r="B1359" s="10">
        <f ca="1">IF(Table2[[#This Row],[TT]]&lt;1,"",COUNT(B$2:B1358)+1)</f>
        <v>1357</v>
      </c>
      <c r="C1359" s="6" t="s">
        <v>2994</v>
      </c>
      <c r="D1359" s="8">
        <v>1</v>
      </c>
      <c r="E1359" s="8" t="s">
        <v>2947</v>
      </c>
      <c r="F1359" s="10">
        <f ca="1">SUM(Table2[[#This Row],[AWAL]],Table2[[#This Row],[M17_21_2]],Table2[[#This Row],[K17_21_2]],Table2[[#This Row],[M23_28_2]],Table2[[#This Row],[K23_28_2]])</f>
        <v>1</v>
      </c>
      <c r="G1359" s="9">
        <f ca="1">SUMIF(INDIRECT(Table2[[#Headers],[M17_21_2]]&amp;"[concat]"),Table2[concat],INDIRECT(Table2[[#Headers],[M17_21_2]]&amp;"[c]"))</f>
        <v>0</v>
      </c>
      <c r="H1359" s="9">
        <f ca="1">SUMIF(INDIRECT(Table2[[#Headers],[K17_21_2]]&amp;"[concat]"),Table2[concat],INDIRECT(Table2[[#Headers],[K17_21_2]]&amp;"[c]"))*-1</f>
        <v>0</v>
      </c>
      <c r="I1359" s="6" t="str">
        <f ca="1">IF(OR(Table2[[#This Row],[M17_21_2]]&gt;0,Table2[[#This Row],[K17_21_2]]&lt;0),"+-","")</f>
        <v/>
      </c>
      <c r="J1359" s="9">
        <f ca="1">SUMIF(INDIRECT(Table2[[#Headers],[M23_28_2]]&amp;"[concat]"),Table2[concat],INDIRECT(Table2[[#Headers],[M23_28_2]]&amp;"[c]"))</f>
        <v>0</v>
      </c>
      <c r="K1359" s="9"/>
      <c r="L1359" s="9" t="str">
        <f ca="1">IF(OR(Table2[[#This Row],[M23_28_2]]&gt;0,Table2[[#This Row],[K23_28_2]]&lt;0),"+-","")</f>
        <v/>
      </c>
    </row>
    <row r="1360" spans="1:12" x14ac:dyDescent="0.25">
      <c r="A1360" s="27" t="str">
        <f>SUBSTITUTE(SUBSTITUTE(Table2[[#This Row],[NAMA BARANG]],"-","")," ","")</f>
        <v>MapTopla3090Wungu</v>
      </c>
      <c r="B1360" s="28">
        <f ca="1">IF(Table2[[#This Row],[TT]]&lt;1,"",COUNT(B$2:B1358)+1)</f>
        <v>1357</v>
      </c>
      <c r="C1360" s="25" t="s">
        <v>2987</v>
      </c>
      <c r="D1360" s="30">
        <v>2</v>
      </c>
      <c r="E1360" s="30" t="s">
        <v>2947</v>
      </c>
      <c r="F1360" s="28">
        <f ca="1">SUM(Table2[[#This Row],[AWAL]],Table2[[#This Row],[M17_21_2]],Table2[[#This Row],[K17_21_2]],Table2[[#This Row],[M23_28_2]],Table2[[#This Row],[K23_28_2]])</f>
        <v>3</v>
      </c>
      <c r="G1360" s="27">
        <f ca="1">SUMIF(INDIRECT(Table2[[#Headers],[M17_21_2]]&amp;"[concat]"),Table2[concat],INDIRECT(Table2[[#Headers],[M17_21_2]]&amp;"[c]"))</f>
        <v>1</v>
      </c>
      <c r="H1360" s="27">
        <f ca="1">SUMIF(INDIRECT(Table2[[#Headers],[K17_21_2]]&amp;"[concat]"),Table2[concat],INDIRECT(Table2[[#Headers],[K17_21_2]]&amp;"[c]"))*-1</f>
        <v>0</v>
      </c>
      <c r="I1360" s="29" t="str">
        <f ca="1">IF(OR(Table2[[#This Row],[M17_21_2]]&gt;0,Table2[[#This Row],[K17_21_2]]&lt;0),"+-","")</f>
        <v>+-</v>
      </c>
      <c r="J1360" s="27">
        <f ca="1">SUMIF(INDIRECT(Table2[[#Headers],[M23_28_2]]&amp;"[concat]"),Table2[concat],INDIRECT(Table2[[#Headers],[M23_28_2]]&amp;"[c]"))</f>
        <v>0</v>
      </c>
      <c r="K1360" s="27"/>
      <c r="L1360" s="27" t="str">
        <f ca="1">IF(OR(Table2[[#This Row],[M23_28_2]]&gt;0,Table2[[#This Row],[K23_28_2]]&lt;0),"+-","")</f>
        <v/>
      </c>
    </row>
    <row r="1361" spans="1:12" x14ac:dyDescent="0.25">
      <c r="A1361" s="6" t="str">
        <f>SUBSTITUTE(SUBSTITUTE(Table2[[#This Row],[NAMA BARANG]],"-","")," ","")</f>
        <v>MapTopla40lb</v>
      </c>
      <c r="B1361" s="8">
        <f ca="1">IF(Table2[[#This Row],[TT]]&lt;1,"",COUNT(B$2:B1358)+1)</f>
        <v>1357</v>
      </c>
      <c r="C1361" s="6" t="s">
        <v>1649</v>
      </c>
      <c r="D1361" s="8">
        <v>3</v>
      </c>
      <c r="E1361" s="8" t="s">
        <v>32</v>
      </c>
      <c r="F1361" s="8">
        <f ca="1">SUM(Table2[[#This Row],[AWAL]],Table2[[#This Row],[M17_21_2]],Table2[[#This Row],[K17_21_2]],Table2[[#This Row],[M23_28_2]],Table2[[#This Row],[K23_28_2]])</f>
        <v>1</v>
      </c>
      <c r="G1361" s="6">
        <f ca="1">SUMIF(INDIRECT(Table2[[#Headers],[M17_21_2]]&amp;"[concat]"),Table2[concat],INDIRECT(Table2[[#Headers],[M17_21_2]]&amp;"[c]"))</f>
        <v>0</v>
      </c>
      <c r="H1361" s="6">
        <f ca="1">SUMIF(INDIRECT(Table2[[#Headers],[K17_21_2]]&amp;"[concat]"),Table2[concat],INDIRECT(Table2[[#Headers],[K17_21_2]]&amp;"[c]"))*-1</f>
        <v>-2</v>
      </c>
      <c r="I1361" s="6" t="str">
        <f ca="1">IF(OR(Table2[[#This Row],[M17_21_2]]&gt;0,Table2[[#This Row],[K17_21_2]]&lt;0),"+-","")</f>
        <v>+-</v>
      </c>
      <c r="J1361" s="9">
        <f ca="1">SUMIF(INDIRECT(Table2[[#Headers],[M23_28_2]]&amp;"[concat]"),Table2[concat],INDIRECT(Table2[[#Headers],[M23_28_2]]&amp;"[c]"))</f>
        <v>0</v>
      </c>
      <c r="K1361" s="9"/>
      <c r="L1361" s="9" t="str">
        <f ca="1">IF(OR(Table2[[#This Row],[M23_28_2]]&gt;0,Table2[[#This Row],[K23_28_2]]&lt;0),"+-","")</f>
        <v/>
      </c>
    </row>
    <row r="1362" spans="1:12" x14ac:dyDescent="0.25">
      <c r="A1362" s="6" t="str">
        <f>SUBSTITUTE(SUBSTITUTE(Table2[[#This Row],[NAMA BARANG]],"-","")," ","")</f>
        <v>MapTopla60lb</v>
      </c>
      <c r="B1362" s="8">
        <f ca="1">IF(Table2[[#This Row],[TT]]&lt;1,"",COUNT(B$2:B1361)+1)</f>
        <v>1360</v>
      </c>
      <c r="C1362" s="6" t="s">
        <v>1650</v>
      </c>
      <c r="D1362" s="8">
        <v>3</v>
      </c>
      <c r="E1362" s="8" t="s">
        <v>32</v>
      </c>
      <c r="F1362" s="8">
        <f ca="1">SUM(Table2[[#This Row],[AWAL]],Table2[[#This Row],[M17_21_2]],Table2[[#This Row],[K17_21_2]],Table2[[#This Row],[M23_28_2]],Table2[[#This Row],[K23_28_2]])</f>
        <v>2</v>
      </c>
      <c r="G1362" s="6">
        <f ca="1">SUMIF(INDIRECT(Table2[[#Headers],[M17_21_2]]&amp;"[concat]"),Table2[concat],INDIRECT(Table2[[#Headers],[M17_21_2]]&amp;"[c]"))</f>
        <v>0</v>
      </c>
      <c r="H1362" s="6">
        <f ca="1">SUMIF(INDIRECT(Table2[[#Headers],[K17_21_2]]&amp;"[concat]"),Table2[concat],INDIRECT(Table2[[#Headers],[K17_21_2]]&amp;"[c]"))*-1</f>
        <v>-1</v>
      </c>
      <c r="I1362" s="6" t="str">
        <f ca="1">IF(OR(Table2[[#This Row],[M17_21_2]]&gt;0,Table2[[#This Row],[K17_21_2]]&lt;0),"+-","")</f>
        <v>+-</v>
      </c>
      <c r="J1362" s="9">
        <f ca="1">SUMIF(INDIRECT(Table2[[#Headers],[M23_28_2]]&amp;"[concat]"),Table2[concat],INDIRECT(Table2[[#Headers],[M23_28_2]]&amp;"[c]"))</f>
        <v>0</v>
      </c>
      <c r="K1362" s="9"/>
      <c r="L1362" s="9" t="str">
        <f ca="1">IF(OR(Table2[[#This Row],[M23_28_2]]&gt;0,Table2[[#This Row],[K23_28_2]]&lt;0),"+-","")</f>
        <v/>
      </c>
    </row>
    <row r="1363" spans="1:12" x14ac:dyDescent="0.25">
      <c r="A1363" s="6" t="str">
        <f>SUBSTITUTE(SUBSTITUTE(Table2[[#This Row],[NAMA BARANG]],"-","")," ","")</f>
        <v>MapTransparanAC1605B(10)/K(8)/M(2)</v>
      </c>
      <c r="B1363" s="8">
        <f ca="1">IF(Table2[[#This Row],[TT]]&lt;1,"",COUNT(B$2:B1362)+1)</f>
        <v>1361</v>
      </c>
      <c r="C1363" s="6" t="s">
        <v>1651</v>
      </c>
      <c r="D1363" s="8">
        <v>20</v>
      </c>
      <c r="E1363" s="8">
        <v>240</v>
      </c>
      <c r="F1363" s="8">
        <f ca="1">SUM(Table2[[#This Row],[AWAL]],Table2[[#This Row],[M17_21_2]],Table2[[#This Row],[K17_21_2]],Table2[[#This Row],[M23_28_2]],Table2[[#This Row],[K23_28_2]])</f>
        <v>20</v>
      </c>
      <c r="G1363" s="6">
        <f ca="1">SUMIF(INDIRECT(Table2[[#Headers],[M17_21_2]]&amp;"[concat]"),Table2[concat],INDIRECT(Table2[[#Headers],[M17_21_2]]&amp;"[c]"))</f>
        <v>0</v>
      </c>
      <c r="H1363" s="6">
        <f ca="1">SUMIF(INDIRECT(Table2[[#Headers],[K17_21_2]]&amp;"[concat]"),Table2[concat],INDIRECT(Table2[[#Headers],[K17_21_2]]&amp;"[c]"))*-1</f>
        <v>0</v>
      </c>
      <c r="I1363" s="6" t="str">
        <f ca="1">IF(OR(Table2[[#This Row],[M17_21_2]]&gt;0,Table2[[#This Row],[K17_21_2]]&lt;0),"+-","")</f>
        <v/>
      </c>
      <c r="J1363" s="9">
        <f ca="1">SUMIF(INDIRECT(Table2[[#Headers],[M23_28_2]]&amp;"[concat]"),Table2[concat],INDIRECT(Table2[[#Headers],[M23_28_2]]&amp;"[c]"))</f>
        <v>0</v>
      </c>
      <c r="K1363" s="9"/>
      <c r="L1363" s="9" t="str">
        <f ca="1">IF(OR(Table2[[#This Row],[M23_28_2]]&gt;0,Table2[[#This Row],[K23_28_2]]&lt;0),"+-","")</f>
        <v/>
      </c>
    </row>
    <row r="1364" spans="1:12" x14ac:dyDescent="0.25">
      <c r="A1364" s="6" t="str">
        <f>SUBSTITUTE(SUBSTITUTE(Table2[[#This Row],[NAMA BARANG]],"-","")," ","")</f>
        <v>MapTransparantB4</v>
      </c>
      <c r="B1364" s="8">
        <f ca="1">IF(Table2[[#This Row],[TT]]&lt;1,"",COUNT(B$2:B1363)+1)</f>
        <v>1362</v>
      </c>
      <c r="C1364" s="6" t="s">
        <v>1652</v>
      </c>
      <c r="D1364" s="8">
        <v>2</v>
      </c>
      <c r="E1364" s="8" t="s">
        <v>153</v>
      </c>
      <c r="F1364" s="8">
        <f ca="1">SUM(Table2[[#This Row],[AWAL]],Table2[[#This Row],[M17_21_2]],Table2[[#This Row],[K17_21_2]],Table2[[#This Row],[M23_28_2]],Table2[[#This Row],[K23_28_2]])</f>
        <v>2</v>
      </c>
      <c r="G1364" s="6">
        <f ca="1">SUMIF(INDIRECT(Table2[[#Headers],[M17_21_2]]&amp;"[concat]"),Table2[concat],INDIRECT(Table2[[#Headers],[M17_21_2]]&amp;"[c]"))</f>
        <v>0</v>
      </c>
      <c r="H1364" s="6">
        <f ca="1">SUMIF(INDIRECT(Table2[[#Headers],[K17_21_2]]&amp;"[concat]"),Table2[concat],INDIRECT(Table2[[#Headers],[K17_21_2]]&amp;"[c]"))*-1</f>
        <v>0</v>
      </c>
      <c r="I1364" s="6" t="str">
        <f ca="1">IF(OR(Table2[[#This Row],[M17_21_2]]&gt;0,Table2[[#This Row],[K17_21_2]]&lt;0),"+-","")</f>
        <v/>
      </c>
      <c r="J1364" s="9">
        <f ca="1">SUMIF(INDIRECT(Table2[[#Headers],[M23_28_2]]&amp;"[concat]"),Table2[concat],INDIRECT(Table2[[#Headers],[M23_28_2]]&amp;"[c]"))</f>
        <v>0</v>
      </c>
      <c r="K1364" s="9"/>
      <c r="L1364" s="9" t="str">
        <f ca="1">IF(OR(Table2[[#This Row],[M23_28_2]]&gt;0,Table2[[#This Row],[K23_28_2]]&lt;0),"+-","")</f>
        <v/>
      </c>
    </row>
    <row r="1365" spans="1:12" x14ac:dyDescent="0.25">
      <c r="A1365" s="6" t="str">
        <f>SUBSTITUTE(SUBSTITUTE(Table2[[#This Row],[NAMA BARANG]],"-","")," ","")</f>
        <v>MapUTNDove2wHjmuda(2)</v>
      </c>
      <c r="B1365" s="8">
        <f ca="1">IF(Table2[[#This Row],[TT]]&lt;1,"",COUNT(B$2:B1364)+1)</f>
        <v>1363</v>
      </c>
      <c r="C1365" s="6" t="s">
        <v>1653</v>
      </c>
      <c r="D1365" s="8">
        <v>2</v>
      </c>
      <c r="E1365" s="8">
        <v>240</v>
      </c>
      <c r="F1365" s="8">
        <f ca="1">SUM(Table2[[#This Row],[AWAL]],Table2[[#This Row],[M17_21_2]],Table2[[#This Row],[K17_21_2]],Table2[[#This Row],[M23_28_2]],Table2[[#This Row],[K23_28_2]])</f>
        <v>2</v>
      </c>
      <c r="G1365" s="6">
        <f ca="1">SUMIF(INDIRECT(Table2[[#Headers],[M17_21_2]]&amp;"[concat]"),Table2[concat],INDIRECT(Table2[[#Headers],[M17_21_2]]&amp;"[c]"))</f>
        <v>0</v>
      </c>
      <c r="H1365" s="6">
        <f ca="1">SUMIF(INDIRECT(Table2[[#Headers],[K17_21_2]]&amp;"[concat]"),Table2[concat],INDIRECT(Table2[[#Headers],[K17_21_2]]&amp;"[c]"))*-1</f>
        <v>0</v>
      </c>
      <c r="I1365" s="6" t="str">
        <f ca="1">IF(OR(Table2[[#This Row],[M17_21_2]]&gt;0,Table2[[#This Row],[K17_21_2]]&lt;0),"+-","")</f>
        <v/>
      </c>
      <c r="J1365" s="9">
        <f ca="1">SUMIF(INDIRECT(Table2[[#Headers],[M23_28_2]]&amp;"[concat]"),Table2[concat],INDIRECT(Table2[[#Headers],[M23_28_2]]&amp;"[c]"))</f>
        <v>0</v>
      </c>
      <c r="K1365" s="9"/>
      <c r="L1365" s="9" t="str">
        <f ca="1">IF(OR(Table2[[#This Row],[M23_28_2]]&gt;0,Table2[[#This Row],[K23_28_2]]&lt;0),"+-","")</f>
        <v/>
      </c>
    </row>
    <row r="1366" spans="1:12" x14ac:dyDescent="0.25">
      <c r="A1366" s="6" t="str">
        <f>SUBSTITUTE(SUBSTITUTE(Table2[[#This Row],[NAMA BARANG]],"-","")," ","")</f>
        <v>MapUTNDove2wK(2)/Hj(10)</v>
      </c>
      <c r="B1366" s="8">
        <f ca="1">IF(Table2[[#This Row],[TT]]&lt;1,"",COUNT(B$2:B1365)+1)</f>
        <v>1364</v>
      </c>
      <c r="C1366" s="6" t="s">
        <v>2885</v>
      </c>
      <c r="D1366" s="8">
        <v>12</v>
      </c>
      <c r="E1366" s="8">
        <v>240</v>
      </c>
      <c r="F1366" s="8">
        <f ca="1">SUM(Table2[[#This Row],[AWAL]],Table2[[#This Row],[M17_21_2]],Table2[[#This Row],[K17_21_2]],Table2[[#This Row],[M23_28_2]],Table2[[#This Row],[K23_28_2]])</f>
        <v>12</v>
      </c>
      <c r="G1366" s="6">
        <f ca="1">SUMIF(INDIRECT(Table2[[#Headers],[M17_21_2]]&amp;"[concat]"),Table2[concat],INDIRECT(Table2[[#Headers],[M17_21_2]]&amp;"[c]"))</f>
        <v>0</v>
      </c>
      <c r="H1366" s="6">
        <f ca="1">SUMIF(INDIRECT(Table2[[#Headers],[K17_21_2]]&amp;"[concat]"),Table2[concat],INDIRECT(Table2[[#Headers],[K17_21_2]]&amp;"[c]"))*-1</f>
        <v>0</v>
      </c>
      <c r="I1366" s="6" t="str">
        <f ca="1">IF(OR(Table2[[#This Row],[M17_21_2]]&gt;0,Table2[[#This Row],[K17_21_2]]&lt;0),"+-","")</f>
        <v/>
      </c>
      <c r="J1366" s="9">
        <f ca="1">SUMIF(INDIRECT(Table2[[#Headers],[M23_28_2]]&amp;"[concat]"),Table2[concat],INDIRECT(Table2[[#Headers],[M23_28_2]]&amp;"[c]"))</f>
        <v>0</v>
      </c>
      <c r="K1366" s="9"/>
      <c r="L1366" s="9" t="str">
        <f ca="1">IF(OR(Table2[[#This Row],[M23_28_2]]&gt;0,Table2[[#This Row],[K23_28_2]]&lt;0),"+-","")</f>
        <v/>
      </c>
    </row>
    <row r="1367" spans="1:12" x14ac:dyDescent="0.25">
      <c r="A1367" s="6" t="str">
        <f>SUBSTITUTE(SUBSTITUTE(Table2[[#This Row],[NAMA BARANG]],"-","")," ","")</f>
        <v>MapUTNDove2wmix(9)kcg</v>
      </c>
      <c r="B1367" s="8">
        <f ca="1">IF(Table2[[#This Row],[TT]]&lt;1,"",COUNT(B$2:B1366)+1)</f>
        <v>1365</v>
      </c>
      <c r="C1367" s="6" t="s">
        <v>1654</v>
      </c>
      <c r="D1367" s="8">
        <v>8</v>
      </c>
      <c r="E1367" s="8">
        <v>240</v>
      </c>
      <c r="F1367" s="8">
        <f ca="1">SUM(Table2[[#This Row],[AWAL]],Table2[[#This Row],[M17_21_2]],Table2[[#This Row],[K17_21_2]],Table2[[#This Row],[M23_28_2]],Table2[[#This Row],[K23_28_2]])</f>
        <v>8</v>
      </c>
      <c r="G1367" s="6">
        <f ca="1">SUMIF(INDIRECT(Table2[[#Headers],[M17_21_2]]&amp;"[concat]"),Table2[concat],INDIRECT(Table2[[#Headers],[M17_21_2]]&amp;"[c]"))</f>
        <v>0</v>
      </c>
      <c r="H1367" s="6">
        <f ca="1">SUMIF(INDIRECT(Table2[[#Headers],[K17_21_2]]&amp;"[concat]"),Table2[concat],INDIRECT(Table2[[#Headers],[K17_21_2]]&amp;"[c]"))*-1</f>
        <v>0</v>
      </c>
      <c r="I1367" s="6" t="str">
        <f ca="1">IF(OR(Table2[[#This Row],[M17_21_2]]&gt;0,Table2[[#This Row],[K17_21_2]]&lt;0),"+-","")</f>
        <v/>
      </c>
      <c r="J1367" s="9">
        <f ca="1">SUMIF(INDIRECT(Table2[[#Headers],[M23_28_2]]&amp;"[concat]"),Table2[concat],INDIRECT(Table2[[#Headers],[M23_28_2]]&amp;"[c]"))</f>
        <v>0</v>
      </c>
      <c r="K1367" s="9"/>
      <c r="L1367" s="9" t="str">
        <f ca="1">IF(OR(Table2[[#This Row],[M23_28_2]]&gt;0,Table2[[#This Row],[K23_28_2]]&lt;0),"+-","")</f>
        <v/>
      </c>
    </row>
    <row r="1368" spans="1:12" x14ac:dyDescent="0.25">
      <c r="A1368" s="6" t="str">
        <f>SUBSTITUTE(SUBSTITUTE(Table2[[#This Row],[NAMA BARANG]],"-","")," ","")</f>
        <v>MapUTNDove2wU(1)/HjStabillo(4)</v>
      </c>
      <c r="B1368" s="8">
        <f ca="1">IF(Table2[[#This Row],[TT]]&lt;1,"",COUNT(B$2:B1367)+1)</f>
        <v>1366</v>
      </c>
      <c r="C1368" s="6" t="s">
        <v>1655</v>
      </c>
      <c r="D1368" s="8">
        <v>5</v>
      </c>
      <c r="E1368" s="8">
        <v>240</v>
      </c>
      <c r="F1368" s="8">
        <f ca="1">SUM(Table2[[#This Row],[AWAL]],Table2[[#This Row],[M17_21_2]],Table2[[#This Row],[K17_21_2]],Table2[[#This Row],[M23_28_2]],Table2[[#This Row],[K23_28_2]])</f>
        <v>5</v>
      </c>
      <c r="G1368" s="6">
        <f ca="1">SUMIF(INDIRECT(Table2[[#Headers],[M17_21_2]]&amp;"[concat]"),Table2[concat],INDIRECT(Table2[[#Headers],[M17_21_2]]&amp;"[c]"))</f>
        <v>0</v>
      </c>
      <c r="H1368" s="6">
        <f ca="1">SUMIF(INDIRECT(Table2[[#Headers],[K17_21_2]]&amp;"[concat]"),Table2[concat],INDIRECT(Table2[[#Headers],[K17_21_2]]&amp;"[c]"))*-1</f>
        <v>0</v>
      </c>
      <c r="I1368" s="6" t="str">
        <f ca="1">IF(OR(Table2[[#This Row],[M17_21_2]]&gt;0,Table2[[#This Row],[K17_21_2]]&lt;0),"+-","")</f>
        <v/>
      </c>
      <c r="J1368" s="9">
        <f ca="1">SUMIF(INDIRECT(Table2[[#Headers],[M23_28_2]]&amp;"[concat]"),Table2[concat],INDIRECT(Table2[[#Headers],[M23_28_2]]&amp;"[c]"))</f>
        <v>0</v>
      </c>
      <c r="K1368" s="9"/>
      <c r="L1368" s="9" t="str">
        <f ca="1">IF(OR(Table2[[#This Row],[M23_28_2]]&gt;0,Table2[[#This Row],[K23_28_2]]&lt;0),"+-","")</f>
        <v/>
      </c>
    </row>
    <row r="1369" spans="1:12" x14ac:dyDescent="0.25">
      <c r="A1369" s="6" t="str">
        <f>SUBSTITUTE(SUBSTITUTE(Table2[[#This Row],[NAMA BARANG]],"-","")," ","")</f>
        <v>MapVtecDocumentBagTypeVTW209</v>
      </c>
      <c r="B1369" s="8">
        <f ca="1">IF(Table2[[#This Row],[TT]]&lt;1,"",COUNT(B$2:B1368)+1)</f>
        <v>1367</v>
      </c>
      <c r="C1369" s="6" t="s">
        <v>1656</v>
      </c>
      <c r="D1369" s="8">
        <v>10</v>
      </c>
      <c r="E1369" s="8" t="s">
        <v>63</v>
      </c>
      <c r="F1369" s="8">
        <f ca="1">SUM(Table2[[#This Row],[AWAL]],Table2[[#This Row],[M17_21_2]],Table2[[#This Row],[K17_21_2]],Table2[[#This Row],[M23_28_2]],Table2[[#This Row],[K23_28_2]])</f>
        <v>10</v>
      </c>
      <c r="G1369" s="6">
        <f ca="1">SUMIF(INDIRECT(Table2[[#Headers],[M17_21_2]]&amp;"[concat]"),Table2[concat],INDIRECT(Table2[[#Headers],[M17_21_2]]&amp;"[c]"))</f>
        <v>0</v>
      </c>
      <c r="H1369" s="6">
        <f ca="1">SUMIF(INDIRECT(Table2[[#Headers],[K17_21_2]]&amp;"[concat]"),Table2[concat],INDIRECT(Table2[[#Headers],[K17_21_2]]&amp;"[c]"))*-1</f>
        <v>0</v>
      </c>
      <c r="I1369" s="6" t="str">
        <f ca="1">IF(OR(Table2[[#This Row],[M17_21_2]]&gt;0,Table2[[#This Row],[K17_21_2]]&lt;0),"+-","")</f>
        <v/>
      </c>
      <c r="J1369" s="9">
        <f ca="1">SUMIF(INDIRECT(Table2[[#Headers],[M23_28_2]]&amp;"[concat]"),Table2[concat],INDIRECT(Table2[[#Headers],[M23_28_2]]&amp;"[c]"))</f>
        <v>0</v>
      </c>
      <c r="K1369" s="9"/>
      <c r="L1369" s="9" t="str">
        <f ca="1">IF(OR(Table2[[#This Row],[M23_28_2]]&gt;0,Table2[[#This Row],[K23_28_2]]&lt;0),"+-","")</f>
        <v/>
      </c>
    </row>
    <row r="1370" spans="1:12" x14ac:dyDescent="0.25">
      <c r="A1370" s="6" t="str">
        <f>SUBSTITUTE(SUBSTITUTE(Table2[[#This Row],[NAMA BARANG]],"-","")," ","")</f>
        <v>MapZipperbinderA5kotakTopla</v>
      </c>
      <c r="B1370" s="8">
        <f ca="1">IF(Table2[[#This Row],[TT]]&lt;1,"",COUNT(B$2:B1369)+1)</f>
        <v>1368</v>
      </c>
      <c r="C1370" s="6" t="s">
        <v>1657</v>
      </c>
      <c r="D1370" s="8">
        <v>1</v>
      </c>
      <c r="E1370" s="8" t="s">
        <v>492</v>
      </c>
      <c r="F1370" s="8">
        <f ca="1">SUM(Table2[[#This Row],[AWAL]],Table2[[#This Row],[M17_21_2]],Table2[[#This Row],[K17_21_2]],Table2[[#This Row],[M23_28_2]],Table2[[#This Row],[K23_28_2]])</f>
        <v>1</v>
      </c>
      <c r="G1370" s="6">
        <f ca="1">SUMIF(INDIRECT(Table2[[#Headers],[M17_21_2]]&amp;"[concat]"),Table2[concat],INDIRECT(Table2[[#Headers],[M17_21_2]]&amp;"[c]"))</f>
        <v>0</v>
      </c>
      <c r="H1370" s="6">
        <f ca="1">SUMIF(INDIRECT(Table2[[#Headers],[K17_21_2]]&amp;"[concat]"),Table2[concat],INDIRECT(Table2[[#Headers],[K17_21_2]]&amp;"[c]"))*-1</f>
        <v>0</v>
      </c>
      <c r="I1370" s="6" t="str">
        <f ca="1">IF(OR(Table2[[#This Row],[M17_21_2]]&gt;0,Table2[[#This Row],[K17_21_2]]&lt;0),"+-","")</f>
        <v/>
      </c>
      <c r="J1370" s="9">
        <f ca="1">SUMIF(INDIRECT(Table2[[#Headers],[M23_28_2]]&amp;"[concat]"),Table2[concat],INDIRECT(Table2[[#Headers],[M23_28_2]]&amp;"[c]"))</f>
        <v>0</v>
      </c>
      <c r="K1370" s="9"/>
      <c r="L1370" s="9" t="str">
        <f ca="1">IF(OR(Table2[[#This Row],[M23_28_2]]&gt;0,Table2[[#This Row],[K23_28_2]]&lt;0),"+-","")</f>
        <v/>
      </c>
    </row>
    <row r="1371" spans="1:12" x14ac:dyDescent="0.25">
      <c r="A1371" s="6" t="str">
        <f>SUBSTITUTE(SUBSTITUTE(Table2[[#This Row],[NAMA BARANG]],"-","")," ","")</f>
        <v>MapZipperBinderRBT1</v>
      </c>
      <c r="B1371" s="8">
        <f ca="1">IF(Table2[[#This Row],[TT]]&lt;1,"",COUNT(B$2:B1370)+1)</f>
        <v>1369</v>
      </c>
      <c r="C1371" s="6" t="s">
        <v>1658</v>
      </c>
      <c r="D1371" s="8">
        <v>5</v>
      </c>
      <c r="E1371" s="8" t="s">
        <v>38</v>
      </c>
      <c r="F1371" s="8">
        <f ca="1">SUM(Table2[[#This Row],[AWAL]],Table2[[#This Row],[M17_21_2]],Table2[[#This Row],[K17_21_2]],Table2[[#This Row],[M23_28_2]],Table2[[#This Row],[K23_28_2]])</f>
        <v>5</v>
      </c>
      <c r="G1371" s="6">
        <f ca="1">SUMIF(INDIRECT(Table2[[#Headers],[M17_21_2]]&amp;"[concat]"),Table2[concat],INDIRECT(Table2[[#Headers],[M17_21_2]]&amp;"[c]"))</f>
        <v>0</v>
      </c>
      <c r="H1371" s="6">
        <f ca="1">SUMIF(INDIRECT(Table2[[#Headers],[K17_21_2]]&amp;"[concat]"),Table2[concat],INDIRECT(Table2[[#Headers],[K17_21_2]]&amp;"[c]"))*-1</f>
        <v>0</v>
      </c>
      <c r="I1371" s="6" t="str">
        <f ca="1">IF(OR(Table2[[#This Row],[M17_21_2]]&gt;0,Table2[[#This Row],[K17_21_2]]&lt;0),"+-","")</f>
        <v/>
      </c>
      <c r="J1371" s="9">
        <f ca="1">SUMIF(INDIRECT(Table2[[#Headers],[M23_28_2]]&amp;"[concat]"),Table2[concat],INDIRECT(Table2[[#Headers],[M23_28_2]]&amp;"[c]"))</f>
        <v>0</v>
      </c>
      <c r="K1371" s="9"/>
      <c r="L1371" s="9" t="str">
        <f ca="1">IF(OR(Table2[[#This Row],[M23_28_2]]&gt;0,Table2[[#This Row],[K23_28_2]]&lt;0),"+-","")</f>
        <v/>
      </c>
    </row>
    <row r="1372" spans="1:12" x14ac:dyDescent="0.25">
      <c r="A1372" s="6" t="str">
        <f>SUBSTITUTE(SUBSTITUTE(Table2[[#This Row],[NAMA BARANG]],"-","")," ","")</f>
        <v>MapzipperHCLB4</v>
      </c>
      <c r="B1372" s="8">
        <f ca="1">IF(Table2[[#This Row],[TT]]&lt;1,"",COUNT(B$2:B1371)+1)</f>
        <v>1370</v>
      </c>
      <c r="C1372" s="6" t="s">
        <v>1659</v>
      </c>
      <c r="D1372" s="8">
        <v>1</v>
      </c>
      <c r="E1372" s="8" t="s">
        <v>153</v>
      </c>
      <c r="F1372" s="8">
        <f ca="1">SUM(Table2[[#This Row],[AWAL]],Table2[[#This Row],[M17_21_2]],Table2[[#This Row],[K17_21_2]],Table2[[#This Row],[M23_28_2]],Table2[[#This Row],[K23_28_2]])</f>
        <v>1</v>
      </c>
      <c r="G1372" s="6">
        <f ca="1">SUMIF(INDIRECT(Table2[[#Headers],[M17_21_2]]&amp;"[concat]"),Table2[concat],INDIRECT(Table2[[#Headers],[M17_21_2]]&amp;"[c]"))</f>
        <v>0</v>
      </c>
      <c r="H1372" s="6">
        <f ca="1">SUMIF(INDIRECT(Table2[[#Headers],[K17_21_2]]&amp;"[concat]"),Table2[concat],INDIRECT(Table2[[#Headers],[K17_21_2]]&amp;"[c]"))*-1</f>
        <v>0</v>
      </c>
      <c r="I1372" s="6" t="str">
        <f ca="1">IF(OR(Table2[[#This Row],[M17_21_2]]&gt;0,Table2[[#This Row],[K17_21_2]]&lt;0),"+-","")</f>
        <v/>
      </c>
      <c r="J1372" s="9">
        <f ca="1">SUMIF(INDIRECT(Table2[[#Headers],[M23_28_2]]&amp;"[concat]"),Table2[concat],INDIRECT(Table2[[#Headers],[M23_28_2]]&amp;"[c]"))</f>
        <v>0</v>
      </c>
      <c r="K1372" s="9"/>
      <c r="L1372" s="9" t="str">
        <f ca="1">IF(OR(Table2[[#This Row],[M23_28_2]]&gt;0,Table2[[#This Row],[K23_28_2]]&lt;0),"+-","")</f>
        <v/>
      </c>
    </row>
    <row r="1373" spans="1:12" x14ac:dyDescent="0.25">
      <c r="A1373" s="6" t="str">
        <f>SUBSTITUTE(SUBSTITUTE(Table2[[#This Row],[NAMA BARANG]],"-","")," ","")</f>
        <v>MapZipperJNTA036</v>
      </c>
      <c r="B1373" s="8">
        <f ca="1">IF(Table2[[#This Row],[TT]]&lt;1,"",COUNT(B$2:B1372)+1)</f>
        <v>1371</v>
      </c>
      <c r="C1373" s="6" t="s">
        <v>1660</v>
      </c>
      <c r="D1373" s="8">
        <v>1</v>
      </c>
      <c r="E1373" s="8" t="s">
        <v>145</v>
      </c>
      <c r="F1373" s="8">
        <f ca="1">SUM(Table2[[#This Row],[AWAL]],Table2[[#This Row],[M17_21_2]],Table2[[#This Row],[K17_21_2]],Table2[[#This Row],[M23_28_2]],Table2[[#This Row],[K23_28_2]])</f>
        <v>1</v>
      </c>
      <c r="G1373" s="6">
        <f ca="1">SUMIF(INDIRECT(Table2[[#Headers],[M17_21_2]]&amp;"[concat]"),Table2[concat],INDIRECT(Table2[[#Headers],[M17_21_2]]&amp;"[c]"))</f>
        <v>0</v>
      </c>
      <c r="H1373" s="6">
        <f ca="1">SUMIF(INDIRECT(Table2[[#Headers],[K17_21_2]]&amp;"[concat]"),Table2[concat],INDIRECT(Table2[[#Headers],[K17_21_2]]&amp;"[c]"))*-1</f>
        <v>0</v>
      </c>
      <c r="I1373" s="6" t="str">
        <f ca="1">IF(OR(Table2[[#This Row],[M17_21_2]]&gt;0,Table2[[#This Row],[K17_21_2]]&lt;0),"+-","")</f>
        <v/>
      </c>
      <c r="J1373" s="9">
        <f ca="1">SUMIF(INDIRECT(Table2[[#Headers],[M23_28_2]]&amp;"[concat]"),Table2[concat],INDIRECT(Table2[[#Headers],[M23_28_2]]&amp;"[c]"))</f>
        <v>0</v>
      </c>
      <c r="K1373" s="9"/>
      <c r="L1373" s="9" t="str">
        <f ca="1">IF(OR(Table2[[#This Row],[M23_28_2]]&gt;0,Table2[[#This Row],[K23_28_2]]&lt;0),"+-","")</f>
        <v/>
      </c>
    </row>
    <row r="1374" spans="1:12" x14ac:dyDescent="0.25">
      <c r="A1374" s="6" t="str">
        <f>SUBSTITUTE(SUBSTITUTE(Table2[[#This Row],[NAMA BARANG]],"-","")," ","")</f>
        <v>MapZipperKCpolosHj</v>
      </c>
      <c r="B1374" s="8">
        <f ca="1">IF(Table2[[#This Row],[TT]]&lt;1,"",COUNT(B$2:B1373)+1)</f>
        <v>1372</v>
      </c>
      <c r="C1374" s="6" t="s">
        <v>1661</v>
      </c>
      <c r="D1374" s="8">
        <v>3</v>
      </c>
      <c r="E1374" s="8" t="s">
        <v>902</v>
      </c>
      <c r="F1374" s="8">
        <f ca="1">SUM(Table2[[#This Row],[AWAL]],Table2[[#This Row],[M17_21_2]],Table2[[#This Row],[K17_21_2]],Table2[[#This Row],[M23_28_2]],Table2[[#This Row],[K23_28_2]])</f>
        <v>3</v>
      </c>
      <c r="G1374" s="6">
        <f ca="1">SUMIF(INDIRECT(Table2[[#Headers],[M17_21_2]]&amp;"[concat]"),Table2[concat],INDIRECT(Table2[[#Headers],[M17_21_2]]&amp;"[c]"))</f>
        <v>0</v>
      </c>
      <c r="H1374" s="6">
        <f ca="1">SUMIF(INDIRECT(Table2[[#Headers],[K17_21_2]]&amp;"[concat]"),Table2[concat],INDIRECT(Table2[[#Headers],[K17_21_2]]&amp;"[c]"))*-1</f>
        <v>0</v>
      </c>
      <c r="I1374" s="6" t="str">
        <f ca="1">IF(OR(Table2[[#This Row],[M17_21_2]]&gt;0,Table2[[#This Row],[K17_21_2]]&lt;0),"+-","")</f>
        <v/>
      </c>
      <c r="J1374" s="9">
        <f ca="1">SUMIF(INDIRECT(Table2[[#Headers],[M23_28_2]]&amp;"[concat]"),Table2[concat],INDIRECT(Table2[[#Headers],[M23_28_2]]&amp;"[c]"))</f>
        <v>0</v>
      </c>
      <c r="K1374" s="9"/>
      <c r="L1374" s="9" t="str">
        <f ca="1">IF(OR(Table2[[#This Row],[M23_28_2]]&gt;0,Table2[[#This Row],[K23_28_2]]&lt;0),"+-","")</f>
        <v/>
      </c>
    </row>
    <row r="1375" spans="1:12" x14ac:dyDescent="0.25">
      <c r="A1375" s="6" t="str">
        <f>SUBSTITUTE(SUBSTITUTE(Table2[[#This Row],[NAMA BARANG]],"-","")," ","")</f>
        <v>MapZipperM213A5warnaHjMM/HjTua</v>
      </c>
      <c r="B1375" s="8">
        <f ca="1">IF(Table2[[#This Row],[TT]]&lt;1,"",COUNT(B$2:B1374)+1)</f>
        <v>1373</v>
      </c>
      <c r="C1375" s="6" t="s">
        <v>1662</v>
      </c>
      <c r="D1375" s="8">
        <v>5</v>
      </c>
      <c r="E1375" s="8" t="s">
        <v>61</v>
      </c>
      <c r="F1375" s="8">
        <f ca="1">SUM(Table2[[#This Row],[AWAL]],Table2[[#This Row],[M17_21_2]],Table2[[#This Row],[K17_21_2]],Table2[[#This Row],[M23_28_2]],Table2[[#This Row],[K23_28_2]])</f>
        <v>5</v>
      </c>
      <c r="G1375" s="6">
        <f ca="1">SUMIF(INDIRECT(Table2[[#Headers],[M17_21_2]]&amp;"[concat]"),Table2[concat],INDIRECT(Table2[[#Headers],[M17_21_2]]&amp;"[c]"))</f>
        <v>0</v>
      </c>
      <c r="H1375" s="6">
        <f ca="1">SUMIF(INDIRECT(Table2[[#Headers],[K17_21_2]]&amp;"[concat]"),Table2[concat],INDIRECT(Table2[[#Headers],[K17_21_2]]&amp;"[c]"))*-1</f>
        <v>0</v>
      </c>
      <c r="I1375" s="6" t="str">
        <f ca="1">IF(OR(Table2[[#This Row],[M17_21_2]]&gt;0,Table2[[#This Row],[K17_21_2]]&lt;0),"+-","")</f>
        <v/>
      </c>
      <c r="J1375" s="9">
        <f ca="1">SUMIF(INDIRECT(Table2[[#Headers],[M23_28_2]]&amp;"[concat]"),Table2[concat],INDIRECT(Table2[[#Headers],[M23_28_2]]&amp;"[c]"))</f>
        <v>0</v>
      </c>
      <c r="K1375" s="9"/>
      <c r="L1375" s="9" t="str">
        <f ca="1">IF(OR(Table2[[#This Row],[M23_28_2]]&gt;0,Table2[[#This Row],[K23_28_2]]&lt;0),"+-","")</f>
        <v/>
      </c>
    </row>
    <row r="1376" spans="1:12" x14ac:dyDescent="0.25">
      <c r="A1376" s="6" t="str">
        <f>SUBSTITUTE(SUBSTITUTE(Table2[[#This Row],[NAMA BARANG]],"-","")," ","")</f>
        <v>MapZipperNTA037</v>
      </c>
      <c r="B1376" s="8">
        <f ca="1">IF(Table2[[#This Row],[TT]]&lt;1,"",COUNT(B$2:B1375)+1)</f>
        <v>1374</v>
      </c>
      <c r="C1376" s="6" t="s">
        <v>1663</v>
      </c>
      <c r="D1376" s="8">
        <v>2</v>
      </c>
      <c r="E1376" s="8" t="s">
        <v>207</v>
      </c>
      <c r="F1376" s="8">
        <f ca="1">SUM(Table2[[#This Row],[AWAL]],Table2[[#This Row],[M17_21_2]],Table2[[#This Row],[K17_21_2]],Table2[[#This Row],[M23_28_2]],Table2[[#This Row],[K23_28_2]])</f>
        <v>2</v>
      </c>
      <c r="G1376" s="6">
        <f ca="1">SUMIF(INDIRECT(Table2[[#Headers],[M17_21_2]]&amp;"[concat]"),Table2[concat],INDIRECT(Table2[[#Headers],[M17_21_2]]&amp;"[c]"))</f>
        <v>0</v>
      </c>
      <c r="H1376" s="6">
        <f ca="1">SUMIF(INDIRECT(Table2[[#Headers],[K17_21_2]]&amp;"[concat]"),Table2[concat],INDIRECT(Table2[[#Headers],[K17_21_2]]&amp;"[c]"))*-1</f>
        <v>0</v>
      </c>
      <c r="I1376" s="6" t="str">
        <f ca="1">IF(OR(Table2[[#This Row],[M17_21_2]]&gt;0,Table2[[#This Row],[K17_21_2]]&lt;0),"+-","")</f>
        <v/>
      </c>
      <c r="J1376" s="9">
        <f ca="1">SUMIF(INDIRECT(Table2[[#Headers],[M23_28_2]]&amp;"[concat]"),Table2[concat],INDIRECT(Table2[[#Headers],[M23_28_2]]&amp;"[c]"))</f>
        <v>0</v>
      </c>
      <c r="K1376" s="9"/>
      <c r="L1376" s="9" t="str">
        <f ca="1">IF(OR(Table2[[#This Row],[M23_28_2]]&gt;0,Table2[[#This Row],[K23_28_2]]&lt;0),"+-","")</f>
        <v/>
      </c>
    </row>
    <row r="1377" spans="1:12" x14ac:dyDescent="0.25">
      <c r="A1377" s="6" t="str">
        <f>SUBSTITUTE(SUBSTITUTE(Table2[[#This Row],[NAMA BARANG]],"-","")," ","")</f>
        <v>MapZipperpelangi</v>
      </c>
      <c r="B1377" s="8">
        <f ca="1">IF(Table2[[#This Row],[TT]]&lt;1,"",COUNT(B$2:B1376)+1)</f>
        <v>1375</v>
      </c>
      <c r="C1377" s="6" t="s">
        <v>1664</v>
      </c>
      <c r="D1377" s="8">
        <v>1</v>
      </c>
      <c r="E1377" s="8" t="s">
        <v>1045</v>
      </c>
      <c r="F1377" s="8">
        <f ca="1">SUM(Table2[[#This Row],[AWAL]],Table2[[#This Row],[M17_21_2]],Table2[[#This Row],[K17_21_2]],Table2[[#This Row],[M23_28_2]],Table2[[#This Row],[K23_28_2]])</f>
        <v>1</v>
      </c>
      <c r="G1377" s="6">
        <f ca="1">SUMIF(INDIRECT(Table2[[#Headers],[M17_21_2]]&amp;"[concat]"),Table2[concat],INDIRECT(Table2[[#Headers],[M17_21_2]]&amp;"[c]"))</f>
        <v>0</v>
      </c>
      <c r="H1377" s="6">
        <f ca="1">SUMIF(INDIRECT(Table2[[#Headers],[K17_21_2]]&amp;"[concat]"),Table2[concat],INDIRECT(Table2[[#Headers],[K17_21_2]]&amp;"[c]"))*-1</f>
        <v>0</v>
      </c>
      <c r="I1377" s="6" t="str">
        <f ca="1">IF(OR(Table2[[#This Row],[M17_21_2]]&gt;0,Table2[[#This Row],[K17_21_2]]&lt;0),"+-","")</f>
        <v/>
      </c>
      <c r="J1377" s="9">
        <f ca="1">SUMIF(INDIRECT(Table2[[#Headers],[M23_28_2]]&amp;"[concat]"),Table2[concat],INDIRECT(Table2[[#Headers],[M23_28_2]]&amp;"[c]"))</f>
        <v>0</v>
      </c>
      <c r="K1377" s="9"/>
      <c r="L1377" s="9" t="str">
        <f ca="1">IF(OR(Table2[[#This Row],[M23_28_2]]&gt;0,Table2[[#This Row],[K23_28_2]]&lt;0),"+-","")</f>
        <v/>
      </c>
    </row>
    <row r="1378" spans="1:12" x14ac:dyDescent="0.25">
      <c r="A1378" s="6" t="str">
        <f>SUBSTITUTE(SUBSTITUTE(Table2[[#This Row],[NAMA BARANG]],"-","")," ","")</f>
        <v>MapZipperpelangiD57</v>
      </c>
      <c r="B1378" s="8">
        <f ca="1">IF(Table2[[#This Row],[TT]]&lt;1,"",COUNT(B$2:B1377)+1)</f>
        <v>1376</v>
      </c>
      <c r="C1378" s="6" t="s">
        <v>1665</v>
      </c>
      <c r="D1378" s="8">
        <v>7</v>
      </c>
      <c r="E1378" s="8" t="s">
        <v>181</v>
      </c>
      <c r="F1378" s="8">
        <f ca="1">SUM(Table2[[#This Row],[AWAL]],Table2[[#This Row],[M17_21_2]],Table2[[#This Row],[K17_21_2]],Table2[[#This Row],[M23_28_2]],Table2[[#This Row],[K23_28_2]])</f>
        <v>7</v>
      </c>
      <c r="G1378" s="6">
        <f ca="1">SUMIF(INDIRECT(Table2[[#Headers],[M17_21_2]]&amp;"[concat]"),Table2[concat],INDIRECT(Table2[[#Headers],[M17_21_2]]&amp;"[c]"))</f>
        <v>0</v>
      </c>
      <c r="H1378" s="6">
        <f ca="1">SUMIF(INDIRECT(Table2[[#Headers],[K17_21_2]]&amp;"[concat]"),Table2[concat],INDIRECT(Table2[[#Headers],[K17_21_2]]&amp;"[c]"))*-1</f>
        <v>0</v>
      </c>
      <c r="I1378" s="6" t="str">
        <f ca="1">IF(OR(Table2[[#This Row],[M17_21_2]]&gt;0,Table2[[#This Row],[K17_21_2]]&lt;0),"+-","")</f>
        <v/>
      </c>
      <c r="J1378" s="9">
        <f ca="1">SUMIF(INDIRECT(Table2[[#Headers],[M23_28_2]]&amp;"[concat]"),Table2[concat],INDIRECT(Table2[[#Headers],[M23_28_2]]&amp;"[c]"))</f>
        <v>0</v>
      </c>
      <c r="K1378" s="9"/>
      <c r="L1378" s="9" t="str">
        <f ca="1">IF(OR(Table2[[#This Row],[M23_28_2]]&gt;0,Table2[[#This Row],[K23_28_2]]&lt;0),"+-","")</f>
        <v/>
      </c>
    </row>
    <row r="1379" spans="1:12" x14ac:dyDescent="0.25">
      <c r="A1379" s="6" t="str">
        <f>SUBSTITUTE(SUBSTITUTE(Table2[[#This Row],[NAMA BARANG]],"-","")," ","")</f>
        <v>MapZippersikakuning</v>
      </c>
      <c r="B1379" s="8">
        <f ca="1">IF(Table2[[#This Row],[TT]]&lt;1,"",COUNT(B$2:B1378)+1)</f>
        <v>1377</v>
      </c>
      <c r="C1379" s="6" t="s">
        <v>1666</v>
      </c>
      <c r="D1379" s="8">
        <v>1</v>
      </c>
      <c r="E1379" s="8" t="s">
        <v>47</v>
      </c>
      <c r="F1379" s="8">
        <f ca="1">SUM(Table2[[#This Row],[AWAL]],Table2[[#This Row],[M17_21_2]],Table2[[#This Row],[K17_21_2]],Table2[[#This Row],[M23_28_2]],Table2[[#This Row],[K23_28_2]])</f>
        <v>1</v>
      </c>
      <c r="G1379" s="6">
        <f ca="1">SUMIF(INDIRECT(Table2[[#Headers],[M17_21_2]]&amp;"[concat]"),Table2[concat],INDIRECT(Table2[[#Headers],[M17_21_2]]&amp;"[c]"))</f>
        <v>0</v>
      </c>
      <c r="H1379" s="6">
        <f ca="1">SUMIF(INDIRECT(Table2[[#Headers],[K17_21_2]]&amp;"[concat]"),Table2[concat],INDIRECT(Table2[[#Headers],[K17_21_2]]&amp;"[c]"))*-1</f>
        <v>0</v>
      </c>
      <c r="I1379" s="6" t="str">
        <f ca="1">IF(OR(Table2[[#This Row],[M17_21_2]]&gt;0,Table2[[#This Row],[K17_21_2]]&lt;0),"+-","")</f>
        <v/>
      </c>
      <c r="J1379" s="9">
        <f ca="1">SUMIF(INDIRECT(Table2[[#Headers],[M23_28_2]]&amp;"[concat]"),Table2[concat],INDIRECT(Table2[[#Headers],[M23_28_2]]&amp;"[c]"))</f>
        <v>0</v>
      </c>
      <c r="K1379" s="9"/>
      <c r="L1379" s="9" t="str">
        <f ca="1">IF(OR(Table2[[#This Row],[M23_28_2]]&gt;0,Table2[[#This Row],[K23_28_2]]&lt;0),"+-","")</f>
        <v/>
      </c>
    </row>
    <row r="1380" spans="1:12" x14ac:dyDescent="0.25">
      <c r="A1380" s="6" t="str">
        <f>SUBSTITUTE(SUBSTITUTE(Table2[[#This Row],[NAMA BARANG]],"-","")," ","")</f>
        <v>MapZipperTF22B6BF53</v>
      </c>
      <c r="B1380" s="8">
        <f ca="1">IF(Table2[[#This Row],[TT]]&lt;1,"",COUNT(B$2:B1379)+1)</f>
        <v>1378</v>
      </c>
      <c r="C1380" s="6" t="s">
        <v>1667</v>
      </c>
      <c r="D1380" s="8">
        <v>8</v>
      </c>
      <c r="E1380" s="8" t="s">
        <v>215</v>
      </c>
      <c r="F1380" s="8">
        <f ca="1">SUM(Table2[[#This Row],[AWAL]],Table2[[#This Row],[M17_21_2]],Table2[[#This Row],[K17_21_2]],Table2[[#This Row],[M23_28_2]],Table2[[#This Row],[K23_28_2]])</f>
        <v>8</v>
      </c>
      <c r="G1380" s="6">
        <f ca="1">SUMIF(INDIRECT(Table2[[#Headers],[M17_21_2]]&amp;"[concat]"),Table2[concat],INDIRECT(Table2[[#Headers],[M17_21_2]]&amp;"[c]"))</f>
        <v>0</v>
      </c>
      <c r="H1380" s="6">
        <f ca="1">SUMIF(INDIRECT(Table2[[#Headers],[K17_21_2]]&amp;"[concat]"),Table2[concat],INDIRECT(Table2[[#Headers],[K17_21_2]]&amp;"[c]"))*-1</f>
        <v>0</v>
      </c>
      <c r="I1380" s="6" t="str">
        <f ca="1">IF(OR(Table2[[#This Row],[M17_21_2]]&gt;0,Table2[[#This Row],[K17_21_2]]&lt;0),"+-","")</f>
        <v/>
      </c>
      <c r="J1380" s="9">
        <f ca="1">SUMIF(INDIRECT(Table2[[#Headers],[M23_28_2]]&amp;"[concat]"),Table2[concat],INDIRECT(Table2[[#Headers],[M23_28_2]]&amp;"[c]"))</f>
        <v>0</v>
      </c>
      <c r="K1380" s="9"/>
      <c r="L1380" s="9" t="str">
        <f ca="1">IF(OR(Table2[[#This Row],[M23_28_2]]&gt;0,Table2[[#This Row],[K23_28_2]]&lt;0),"+-","")</f>
        <v/>
      </c>
    </row>
    <row r="1381" spans="1:12" x14ac:dyDescent="0.25">
      <c r="A1381" s="6" t="str">
        <f>SUBSTITUTE(SUBSTITUTE(Table2[[#This Row],[NAMA BARANG]],"-","")," ","")</f>
        <v>MapZipperTF23A5BF54</v>
      </c>
      <c r="B1381" s="8">
        <f ca="1">IF(Table2[[#This Row],[TT]]&lt;1,"",COUNT(B$2:B1380)+1)</f>
        <v>1379</v>
      </c>
      <c r="C1381" s="6" t="s">
        <v>1668</v>
      </c>
      <c r="D1381" s="8">
        <v>24</v>
      </c>
      <c r="E1381" s="8" t="s">
        <v>295</v>
      </c>
      <c r="F1381" s="8">
        <f ca="1">SUM(Table2[[#This Row],[AWAL]],Table2[[#This Row],[M17_21_2]],Table2[[#This Row],[K17_21_2]],Table2[[#This Row],[M23_28_2]],Table2[[#This Row],[K23_28_2]])</f>
        <v>24</v>
      </c>
      <c r="G1381" s="6">
        <f ca="1">SUMIF(INDIRECT(Table2[[#Headers],[M17_21_2]]&amp;"[concat]"),Table2[concat],INDIRECT(Table2[[#Headers],[M17_21_2]]&amp;"[c]"))</f>
        <v>0</v>
      </c>
      <c r="H1381" s="6">
        <f ca="1">SUMIF(INDIRECT(Table2[[#Headers],[K17_21_2]]&amp;"[concat]"),Table2[concat],INDIRECT(Table2[[#Headers],[K17_21_2]]&amp;"[c]"))*-1</f>
        <v>0</v>
      </c>
      <c r="I1381" s="6" t="str">
        <f ca="1">IF(OR(Table2[[#This Row],[M17_21_2]]&gt;0,Table2[[#This Row],[K17_21_2]]&lt;0),"+-","")</f>
        <v/>
      </c>
      <c r="J1381" s="9">
        <f ca="1">SUMIF(INDIRECT(Table2[[#Headers],[M23_28_2]]&amp;"[concat]"),Table2[concat],INDIRECT(Table2[[#Headers],[M23_28_2]]&amp;"[c]"))</f>
        <v>0</v>
      </c>
      <c r="K1381" s="9"/>
      <c r="L1381" s="9" t="str">
        <f ca="1">IF(OR(Table2[[#This Row],[M23_28_2]]&gt;0,Table2[[#This Row],[K23_28_2]]&lt;0),"+-","")</f>
        <v/>
      </c>
    </row>
    <row r="1382" spans="1:12" x14ac:dyDescent="0.25">
      <c r="A1382" s="6" t="str">
        <f>SUBSTITUTE(SUBSTITUTE(Table2[[#This Row],[NAMA BARANG]],"-","")," ","")</f>
        <v>MapZipperTF24A4</v>
      </c>
      <c r="B1382" s="8">
        <f ca="1">IF(Table2[[#This Row],[TT]]&lt;1,"",COUNT(B$2:B1381)+1)</f>
        <v>1380</v>
      </c>
      <c r="C1382" s="6" t="s">
        <v>1669</v>
      </c>
      <c r="D1382" s="8">
        <v>32</v>
      </c>
      <c r="E1382" s="8" t="s">
        <v>205</v>
      </c>
      <c r="F1382" s="8">
        <f ca="1">SUM(Table2[[#This Row],[AWAL]],Table2[[#This Row],[M17_21_2]],Table2[[#This Row],[K17_21_2]],Table2[[#This Row],[M23_28_2]],Table2[[#This Row],[K23_28_2]])</f>
        <v>32</v>
      </c>
      <c r="G1382" s="6">
        <f ca="1">SUMIF(INDIRECT(Table2[[#Headers],[M17_21_2]]&amp;"[concat]"),Table2[concat],INDIRECT(Table2[[#Headers],[M17_21_2]]&amp;"[c]"))</f>
        <v>0</v>
      </c>
      <c r="H1382" s="6">
        <f ca="1">SUMIF(INDIRECT(Table2[[#Headers],[K17_21_2]]&amp;"[concat]"),Table2[concat],INDIRECT(Table2[[#Headers],[K17_21_2]]&amp;"[c]"))*-1</f>
        <v>0</v>
      </c>
      <c r="I1382" s="6" t="str">
        <f ca="1">IF(OR(Table2[[#This Row],[M17_21_2]]&gt;0,Table2[[#This Row],[K17_21_2]]&lt;0),"+-","")</f>
        <v/>
      </c>
      <c r="J1382" s="9">
        <f ca="1">SUMIF(INDIRECT(Table2[[#Headers],[M23_28_2]]&amp;"[concat]"),Table2[concat],INDIRECT(Table2[[#Headers],[M23_28_2]]&amp;"[c]"))</f>
        <v>0</v>
      </c>
      <c r="K1382" s="9"/>
      <c r="L1382" s="9" t="str">
        <f ca="1">IF(OR(Table2[[#This Row],[M23_28_2]]&gt;0,Table2[[#This Row],[K23_28_2]]&lt;0),"+-","")</f>
        <v/>
      </c>
    </row>
    <row r="1383" spans="1:12" x14ac:dyDescent="0.25">
      <c r="A1383" s="6" t="str">
        <f>SUBSTITUTE(SUBSTITUTE(Table2[[#This Row],[NAMA BARANG]],"-","")," ","")</f>
        <v>MapZipperTF25B4</v>
      </c>
      <c r="B1383" s="8">
        <f ca="1">IF(Table2[[#This Row],[TT]]&lt;1,"",COUNT(B$2:B1382)+1)</f>
        <v>1381</v>
      </c>
      <c r="C1383" s="6" t="s">
        <v>1670</v>
      </c>
      <c r="D1383" s="8">
        <v>31</v>
      </c>
      <c r="E1383" s="8" t="s">
        <v>370</v>
      </c>
      <c r="F1383" s="8">
        <f ca="1">SUM(Table2[[#This Row],[AWAL]],Table2[[#This Row],[M17_21_2]],Table2[[#This Row],[K17_21_2]],Table2[[#This Row],[M23_28_2]],Table2[[#This Row],[K23_28_2]])</f>
        <v>31</v>
      </c>
      <c r="G1383" s="6">
        <f ca="1">SUMIF(INDIRECT(Table2[[#Headers],[M17_21_2]]&amp;"[concat]"),Table2[concat],INDIRECT(Table2[[#Headers],[M17_21_2]]&amp;"[c]"))</f>
        <v>0</v>
      </c>
      <c r="H1383" s="6">
        <f ca="1">SUMIF(INDIRECT(Table2[[#Headers],[K17_21_2]]&amp;"[concat]"),Table2[concat],INDIRECT(Table2[[#Headers],[K17_21_2]]&amp;"[c]"))*-1</f>
        <v>0</v>
      </c>
      <c r="I1383" s="6" t="str">
        <f ca="1">IF(OR(Table2[[#This Row],[M17_21_2]]&gt;0,Table2[[#This Row],[K17_21_2]]&lt;0),"+-","")</f>
        <v/>
      </c>
      <c r="J1383" s="9">
        <f ca="1">SUMIF(INDIRECT(Table2[[#Headers],[M23_28_2]]&amp;"[concat]"),Table2[concat],INDIRECT(Table2[[#Headers],[M23_28_2]]&amp;"[c]"))</f>
        <v>0</v>
      </c>
      <c r="K1383" s="9"/>
      <c r="L1383" s="9" t="str">
        <f ca="1">IF(OR(Table2[[#This Row],[M23_28_2]]&gt;0,Table2[[#This Row],[K23_28_2]]&lt;0),"+-","")</f>
        <v/>
      </c>
    </row>
    <row r="1384" spans="1:12" x14ac:dyDescent="0.25">
      <c r="A1384" s="6" t="str">
        <f>SUBSTITUTE(SUBSTITUTE(Table2[[#This Row],[NAMA BARANG]],"-","")," ","")</f>
        <v>Map/BagFileEN0103F</v>
      </c>
      <c r="B1384" s="8">
        <f ca="1">IF(Table2[[#This Row],[TT]]&lt;1,"",COUNT(B$2:B1383)+1)</f>
        <v>1382</v>
      </c>
      <c r="C1384" s="6" t="s">
        <v>1671</v>
      </c>
      <c r="D1384" s="8">
        <v>3</v>
      </c>
      <c r="E1384" s="8" t="s">
        <v>36</v>
      </c>
      <c r="F1384" s="8">
        <f ca="1">SUM(Table2[[#This Row],[AWAL]],Table2[[#This Row],[M17_21_2]],Table2[[#This Row],[K17_21_2]],Table2[[#This Row],[M23_28_2]],Table2[[#This Row],[K23_28_2]])</f>
        <v>3</v>
      </c>
      <c r="G1384" s="6">
        <f ca="1">SUMIF(INDIRECT(Table2[[#Headers],[M17_21_2]]&amp;"[concat]"),Table2[concat],INDIRECT(Table2[[#Headers],[M17_21_2]]&amp;"[c]"))</f>
        <v>0</v>
      </c>
      <c r="H1384" s="6">
        <f ca="1">SUMIF(INDIRECT(Table2[[#Headers],[K17_21_2]]&amp;"[concat]"),Table2[concat],INDIRECT(Table2[[#Headers],[K17_21_2]]&amp;"[c]"))*-1</f>
        <v>0</v>
      </c>
      <c r="I1384" s="6" t="str">
        <f ca="1">IF(OR(Table2[[#This Row],[M17_21_2]]&gt;0,Table2[[#This Row],[K17_21_2]]&lt;0),"+-","")</f>
        <v/>
      </c>
      <c r="J1384" s="9">
        <f ca="1">SUMIF(INDIRECT(Table2[[#Headers],[M23_28_2]]&amp;"[concat]"),Table2[concat],INDIRECT(Table2[[#Headers],[M23_28_2]]&amp;"[c]"))</f>
        <v>0</v>
      </c>
      <c r="K1384" s="9"/>
      <c r="L1384" s="9" t="str">
        <f ca="1">IF(OR(Table2[[#This Row],[M23_28_2]]&gt;0,Table2[[#This Row],[K23_28_2]]&lt;0),"+-","")</f>
        <v/>
      </c>
    </row>
    <row r="1385" spans="1:12" x14ac:dyDescent="0.25">
      <c r="A1385" s="6" t="str">
        <f>SUBSTITUTE(SUBSTITUTE(Table2[[#This Row],[NAMA BARANG]],"-","")," ","")</f>
        <v>Map/BagfileM6861</v>
      </c>
      <c r="B1385" s="8">
        <f ca="1">IF(Table2[[#This Row],[TT]]&lt;1,"",COUNT(B$2:B1384)+1)</f>
        <v>1383</v>
      </c>
      <c r="C1385" s="6" t="s">
        <v>1672</v>
      </c>
      <c r="D1385" s="8">
        <v>2</v>
      </c>
      <c r="E1385" s="8" t="s">
        <v>1673</v>
      </c>
      <c r="F1385" s="8">
        <f ca="1">SUM(Table2[[#This Row],[AWAL]],Table2[[#This Row],[M17_21_2]],Table2[[#This Row],[K17_21_2]],Table2[[#This Row],[M23_28_2]],Table2[[#This Row],[K23_28_2]])</f>
        <v>2</v>
      </c>
      <c r="G1385" s="6">
        <f ca="1">SUMIF(INDIRECT(Table2[[#Headers],[M17_21_2]]&amp;"[concat]"),Table2[concat],INDIRECT(Table2[[#Headers],[M17_21_2]]&amp;"[c]"))</f>
        <v>0</v>
      </c>
      <c r="H1385" s="6">
        <f ca="1">SUMIF(INDIRECT(Table2[[#Headers],[K17_21_2]]&amp;"[concat]"),Table2[concat],INDIRECT(Table2[[#Headers],[K17_21_2]]&amp;"[c]"))*-1</f>
        <v>0</v>
      </c>
      <c r="I1385" s="6" t="str">
        <f ca="1">IF(OR(Table2[[#This Row],[M17_21_2]]&gt;0,Table2[[#This Row],[K17_21_2]]&lt;0),"+-","")</f>
        <v/>
      </c>
      <c r="J1385" s="9">
        <f ca="1">SUMIF(INDIRECT(Table2[[#Headers],[M23_28_2]]&amp;"[concat]"),Table2[concat],INDIRECT(Table2[[#Headers],[M23_28_2]]&amp;"[c]"))</f>
        <v>0</v>
      </c>
      <c r="K1385" s="9"/>
      <c r="L1385" s="9" t="str">
        <f ca="1">IF(OR(Table2[[#This Row],[M23_28_2]]&gt;0,Table2[[#This Row],[K23_28_2]]&lt;0),"+-","")</f>
        <v/>
      </c>
    </row>
    <row r="1386" spans="1:12" x14ac:dyDescent="0.25">
      <c r="A1386" s="6" t="str">
        <f>SUBSTITUTE(SUBSTITUTE(Table2[[#This Row],[NAMA BARANG]],"-","")," ","")</f>
        <v>Map/Schoolbagkcg2Zip12</v>
      </c>
      <c r="B1386" s="8">
        <f ca="1">IF(Table2[[#This Row],[TT]]&lt;1,"",COUNT(B$2:B1385)+1)</f>
        <v>1384</v>
      </c>
      <c r="C1386" s="6" t="s">
        <v>1674</v>
      </c>
      <c r="D1386" s="8">
        <v>31</v>
      </c>
      <c r="E1386" s="8">
        <v>180</v>
      </c>
      <c r="F1386" s="8">
        <f ca="1">SUM(Table2[[#This Row],[AWAL]],Table2[[#This Row],[M17_21_2]],Table2[[#This Row],[K17_21_2]],Table2[[#This Row],[M23_28_2]],Table2[[#This Row],[K23_28_2]])</f>
        <v>31</v>
      </c>
      <c r="G1386" s="6">
        <f ca="1">SUMIF(INDIRECT(Table2[[#Headers],[M17_21_2]]&amp;"[concat]"),Table2[concat],INDIRECT(Table2[[#Headers],[M17_21_2]]&amp;"[c]"))</f>
        <v>0</v>
      </c>
      <c r="H1386" s="6">
        <f ca="1">SUMIF(INDIRECT(Table2[[#Headers],[K17_21_2]]&amp;"[concat]"),Table2[concat],INDIRECT(Table2[[#Headers],[K17_21_2]]&amp;"[c]"))*-1</f>
        <v>0</v>
      </c>
      <c r="I1386" s="6" t="str">
        <f ca="1">IF(OR(Table2[[#This Row],[M17_21_2]]&gt;0,Table2[[#This Row],[K17_21_2]]&lt;0),"+-","")</f>
        <v/>
      </c>
      <c r="J1386" s="9">
        <f ca="1">SUMIF(INDIRECT(Table2[[#Headers],[M23_28_2]]&amp;"[concat]"),Table2[concat],INDIRECT(Table2[[#Headers],[M23_28_2]]&amp;"[c]"))</f>
        <v>0</v>
      </c>
      <c r="K1386" s="9"/>
      <c r="L1386" s="9" t="str">
        <f ca="1">IF(OR(Table2[[#This Row],[M23_28_2]]&gt;0,Table2[[#This Row],[K23_28_2]]&lt;0),"+-","")</f>
        <v/>
      </c>
    </row>
    <row r="1387" spans="1:12" x14ac:dyDescent="0.25">
      <c r="A1387" s="6" t="str">
        <f>SUBSTITUTE(SUBSTITUTE(Table2[[#This Row],[NAMA BARANG]],"-","")," ","")</f>
        <v>Map/ZipperBagtrixEN1101</v>
      </c>
      <c r="B1387" s="8">
        <f ca="1">IF(Table2[[#This Row],[TT]]&lt;1,"",COUNT(B$2:B1386)+1)</f>
        <v>1385</v>
      </c>
      <c r="C1387" s="6" t="s">
        <v>1675</v>
      </c>
      <c r="D1387" s="8">
        <v>13</v>
      </c>
      <c r="E1387" s="8" t="s">
        <v>143</v>
      </c>
      <c r="F1387" s="8">
        <f ca="1">SUM(Table2[[#This Row],[AWAL]],Table2[[#This Row],[M17_21_2]],Table2[[#This Row],[K17_21_2]],Table2[[#This Row],[M23_28_2]],Table2[[#This Row],[K23_28_2]])</f>
        <v>13</v>
      </c>
      <c r="G1387" s="6">
        <f ca="1">SUMIF(INDIRECT(Table2[[#Headers],[M17_21_2]]&amp;"[concat]"),Table2[concat],INDIRECT(Table2[[#Headers],[M17_21_2]]&amp;"[c]"))</f>
        <v>0</v>
      </c>
      <c r="H1387" s="6">
        <f ca="1">SUMIF(INDIRECT(Table2[[#Headers],[K17_21_2]]&amp;"[concat]"),Table2[concat],INDIRECT(Table2[[#Headers],[K17_21_2]]&amp;"[c]"))*-1</f>
        <v>0</v>
      </c>
      <c r="I1387" s="6" t="str">
        <f ca="1">IF(OR(Table2[[#This Row],[M17_21_2]]&gt;0,Table2[[#This Row],[K17_21_2]]&lt;0),"+-","")</f>
        <v/>
      </c>
      <c r="J1387" s="9">
        <f ca="1">SUMIF(INDIRECT(Table2[[#Headers],[M23_28_2]]&amp;"[concat]"),Table2[concat],INDIRECT(Table2[[#Headers],[M23_28_2]]&amp;"[c]"))</f>
        <v>0</v>
      </c>
      <c r="K1387" s="9"/>
      <c r="L1387" s="9" t="str">
        <f ca="1">IF(OR(Table2[[#This Row],[M23_28_2]]&gt;0,Table2[[#This Row],[K23_28_2]]&lt;0),"+-","")</f>
        <v/>
      </c>
    </row>
    <row r="1388" spans="1:12" x14ac:dyDescent="0.25">
      <c r="A1388" s="6" t="str">
        <f>SUBSTITUTE(SUBSTITUTE(Table2[[#This Row],[NAMA BARANG]],"-","")," ","")</f>
        <v>Masker3ply</v>
      </c>
      <c r="B1388" s="8">
        <f ca="1">IF(Table2[[#This Row],[TT]]&lt;1,"",COUNT(B$2:B1387)+1)</f>
        <v>1386</v>
      </c>
      <c r="C1388" s="6" t="s">
        <v>1676</v>
      </c>
      <c r="D1388" s="8">
        <v>29</v>
      </c>
      <c r="E1388" s="8" t="s">
        <v>697</v>
      </c>
      <c r="F1388" s="8">
        <f ca="1">SUM(Table2[[#This Row],[AWAL]],Table2[[#This Row],[M17_21_2]],Table2[[#This Row],[K17_21_2]],Table2[[#This Row],[M23_28_2]],Table2[[#This Row],[K23_28_2]])</f>
        <v>13</v>
      </c>
      <c r="G1388" s="6">
        <f ca="1">SUMIF(INDIRECT(Table2[[#Headers],[M17_21_2]]&amp;"[concat]"),Table2[concat],INDIRECT(Table2[[#Headers],[M17_21_2]]&amp;"[c]"))</f>
        <v>0</v>
      </c>
      <c r="H1388" s="6">
        <f ca="1">SUMIF(INDIRECT(Table2[[#Headers],[K17_21_2]]&amp;"[concat]"),Table2[concat],INDIRECT(Table2[[#Headers],[K17_21_2]]&amp;"[c]"))*-1</f>
        <v>-16</v>
      </c>
      <c r="I1388" s="6" t="str">
        <f ca="1">IF(OR(Table2[[#This Row],[M17_21_2]]&gt;0,Table2[[#This Row],[K17_21_2]]&lt;0),"+-","")</f>
        <v>+-</v>
      </c>
      <c r="J1388" s="9">
        <f ca="1">SUMIF(INDIRECT(Table2[[#Headers],[M23_28_2]]&amp;"[concat]"),Table2[concat],INDIRECT(Table2[[#Headers],[M23_28_2]]&amp;"[c]"))</f>
        <v>0</v>
      </c>
      <c r="K1388" s="9"/>
      <c r="L1388" s="9" t="str">
        <f ca="1">IF(OR(Table2[[#This Row],[M23_28_2]]&gt;0,Table2[[#This Row],[K23_28_2]]&lt;0),"+-","")</f>
        <v/>
      </c>
    </row>
    <row r="1389" spans="1:12" x14ac:dyDescent="0.25">
      <c r="A1389" s="6" t="str">
        <f>SUBSTITUTE(SUBSTITUTE(Table2[[#This Row],[NAMA BARANG]],"-","")," ","")</f>
        <v>MaskerTCare</v>
      </c>
      <c r="B1389" s="8">
        <f ca="1">IF(Table2[[#This Row],[TT]]&lt;1,"",COUNT(B$2:B1388)+1)</f>
        <v>1387</v>
      </c>
      <c r="C1389" s="6" t="s">
        <v>1679</v>
      </c>
      <c r="D1389" s="8">
        <v>8</v>
      </c>
      <c r="E1389" s="8" t="s">
        <v>1680</v>
      </c>
      <c r="F1389" s="8">
        <f ca="1">SUM(Table2[[#This Row],[AWAL]],Table2[[#This Row],[M17_21_2]],Table2[[#This Row],[K17_21_2]],Table2[[#This Row],[M23_28_2]],Table2[[#This Row],[K23_28_2]])</f>
        <v>8</v>
      </c>
      <c r="G1389" s="6">
        <f ca="1">SUMIF(INDIRECT(Table2[[#Headers],[M17_21_2]]&amp;"[concat]"),Table2[concat],INDIRECT(Table2[[#Headers],[M17_21_2]]&amp;"[c]"))</f>
        <v>0</v>
      </c>
      <c r="H1389" s="6">
        <f ca="1">SUMIF(INDIRECT(Table2[[#Headers],[K17_21_2]]&amp;"[concat]"),Table2[concat],INDIRECT(Table2[[#Headers],[K17_21_2]]&amp;"[c]"))*-1</f>
        <v>0</v>
      </c>
      <c r="I1389" s="6" t="str">
        <f ca="1">IF(OR(Table2[[#This Row],[M17_21_2]]&gt;0,Table2[[#This Row],[K17_21_2]]&lt;0),"+-","")</f>
        <v/>
      </c>
      <c r="J1389" s="9">
        <f ca="1">SUMIF(INDIRECT(Table2[[#Headers],[M23_28_2]]&amp;"[concat]"),Table2[concat],INDIRECT(Table2[[#Headers],[M23_28_2]]&amp;"[c]"))</f>
        <v>0</v>
      </c>
      <c r="K1389" s="9"/>
      <c r="L1389" s="9" t="str">
        <f ca="1">IF(OR(Table2[[#This Row],[M23_28_2]]&gt;0,Table2[[#This Row],[K23_28_2]]&lt;0),"+-","")</f>
        <v/>
      </c>
    </row>
    <row r="1390" spans="1:12" x14ac:dyDescent="0.25">
      <c r="A1390" s="6" t="str">
        <f>SUBSTITUTE(SUBSTITUTE(Table2[[#This Row],[NAMA BARANG]],"-","")," ","")</f>
        <v>MechDebossDBMp300</v>
      </c>
      <c r="B1390" s="8">
        <f ca="1">IF(Table2[[#This Row],[TT]]&lt;1,"",COUNT(B$2:B1389)+1)</f>
        <v>1388</v>
      </c>
      <c r="C1390" s="6" t="s">
        <v>1681</v>
      </c>
      <c r="D1390" s="8">
        <v>32</v>
      </c>
      <c r="E1390" s="8" t="s">
        <v>596</v>
      </c>
      <c r="F1390" s="8">
        <f ca="1">SUM(Table2[[#This Row],[AWAL]],Table2[[#This Row],[M17_21_2]],Table2[[#This Row],[K17_21_2]],Table2[[#This Row],[M23_28_2]],Table2[[#This Row],[K23_28_2]])</f>
        <v>32</v>
      </c>
      <c r="G1390" s="6">
        <f ca="1">SUMIF(INDIRECT(Table2[[#Headers],[M17_21_2]]&amp;"[concat]"),Table2[concat],INDIRECT(Table2[[#Headers],[M17_21_2]]&amp;"[c]"))</f>
        <v>0</v>
      </c>
      <c r="H1390" s="6">
        <f ca="1">SUMIF(INDIRECT(Table2[[#Headers],[K17_21_2]]&amp;"[concat]"),Table2[concat],INDIRECT(Table2[[#Headers],[K17_21_2]]&amp;"[c]"))*-1</f>
        <v>0</v>
      </c>
      <c r="I1390" s="6" t="str">
        <f ca="1">IF(OR(Table2[[#This Row],[M17_21_2]]&gt;0,Table2[[#This Row],[K17_21_2]]&lt;0),"+-","")</f>
        <v/>
      </c>
      <c r="J1390" s="9">
        <f ca="1">SUMIF(INDIRECT(Table2[[#Headers],[M23_28_2]]&amp;"[concat]"),Table2[concat],INDIRECT(Table2[[#Headers],[M23_28_2]]&amp;"[c]"))</f>
        <v>0</v>
      </c>
      <c r="K1390" s="9"/>
      <c r="L1390" s="9" t="str">
        <f ca="1">IF(OR(Table2[[#This Row],[M23_28_2]]&gt;0,Table2[[#This Row],[K23_28_2]]&lt;0),"+-","")</f>
        <v/>
      </c>
    </row>
    <row r="1391" spans="1:12" x14ac:dyDescent="0.25">
      <c r="A1391" s="6" t="str">
        <f>SUBSTITUTE(SUBSTITUTE(Table2[[#This Row],[NAMA BARANG]],"-","")," ","")</f>
        <v>Mechpen109A(1x4)</v>
      </c>
      <c r="B1391" s="8">
        <f ca="1">IF(Table2[[#This Row],[TT]]&lt;1,"",COUNT(B$2:B1390)+1)</f>
        <v>1389</v>
      </c>
      <c r="C1391" s="6" t="s">
        <v>1682</v>
      </c>
      <c r="D1391" s="8">
        <v>22</v>
      </c>
      <c r="E1391" s="8" t="s">
        <v>442</v>
      </c>
      <c r="F1391" s="8">
        <f ca="1">SUM(Table2[[#This Row],[AWAL]],Table2[[#This Row],[M17_21_2]],Table2[[#This Row],[K17_21_2]],Table2[[#This Row],[M23_28_2]],Table2[[#This Row],[K23_28_2]])</f>
        <v>22</v>
      </c>
      <c r="G1391" s="6">
        <f ca="1">SUMIF(INDIRECT(Table2[[#Headers],[M17_21_2]]&amp;"[concat]"),Table2[concat],INDIRECT(Table2[[#Headers],[M17_21_2]]&amp;"[c]"))</f>
        <v>0</v>
      </c>
      <c r="H1391" s="6">
        <f ca="1">SUMIF(INDIRECT(Table2[[#Headers],[K17_21_2]]&amp;"[concat]"),Table2[concat],INDIRECT(Table2[[#Headers],[K17_21_2]]&amp;"[c]"))*-1</f>
        <v>0</v>
      </c>
      <c r="I1391" s="6" t="str">
        <f ca="1">IF(OR(Table2[[#This Row],[M17_21_2]]&gt;0,Table2[[#This Row],[K17_21_2]]&lt;0),"+-","")</f>
        <v/>
      </c>
      <c r="J1391" s="9">
        <f ca="1">SUMIF(INDIRECT(Table2[[#Headers],[M23_28_2]]&amp;"[concat]"),Table2[concat],INDIRECT(Table2[[#Headers],[M23_28_2]]&amp;"[c]"))</f>
        <v>0</v>
      </c>
      <c r="K1391" s="9"/>
      <c r="L1391" s="9" t="str">
        <f ca="1">IF(OR(Table2[[#This Row],[M23_28_2]]&gt;0,Table2[[#This Row],[K23_28_2]]&lt;0),"+-","")</f>
        <v/>
      </c>
    </row>
    <row r="1392" spans="1:12" x14ac:dyDescent="0.25">
      <c r="A1392" s="6" t="str">
        <f>SUBSTITUTE(SUBSTITUTE(Table2[[#This Row],[NAMA BARANG]],"-","")," ","")</f>
        <v>Mechpen2978(2,0)</v>
      </c>
      <c r="B1392" s="8">
        <f ca="1">IF(Table2[[#This Row],[TT]]&lt;1,"",COUNT(B$2:B1391)+1)</f>
        <v>1390</v>
      </c>
      <c r="C1392" s="6" t="s">
        <v>1683</v>
      </c>
      <c r="D1392" s="8">
        <v>4</v>
      </c>
      <c r="E1392" s="8" t="s">
        <v>18</v>
      </c>
      <c r="F1392" s="8">
        <f ca="1">SUM(Table2[[#This Row],[AWAL]],Table2[[#This Row],[M17_21_2]],Table2[[#This Row],[K17_21_2]],Table2[[#This Row],[M23_28_2]],Table2[[#This Row],[K23_28_2]])</f>
        <v>4</v>
      </c>
      <c r="G1392" s="6">
        <f ca="1">SUMIF(INDIRECT(Table2[[#Headers],[M17_21_2]]&amp;"[concat]"),Table2[concat],INDIRECT(Table2[[#Headers],[M17_21_2]]&amp;"[c]"))</f>
        <v>0</v>
      </c>
      <c r="H1392" s="6">
        <f ca="1">SUMIF(INDIRECT(Table2[[#Headers],[K17_21_2]]&amp;"[concat]"),Table2[concat],INDIRECT(Table2[[#Headers],[K17_21_2]]&amp;"[c]"))*-1</f>
        <v>0</v>
      </c>
      <c r="I1392" s="6" t="str">
        <f ca="1">IF(OR(Table2[[#This Row],[M17_21_2]]&gt;0,Table2[[#This Row],[K17_21_2]]&lt;0),"+-","")</f>
        <v/>
      </c>
      <c r="J1392" s="9">
        <f ca="1">SUMIF(INDIRECT(Table2[[#Headers],[M23_28_2]]&amp;"[concat]"),Table2[concat],INDIRECT(Table2[[#Headers],[M23_28_2]]&amp;"[c]"))</f>
        <v>0</v>
      </c>
      <c r="K1392" s="9"/>
      <c r="L1392" s="9" t="str">
        <f ca="1">IF(OR(Table2[[#This Row],[M23_28_2]]&gt;0,Table2[[#This Row],[K23_28_2]]&lt;0),"+-","")</f>
        <v/>
      </c>
    </row>
    <row r="1393" spans="1:12" x14ac:dyDescent="0.25">
      <c r="A1393" s="6" t="str">
        <f>SUBSTITUTE(SUBSTITUTE(Table2[[#This Row],[NAMA BARANG]],"-","")," ","")</f>
        <v>MechpenbearC10.0630No.3058</v>
      </c>
      <c r="B1393" s="8">
        <f ca="1">IF(Table2[[#This Row],[TT]]&lt;1,"",COUNT(B$2:B1392)+1)</f>
        <v>1391</v>
      </c>
      <c r="C1393" s="6" t="s">
        <v>1684</v>
      </c>
      <c r="D1393" s="8">
        <v>18</v>
      </c>
      <c r="E1393" s="8" t="s">
        <v>18</v>
      </c>
      <c r="F1393" s="8">
        <f ca="1">SUM(Table2[[#This Row],[AWAL]],Table2[[#This Row],[M17_21_2]],Table2[[#This Row],[K17_21_2]],Table2[[#This Row],[M23_28_2]],Table2[[#This Row],[K23_28_2]])</f>
        <v>18</v>
      </c>
      <c r="G1393" s="6">
        <f ca="1">SUMIF(INDIRECT(Table2[[#Headers],[M17_21_2]]&amp;"[concat]"),Table2[concat],INDIRECT(Table2[[#Headers],[M17_21_2]]&amp;"[c]"))</f>
        <v>0</v>
      </c>
      <c r="H1393" s="6">
        <f ca="1">SUMIF(INDIRECT(Table2[[#Headers],[K17_21_2]]&amp;"[concat]"),Table2[concat],INDIRECT(Table2[[#Headers],[K17_21_2]]&amp;"[c]"))*-1</f>
        <v>0</v>
      </c>
      <c r="I1393" s="6" t="str">
        <f ca="1">IF(OR(Table2[[#This Row],[M17_21_2]]&gt;0,Table2[[#This Row],[K17_21_2]]&lt;0),"+-","")</f>
        <v/>
      </c>
      <c r="J1393" s="9">
        <f ca="1">SUMIF(INDIRECT(Table2[[#Headers],[M23_28_2]]&amp;"[concat]"),Table2[concat],INDIRECT(Table2[[#Headers],[M23_28_2]]&amp;"[c]"))</f>
        <v>0</v>
      </c>
      <c r="K1393" s="9"/>
      <c r="L1393" s="9" t="str">
        <f ca="1">IF(OR(Table2[[#This Row],[M23_28_2]]&gt;0,Table2[[#This Row],[K23_28_2]]&lt;0),"+-","")</f>
        <v/>
      </c>
    </row>
    <row r="1394" spans="1:12" x14ac:dyDescent="0.25">
      <c r="A1394" s="6" t="str">
        <f>SUBSTITUTE(SUBSTITUTE(Table2[[#This Row],[NAMA BARANG]],"-","")," ","")</f>
        <v>Mechpendebozz12WDBCMP500</v>
      </c>
      <c r="B1394" s="8">
        <f ca="1">IF(Table2[[#This Row],[TT]]&lt;1,"",COUNT(B$2:B1393)+1)</f>
        <v>1392</v>
      </c>
      <c r="C1394" s="6" t="s">
        <v>1685</v>
      </c>
      <c r="D1394" s="8">
        <v>1</v>
      </c>
      <c r="E1394" s="8" t="s">
        <v>596</v>
      </c>
      <c r="F1394" s="8">
        <f ca="1">SUM(Table2[[#This Row],[AWAL]],Table2[[#This Row],[M17_21_2]],Table2[[#This Row],[K17_21_2]],Table2[[#This Row],[M23_28_2]],Table2[[#This Row],[K23_28_2]])</f>
        <v>1</v>
      </c>
      <c r="G1394" s="6">
        <f ca="1">SUMIF(INDIRECT(Table2[[#Headers],[M17_21_2]]&amp;"[concat]"),Table2[concat],INDIRECT(Table2[[#Headers],[M17_21_2]]&amp;"[c]"))</f>
        <v>0</v>
      </c>
      <c r="H1394" s="6">
        <f ca="1">SUMIF(INDIRECT(Table2[[#Headers],[K17_21_2]]&amp;"[concat]"),Table2[concat],INDIRECT(Table2[[#Headers],[K17_21_2]]&amp;"[c]"))*-1</f>
        <v>0</v>
      </c>
      <c r="I1394" s="6" t="str">
        <f ca="1">IF(OR(Table2[[#This Row],[M17_21_2]]&gt;0,Table2[[#This Row],[K17_21_2]]&lt;0),"+-","")</f>
        <v/>
      </c>
      <c r="J1394" s="9">
        <f ca="1">SUMIF(INDIRECT(Table2[[#Headers],[M23_28_2]]&amp;"[concat]"),Table2[concat],INDIRECT(Table2[[#Headers],[M23_28_2]]&amp;"[c]"))</f>
        <v>0</v>
      </c>
      <c r="K1394" s="9"/>
      <c r="L1394" s="9" t="str">
        <f ca="1">IF(OR(Table2[[#This Row],[M23_28_2]]&gt;0,Table2[[#This Row],[K23_28_2]]&lt;0),"+-","")</f>
        <v/>
      </c>
    </row>
    <row r="1395" spans="1:12" x14ac:dyDescent="0.25">
      <c r="A1395" s="6" t="str">
        <f>SUBSTITUTE(SUBSTITUTE(Table2[[#This Row],[NAMA BARANG]],"-","")," ","")</f>
        <v>MechpenHN2003Hanaro</v>
      </c>
      <c r="B1395" s="8">
        <f ca="1">IF(Table2[[#This Row],[TT]]&lt;1,"",COUNT(B$2:B1394)+1)</f>
        <v>1393</v>
      </c>
      <c r="C1395" s="6" t="s">
        <v>1686</v>
      </c>
      <c r="D1395" s="8">
        <v>3</v>
      </c>
      <c r="E1395" s="8" t="s">
        <v>215</v>
      </c>
      <c r="F1395" s="8">
        <f ca="1">SUM(Table2[[#This Row],[AWAL]],Table2[[#This Row],[M17_21_2]],Table2[[#This Row],[K17_21_2]],Table2[[#This Row],[M23_28_2]],Table2[[#This Row],[K23_28_2]])</f>
        <v>3</v>
      </c>
      <c r="G1395" s="6">
        <f ca="1">SUMIF(INDIRECT(Table2[[#Headers],[M17_21_2]]&amp;"[concat]"),Table2[concat],INDIRECT(Table2[[#Headers],[M17_21_2]]&amp;"[c]"))</f>
        <v>0</v>
      </c>
      <c r="H1395" s="6">
        <f ca="1">SUMIF(INDIRECT(Table2[[#Headers],[K17_21_2]]&amp;"[concat]"),Table2[concat],INDIRECT(Table2[[#Headers],[K17_21_2]]&amp;"[c]"))*-1</f>
        <v>0</v>
      </c>
      <c r="I1395" s="6" t="str">
        <f ca="1">IF(OR(Table2[[#This Row],[M17_21_2]]&gt;0,Table2[[#This Row],[K17_21_2]]&lt;0),"+-","")</f>
        <v/>
      </c>
      <c r="J1395" s="9">
        <f ca="1">SUMIF(INDIRECT(Table2[[#Headers],[M23_28_2]]&amp;"[concat]"),Table2[concat],INDIRECT(Table2[[#Headers],[M23_28_2]]&amp;"[c]"))</f>
        <v>0</v>
      </c>
      <c r="K1395" s="9"/>
      <c r="L1395" s="9" t="str">
        <f ca="1">IF(OR(Table2[[#This Row],[M23_28_2]]&gt;0,Table2[[#This Row],[K23_28_2]]&lt;0),"+-","")</f>
        <v/>
      </c>
    </row>
    <row r="1396" spans="1:12" x14ac:dyDescent="0.25">
      <c r="A1396" s="6" t="str">
        <f>SUBSTITUTE(SUBSTITUTE(Table2[[#This Row],[NAMA BARANG]],"-","")," ","")</f>
        <v>MechpenkukumaluHB258(@50pc)</v>
      </c>
      <c r="B1396" s="8">
        <f ca="1">IF(Table2[[#This Row],[TT]]&lt;1,"",COUNT(B$2:B1395)+1)</f>
        <v>1394</v>
      </c>
      <c r="C1396" s="6" t="s">
        <v>1687</v>
      </c>
      <c r="D1396" s="8">
        <v>1</v>
      </c>
      <c r="E1396" s="8" t="s">
        <v>217</v>
      </c>
      <c r="F1396" s="8">
        <f ca="1">SUM(Table2[[#This Row],[AWAL]],Table2[[#This Row],[M17_21_2]],Table2[[#This Row],[K17_21_2]],Table2[[#This Row],[M23_28_2]],Table2[[#This Row],[K23_28_2]])</f>
        <v>1</v>
      </c>
      <c r="G1396" s="6">
        <f ca="1">SUMIF(INDIRECT(Table2[[#Headers],[M17_21_2]]&amp;"[concat]"),Table2[concat],INDIRECT(Table2[[#Headers],[M17_21_2]]&amp;"[c]"))</f>
        <v>0</v>
      </c>
      <c r="H1396" s="6">
        <f ca="1">SUMIF(INDIRECT(Table2[[#Headers],[K17_21_2]]&amp;"[concat]"),Table2[concat],INDIRECT(Table2[[#Headers],[K17_21_2]]&amp;"[c]"))*-1</f>
        <v>0</v>
      </c>
      <c r="I1396" s="6" t="str">
        <f ca="1">IF(OR(Table2[[#This Row],[M17_21_2]]&gt;0,Table2[[#This Row],[K17_21_2]]&lt;0),"+-","")</f>
        <v/>
      </c>
      <c r="J1396" s="9">
        <f ca="1">SUMIF(INDIRECT(Table2[[#Headers],[M23_28_2]]&amp;"[concat]"),Table2[concat],INDIRECT(Table2[[#Headers],[M23_28_2]]&amp;"[c]"))</f>
        <v>0</v>
      </c>
      <c r="K1396" s="9"/>
      <c r="L1396" s="9" t="str">
        <f ca="1">IF(OR(Table2[[#This Row],[M23_28_2]]&gt;0,Table2[[#This Row],[K23_28_2]]&lt;0),"+-","")</f>
        <v/>
      </c>
    </row>
    <row r="1397" spans="1:12" x14ac:dyDescent="0.25">
      <c r="A1397" s="6" t="str">
        <f>SUBSTITUTE(SUBSTITUTE(Table2[[#This Row],[NAMA BARANG]],"-","")," ","")</f>
        <v>Mechpensil3049</v>
      </c>
      <c r="B1397" s="8">
        <f ca="1">IF(Table2[[#This Row],[TT]]&lt;1,"",COUNT(B$2:B1396)+1)</f>
        <v>1395</v>
      </c>
      <c r="C1397" s="6" t="s">
        <v>1688</v>
      </c>
      <c r="D1397" s="8">
        <v>3</v>
      </c>
      <c r="E1397" s="8" t="s">
        <v>18</v>
      </c>
      <c r="F1397" s="8">
        <f ca="1">SUM(Table2[[#This Row],[AWAL]],Table2[[#This Row],[M17_21_2]],Table2[[#This Row],[K17_21_2]],Table2[[#This Row],[M23_28_2]],Table2[[#This Row],[K23_28_2]])</f>
        <v>3</v>
      </c>
      <c r="G1397" s="6">
        <f ca="1">SUMIF(INDIRECT(Table2[[#Headers],[M17_21_2]]&amp;"[concat]"),Table2[concat],INDIRECT(Table2[[#Headers],[M17_21_2]]&amp;"[c]"))</f>
        <v>0</v>
      </c>
      <c r="H1397" s="6">
        <f ca="1">SUMIF(INDIRECT(Table2[[#Headers],[K17_21_2]]&amp;"[concat]"),Table2[concat],INDIRECT(Table2[[#Headers],[K17_21_2]]&amp;"[c]"))*-1</f>
        <v>0</v>
      </c>
      <c r="I1397" s="6" t="str">
        <f ca="1">IF(OR(Table2[[#This Row],[M17_21_2]]&gt;0,Table2[[#This Row],[K17_21_2]]&lt;0),"+-","")</f>
        <v/>
      </c>
      <c r="J1397" s="9">
        <f ca="1">SUMIF(INDIRECT(Table2[[#Headers],[M23_28_2]]&amp;"[concat]"),Table2[concat],INDIRECT(Table2[[#Headers],[M23_28_2]]&amp;"[c]"))</f>
        <v>0</v>
      </c>
      <c r="K1397" s="9"/>
      <c r="L1397" s="9" t="str">
        <f ca="1">IF(OR(Table2[[#This Row],[M23_28_2]]&gt;0,Table2[[#This Row],[K23_28_2]]&lt;0),"+-","")</f>
        <v/>
      </c>
    </row>
    <row r="1398" spans="1:12" x14ac:dyDescent="0.25">
      <c r="A1398" s="6" t="str">
        <f>SUBSTITUTE(SUBSTITUTE(Table2[[#This Row],[NAMA BARANG]],"-","")," ","")</f>
        <v>Mechpensil405</v>
      </c>
      <c r="B1398" s="8">
        <f ca="1">IF(Table2[[#This Row],[TT]]&lt;1,"",COUNT(B$2:B1397)+1)</f>
        <v>1396</v>
      </c>
      <c r="C1398" s="6" t="s">
        <v>1689</v>
      </c>
      <c r="D1398" s="8">
        <v>3</v>
      </c>
      <c r="E1398" s="8" t="s">
        <v>18</v>
      </c>
      <c r="F1398" s="8">
        <f ca="1">SUM(Table2[[#This Row],[AWAL]],Table2[[#This Row],[M17_21_2]],Table2[[#This Row],[K17_21_2]],Table2[[#This Row],[M23_28_2]],Table2[[#This Row],[K23_28_2]])</f>
        <v>3</v>
      </c>
      <c r="G1398" s="6">
        <f ca="1">SUMIF(INDIRECT(Table2[[#Headers],[M17_21_2]]&amp;"[concat]"),Table2[concat],INDIRECT(Table2[[#Headers],[M17_21_2]]&amp;"[c]"))</f>
        <v>0</v>
      </c>
      <c r="H1398" s="6">
        <f ca="1">SUMIF(INDIRECT(Table2[[#Headers],[K17_21_2]]&amp;"[concat]"),Table2[concat],INDIRECT(Table2[[#Headers],[K17_21_2]]&amp;"[c]"))*-1</f>
        <v>0</v>
      </c>
      <c r="I1398" s="6" t="str">
        <f ca="1">IF(OR(Table2[[#This Row],[M17_21_2]]&gt;0,Table2[[#This Row],[K17_21_2]]&lt;0),"+-","")</f>
        <v/>
      </c>
      <c r="J1398" s="9">
        <f ca="1">SUMIF(INDIRECT(Table2[[#Headers],[M23_28_2]]&amp;"[concat]"),Table2[concat],INDIRECT(Table2[[#Headers],[M23_28_2]]&amp;"[c]"))</f>
        <v>0</v>
      </c>
      <c r="K1398" s="9"/>
      <c r="L1398" s="9" t="str">
        <f ca="1">IF(OR(Table2[[#This Row],[M23_28_2]]&gt;0,Table2[[#This Row],[K23_28_2]]&lt;0),"+-","")</f>
        <v/>
      </c>
    </row>
    <row r="1399" spans="1:12" x14ac:dyDescent="0.25">
      <c r="A1399" s="6" t="str">
        <f>SUBSTITUTE(SUBSTITUTE(Table2[[#This Row],[NAMA BARANG]],"-","")," ","")</f>
        <v>MechpensilbensiaAB/Hk/PR(P1260)</v>
      </c>
      <c r="B1399" s="8">
        <f ca="1">IF(Table2[[#This Row],[TT]]&lt;1,"",COUNT(B$2:B1398)+1)</f>
        <v>1397</v>
      </c>
      <c r="C1399" s="6" t="s">
        <v>1690</v>
      </c>
      <c r="D1399" s="8">
        <v>8</v>
      </c>
      <c r="E1399" s="8" t="s">
        <v>18</v>
      </c>
      <c r="F1399" s="8">
        <f ca="1">SUM(Table2[[#This Row],[AWAL]],Table2[[#This Row],[M17_21_2]],Table2[[#This Row],[K17_21_2]],Table2[[#This Row],[M23_28_2]],Table2[[#This Row],[K23_28_2]])</f>
        <v>8</v>
      </c>
      <c r="G1399" s="6">
        <f ca="1">SUMIF(INDIRECT(Table2[[#Headers],[M17_21_2]]&amp;"[concat]"),Table2[concat],INDIRECT(Table2[[#Headers],[M17_21_2]]&amp;"[c]"))</f>
        <v>0</v>
      </c>
      <c r="H1399" s="6">
        <f ca="1">SUMIF(INDIRECT(Table2[[#Headers],[K17_21_2]]&amp;"[concat]"),Table2[concat],INDIRECT(Table2[[#Headers],[K17_21_2]]&amp;"[c]"))*-1</f>
        <v>0</v>
      </c>
      <c r="I1399" s="6" t="str">
        <f ca="1">IF(OR(Table2[[#This Row],[M17_21_2]]&gt;0,Table2[[#This Row],[K17_21_2]]&lt;0),"+-","")</f>
        <v/>
      </c>
      <c r="J1399" s="9">
        <f ca="1">SUMIF(INDIRECT(Table2[[#Headers],[M23_28_2]]&amp;"[concat]"),Table2[concat],INDIRECT(Table2[[#Headers],[M23_28_2]]&amp;"[c]"))</f>
        <v>0</v>
      </c>
      <c r="K1399" s="9"/>
      <c r="L1399" s="9" t="str">
        <f ca="1">IF(OR(Table2[[#This Row],[M23_28_2]]&gt;0,Table2[[#This Row],[K23_28_2]]&lt;0),"+-","")</f>
        <v/>
      </c>
    </row>
    <row r="1400" spans="1:12" x14ac:dyDescent="0.25">
      <c r="A1400" s="6" t="str">
        <f>SUBSTITUTE(SUBSTITUTE(Table2[[#This Row],[NAMA BARANG]],"-","")," ","")</f>
        <v>MechpensilC100630AB8008</v>
      </c>
      <c r="B1400" s="8">
        <f ca="1">IF(Table2[[#This Row],[TT]]&lt;1,"",COUNT(B$2:B1399)+1)</f>
        <v>1398</v>
      </c>
      <c r="C1400" s="6" t="s">
        <v>1691</v>
      </c>
      <c r="D1400" s="8">
        <v>7</v>
      </c>
      <c r="E1400" s="8" t="s">
        <v>18</v>
      </c>
      <c r="F1400" s="8">
        <f ca="1">SUM(Table2[[#This Row],[AWAL]],Table2[[#This Row],[M17_21_2]],Table2[[#This Row],[K17_21_2]],Table2[[#This Row],[M23_28_2]],Table2[[#This Row],[K23_28_2]])</f>
        <v>7</v>
      </c>
      <c r="G1400" s="6">
        <f ca="1">SUMIF(INDIRECT(Table2[[#Headers],[M17_21_2]]&amp;"[concat]"),Table2[concat],INDIRECT(Table2[[#Headers],[M17_21_2]]&amp;"[c]"))</f>
        <v>0</v>
      </c>
      <c r="H1400" s="6">
        <f ca="1">SUMIF(INDIRECT(Table2[[#Headers],[K17_21_2]]&amp;"[concat]"),Table2[concat],INDIRECT(Table2[[#Headers],[K17_21_2]]&amp;"[c]"))*-1</f>
        <v>0</v>
      </c>
      <c r="I1400" s="6" t="str">
        <f ca="1">IF(OR(Table2[[#This Row],[M17_21_2]]&gt;0,Table2[[#This Row],[K17_21_2]]&lt;0),"+-","")</f>
        <v/>
      </c>
      <c r="J1400" s="9">
        <f ca="1">SUMIF(INDIRECT(Table2[[#Headers],[M23_28_2]]&amp;"[concat]"),Table2[concat],INDIRECT(Table2[[#Headers],[M23_28_2]]&amp;"[c]"))</f>
        <v>0</v>
      </c>
      <c r="K1400" s="9"/>
      <c r="L1400" s="9" t="str">
        <f ca="1">IF(OR(Table2[[#This Row],[M23_28_2]]&gt;0,Table2[[#This Row],[K23_28_2]]&lt;0),"+-","")</f>
        <v/>
      </c>
    </row>
    <row r="1401" spans="1:12" x14ac:dyDescent="0.25">
      <c r="A1401" s="6" t="str">
        <f>SUBSTITUTE(SUBSTITUTE(Table2[[#This Row],[NAMA BARANG]],"-","")," ","")</f>
        <v>MechpensilColourdisneyC100348</v>
      </c>
      <c r="B1401" s="8">
        <f ca="1">IF(Table2[[#This Row],[TT]]&lt;1,"",COUNT(B$2:B1400)+1)</f>
        <v>1399</v>
      </c>
      <c r="C1401" s="6" t="s">
        <v>1692</v>
      </c>
      <c r="D1401" s="8">
        <v>1</v>
      </c>
      <c r="E1401" s="8" t="s">
        <v>570</v>
      </c>
      <c r="F1401" s="8">
        <f ca="1">SUM(Table2[[#This Row],[AWAL]],Table2[[#This Row],[M17_21_2]],Table2[[#This Row],[K17_21_2]],Table2[[#This Row],[M23_28_2]],Table2[[#This Row],[K23_28_2]])</f>
        <v>1</v>
      </c>
      <c r="G1401" s="6">
        <f ca="1">SUMIF(INDIRECT(Table2[[#Headers],[M17_21_2]]&amp;"[concat]"),Table2[concat],INDIRECT(Table2[[#Headers],[M17_21_2]]&amp;"[c]"))</f>
        <v>0</v>
      </c>
      <c r="H1401" s="6">
        <f ca="1">SUMIF(INDIRECT(Table2[[#Headers],[K17_21_2]]&amp;"[concat]"),Table2[concat],INDIRECT(Table2[[#Headers],[K17_21_2]]&amp;"[c]"))*-1</f>
        <v>0</v>
      </c>
      <c r="I1401" s="6" t="str">
        <f ca="1">IF(OR(Table2[[#This Row],[M17_21_2]]&gt;0,Table2[[#This Row],[K17_21_2]]&lt;0),"+-","")</f>
        <v/>
      </c>
      <c r="J1401" s="9">
        <f ca="1">SUMIF(INDIRECT(Table2[[#Headers],[M23_28_2]]&amp;"[concat]"),Table2[concat],INDIRECT(Table2[[#Headers],[M23_28_2]]&amp;"[c]"))</f>
        <v>0</v>
      </c>
      <c r="K1401" s="9"/>
      <c r="L1401" s="9" t="str">
        <f ca="1">IF(OR(Table2[[#This Row],[M23_28_2]]&gt;0,Table2[[#This Row],[K23_28_2]]&lt;0),"+-","")</f>
        <v/>
      </c>
    </row>
    <row r="1402" spans="1:12" x14ac:dyDescent="0.25">
      <c r="A1402" s="6" t="str">
        <f>SUBSTITUTE(SUBSTITUTE(Table2[[#This Row],[NAMA BARANG]],"-","")," ","")</f>
        <v>MechpensilColourdisneyPR6W(1)/Hk(2)</v>
      </c>
      <c r="B1402" s="8">
        <f ca="1">IF(Table2[[#This Row],[TT]]&lt;1,"",COUNT(B$2:B1401)+1)</f>
        <v>1400</v>
      </c>
      <c r="C1402" s="6" t="s">
        <v>1693</v>
      </c>
      <c r="D1402" s="8">
        <v>3</v>
      </c>
      <c r="E1402" s="8" t="s">
        <v>570</v>
      </c>
      <c r="F1402" s="8">
        <f ca="1">SUM(Table2[[#This Row],[AWAL]],Table2[[#This Row],[M17_21_2]],Table2[[#This Row],[K17_21_2]],Table2[[#This Row],[M23_28_2]],Table2[[#This Row],[K23_28_2]])</f>
        <v>3</v>
      </c>
      <c r="G1402" s="6">
        <f ca="1">SUMIF(INDIRECT(Table2[[#Headers],[M17_21_2]]&amp;"[concat]"),Table2[concat],INDIRECT(Table2[[#Headers],[M17_21_2]]&amp;"[c]"))</f>
        <v>0</v>
      </c>
      <c r="H1402" s="6">
        <f ca="1">SUMIF(INDIRECT(Table2[[#Headers],[K17_21_2]]&amp;"[concat]"),Table2[concat],INDIRECT(Table2[[#Headers],[K17_21_2]]&amp;"[c]"))*-1</f>
        <v>0</v>
      </c>
      <c r="I1402" s="6" t="str">
        <f ca="1">IF(OR(Table2[[#This Row],[M17_21_2]]&gt;0,Table2[[#This Row],[K17_21_2]]&lt;0),"+-","")</f>
        <v/>
      </c>
      <c r="J1402" s="9">
        <f ca="1">SUMIF(INDIRECT(Table2[[#Headers],[M23_28_2]]&amp;"[concat]"),Table2[concat],INDIRECT(Table2[[#Headers],[M23_28_2]]&amp;"[c]"))</f>
        <v>0</v>
      </c>
      <c r="K1402" s="9"/>
      <c r="L1402" s="9" t="str">
        <f ca="1">IF(OR(Table2[[#This Row],[M23_28_2]]&gt;0,Table2[[#This Row],[K23_28_2]]&lt;0),"+-","")</f>
        <v/>
      </c>
    </row>
    <row r="1403" spans="1:12" x14ac:dyDescent="0.25">
      <c r="A1403" s="6" t="str">
        <f>SUBSTITUTE(SUBSTITUTE(Table2[[#This Row],[NAMA BARANG]],"-","")," ","")</f>
        <v>MechpensilDF125</v>
      </c>
      <c r="B1403" s="8">
        <f ca="1">IF(Table2[[#This Row],[TT]]&lt;1,"",COUNT(B$2:B1402)+1)</f>
        <v>1401</v>
      </c>
      <c r="C1403" s="6" t="s">
        <v>1694</v>
      </c>
      <c r="D1403" s="8">
        <v>11</v>
      </c>
      <c r="E1403" s="8" t="s">
        <v>18</v>
      </c>
      <c r="F1403" s="8">
        <f ca="1">SUM(Table2[[#This Row],[AWAL]],Table2[[#This Row],[M17_21_2]],Table2[[#This Row],[K17_21_2]],Table2[[#This Row],[M23_28_2]],Table2[[#This Row],[K23_28_2]])</f>
        <v>11</v>
      </c>
      <c r="G1403" s="6">
        <f ca="1">SUMIF(INDIRECT(Table2[[#Headers],[M17_21_2]]&amp;"[concat]"),Table2[concat],INDIRECT(Table2[[#Headers],[M17_21_2]]&amp;"[c]"))</f>
        <v>0</v>
      </c>
      <c r="H1403" s="6">
        <f ca="1">SUMIF(INDIRECT(Table2[[#Headers],[K17_21_2]]&amp;"[concat]"),Table2[concat],INDIRECT(Table2[[#Headers],[K17_21_2]]&amp;"[c]"))*-1</f>
        <v>0</v>
      </c>
      <c r="I1403" s="6" t="str">
        <f ca="1">IF(OR(Table2[[#This Row],[M17_21_2]]&gt;0,Table2[[#This Row],[K17_21_2]]&lt;0),"+-","")</f>
        <v/>
      </c>
      <c r="J1403" s="9">
        <f ca="1">SUMIF(INDIRECT(Table2[[#Headers],[M23_28_2]]&amp;"[concat]"),Table2[concat],INDIRECT(Table2[[#Headers],[M23_28_2]]&amp;"[c]"))</f>
        <v>0</v>
      </c>
      <c r="K1403" s="9"/>
      <c r="L1403" s="9" t="str">
        <f ca="1">IF(OR(Table2[[#This Row],[M23_28_2]]&gt;0,Table2[[#This Row],[K23_28_2]]&lt;0),"+-","")</f>
        <v/>
      </c>
    </row>
    <row r="1404" spans="1:12" x14ac:dyDescent="0.25">
      <c r="A1404" s="6" t="str">
        <f>SUBSTITUTE(SUBSTITUTE(Table2[[#This Row],[NAMA BARANG]],"-","")," ","")</f>
        <v>MechpensilMEC1317AB1box12pc</v>
      </c>
      <c r="B1404" s="8">
        <f ca="1">IF(Table2[[#This Row],[TT]]&lt;1,"",COUNT(B$2:B1403)+1)</f>
        <v>1402</v>
      </c>
      <c r="C1404" s="6" t="s">
        <v>1695</v>
      </c>
      <c r="D1404" s="8">
        <v>11</v>
      </c>
      <c r="E1404" s="8" t="s">
        <v>991</v>
      </c>
      <c r="F1404" s="8">
        <f ca="1">SUM(Table2[[#This Row],[AWAL]],Table2[[#This Row],[M17_21_2]],Table2[[#This Row],[K17_21_2]],Table2[[#This Row],[M23_28_2]],Table2[[#This Row],[K23_28_2]])</f>
        <v>11</v>
      </c>
      <c r="G1404" s="6">
        <f ca="1">SUMIF(INDIRECT(Table2[[#Headers],[M17_21_2]]&amp;"[concat]"),Table2[concat],INDIRECT(Table2[[#Headers],[M17_21_2]]&amp;"[c]"))</f>
        <v>0</v>
      </c>
      <c r="H1404" s="6">
        <f ca="1">SUMIF(INDIRECT(Table2[[#Headers],[K17_21_2]]&amp;"[concat]"),Table2[concat],INDIRECT(Table2[[#Headers],[K17_21_2]]&amp;"[c]"))*-1</f>
        <v>0</v>
      </c>
      <c r="I1404" s="6" t="str">
        <f ca="1">IF(OR(Table2[[#This Row],[M17_21_2]]&gt;0,Table2[[#This Row],[K17_21_2]]&lt;0),"+-","")</f>
        <v/>
      </c>
      <c r="J1404" s="9">
        <f ca="1">SUMIF(INDIRECT(Table2[[#Headers],[M23_28_2]]&amp;"[concat]"),Table2[concat],INDIRECT(Table2[[#Headers],[M23_28_2]]&amp;"[c]"))</f>
        <v>0</v>
      </c>
      <c r="K1404" s="9"/>
      <c r="L1404" s="9" t="str">
        <f ca="1">IF(OR(Table2[[#This Row],[M23_28_2]]&gt;0,Table2[[#This Row],[K23_28_2]]&lt;0),"+-","")</f>
        <v/>
      </c>
    </row>
    <row r="1405" spans="1:12" x14ac:dyDescent="0.25">
      <c r="A1405" s="6" t="str">
        <f>SUBSTITUTE(SUBSTITUTE(Table2[[#This Row],[NAMA BARANG]],"-","")," ","")</f>
        <v>MechpensilSegitigaNariko</v>
      </c>
      <c r="B1405" s="8">
        <f ca="1">IF(Table2[[#This Row],[TT]]&lt;1,"",COUNT(B$2:B1404)+1)</f>
        <v>1403</v>
      </c>
      <c r="C1405" s="6" t="s">
        <v>1696</v>
      </c>
      <c r="D1405" s="8">
        <v>5</v>
      </c>
      <c r="E1405" s="8" t="s">
        <v>93</v>
      </c>
      <c r="F1405" s="8">
        <f ca="1">SUM(Table2[[#This Row],[AWAL]],Table2[[#This Row],[M17_21_2]],Table2[[#This Row],[K17_21_2]],Table2[[#This Row],[M23_28_2]],Table2[[#This Row],[K23_28_2]])</f>
        <v>5</v>
      </c>
      <c r="G1405" s="6">
        <f ca="1">SUMIF(INDIRECT(Table2[[#Headers],[M17_21_2]]&amp;"[concat]"),Table2[concat],INDIRECT(Table2[[#Headers],[M17_21_2]]&amp;"[c]"))</f>
        <v>0</v>
      </c>
      <c r="H1405" s="6">
        <f ca="1">SUMIF(INDIRECT(Table2[[#Headers],[K17_21_2]]&amp;"[concat]"),Table2[concat],INDIRECT(Table2[[#Headers],[K17_21_2]]&amp;"[c]"))*-1</f>
        <v>0</v>
      </c>
      <c r="I1405" s="6" t="str">
        <f ca="1">IF(OR(Table2[[#This Row],[M17_21_2]]&gt;0,Table2[[#This Row],[K17_21_2]]&lt;0),"+-","")</f>
        <v/>
      </c>
      <c r="J1405" s="9">
        <f ca="1">SUMIF(INDIRECT(Table2[[#Headers],[M23_28_2]]&amp;"[concat]"),Table2[concat],INDIRECT(Table2[[#Headers],[M23_28_2]]&amp;"[c]"))</f>
        <v>0</v>
      </c>
      <c r="K1405" s="9"/>
      <c r="L1405" s="9" t="str">
        <f ca="1">IF(OR(Table2[[#This Row],[M23_28_2]]&gt;0,Table2[[#This Row],[K23_28_2]]&lt;0),"+-","")</f>
        <v/>
      </c>
    </row>
    <row r="1406" spans="1:12" x14ac:dyDescent="0.25">
      <c r="A1406" s="6" t="str">
        <f>SUBSTITUTE(SUBSTITUTE(Table2[[#This Row],[NAMA BARANG]],"-","")," ","")</f>
        <v>MechpensilVanco521</v>
      </c>
      <c r="B1406" s="8">
        <f ca="1">IF(Table2[[#This Row],[TT]]&lt;1,"",COUNT(B$2:B1405)+1)</f>
        <v>1404</v>
      </c>
      <c r="C1406" s="6" t="s">
        <v>1697</v>
      </c>
      <c r="D1406" s="8">
        <v>8</v>
      </c>
      <c r="E1406" s="8" t="s">
        <v>18</v>
      </c>
      <c r="F1406" s="8">
        <f ca="1">SUM(Table2[[#This Row],[AWAL]],Table2[[#This Row],[M17_21_2]],Table2[[#This Row],[K17_21_2]],Table2[[#This Row],[M23_28_2]],Table2[[#This Row],[K23_28_2]])</f>
        <v>7</v>
      </c>
      <c r="G1406" s="6">
        <f ca="1">SUMIF(INDIRECT(Table2[[#Headers],[M17_21_2]]&amp;"[concat]"),Table2[concat],INDIRECT(Table2[[#Headers],[M17_21_2]]&amp;"[c]"))</f>
        <v>0</v>
      </c>
      <c r="H1406" s="6">
        <f ca="1">SUMIF(INDIRECT(Table2[[#Headers],[K17_21_2]]&amp;"[concat]"),Table2[concat],INDIRECT(Table2[[#Headers],[K17_21_2]]&amp;"[c]"))*-1</f>
        <v>-1</v>
      </c>
      <c r="I1406" s="6" t="str">
        <f ca="1">IF(OR(Table2[[#This Row],[M17_21_2]]&gt;0,Table2[[#This Row],[K17_21_2]]&lt;0),"+-","")</f>
        <v>+-</v>
      </c>
      <c r="J1406" s="9">
        <f ca="1">SUMIF(INDIRECT(Table2[[#Headers],[M23_28_2]]&amp;"[concat]"),Table2[concat],INDIRECT(Table2[[#Headers],[M23_28_2]]&amp;"[c]"))</f>
        <v>0</v>
      </c>
      <c r="K1406" s="9"/>
      <c r="L1406" s="9" t="str">
        <f ca="1">IF(OR(Table2[[#This Row],[M23_28_2]]&gt;0,Table2[[#This Row],[K23_28_2]]&lt;0),"+-","")</f>
        <v/>
      </c>
    </row>
    <row r="1407" spans="1:12" x14ac:dyDescent="0.25">
      <c r="A1407" s="6" t="str">
        <f>SUBSTITUTE(SUBSTITUTE(Table2[[#This Row],[NAMA BARANG]],"-","")," ","")</f>
        <v>MechanicK22110.5beningpolos</v>
      </c>
      <c r="B1407" s="8">
        <f ca="1">IF(Table2[[#This Row],[TT]]&lt;1,"",COUNT(B$2:B1406)+1)</f>
        <v>1405</v>
      </c>
      <c r="C1407" s="6" t="s">
        <v>1698</v>
      </c>
      <c r="D1407" s="8">
        <v>1</v>
      </c>
      <c r="E1407" s="8" t="s">
        <v>18</v>
      </c>
      <c r="F1407" s="8">
        <f ca="1">SUM(Table2[[#This Row],[AWAL]],Table2[[#This Row],[M17_21_2]],Table2[[#This Row],[K17_21_2]],Table2[[#This Row],[M23_28_2]],Table2[[#This Row],[K23_28_2]])</f>
        <v>1</v>
      </c>
      <c r="G1407" s="6">
        <f ca="1">SUMIF(INDIRECT(Table2[[#Headers],[M17_21_2]]&amp;"[concat]"),Table2[concat],INDIRECT(Table2[[#Headers],[M17_21_2]]&amp;"[c]"))</f>
        <v>0</v>
      </c>
      <c r="H1407" s="6">
        <f ca="1">SUMIF(INDIRECT(Table2[[#Headers],[K17_21_2]]&amp;"[concat]"),Table2[concat],INDIRECT(Table2[[#Headers],[K17_21_2]]&amp;"[c]"))*-1</f>
        <v>0</v>
      </c>
      <c r="I1407" s="6" t="str">
        <f ca="1">IF(OR(Table2[[#This Row],[M17_21_2]]&gt;0,Table2[[#This Row],[K17_21_2]]&lt;0),"+-","")</f>
        <v/>
      </c>
      <c r="J1407" s="9">
        <f ca="1">SUMIF(INDIRECT(Table2[[#Headers],[M23_28_2]]&amp;"[concat]"),Table2[concat],INDIRECT(Table2[[#Headers],[M23_28_2]]&amp;"[c]"))</f>
        <v>0</v>
      </c>
      <c r="K1407" s="9"/>
      <c r="L1407" s="9" t="str">
        <f ca="1">IF(OR(Table2[[#This Row],[M23_28_2]]&gt;0,Table2[[#This Row],[K23_28_2]]&lt;0),"+-","")</f>
        <v/>
      </c>
    </row>
    <row r="1408" spans="1:12" x14ac:dyDescent="0.25">
      <c r="A1408" s="6" t="str">
        <f>SUBSTITUTE(SUBSTITUTE(Table2[[#This Row],[NAMA BARANG]],"-","")," ","")</f>
        <v>Memo+giant810026</v>
      </c>
      <c r="B1408" s="8">
        <f ca="1">IF(Table2[[#This Row],[TT]]&lt;1,"",COUNT(B$2:B1407)+1)</f>
        <v>1406</v>
      </c>
      <c r="C1408" s="6" t="s">
        <v>1699</v>
      </c>
      <c r="D1408" s="8">
        <v>1</v>
      </c>
      <c r="E1408" s="8" t="s">
        <v>1620</v>
      </c>
      <c r="F1408" s="8">
        <f ca="1">SUM(Table2[[#This Row],[AWAL]],Table2[[#This Row],[M17_21_2]],Table2[[#This Row],[K17_21_2]],Table2[[#This Row],[M23_28_2]],Table2[[#This Row],[K23_28_2]])</f>
        <v>1</v>
      </c>
      <c r="G1408" s="6">
        <f ca="1">SUMIF(INDIRECT(Table2[[#Headers],[M17_21_2]]&amp;"[concat]"),Table2[concat],INDIRECT(Table2[[#Headers],[M17_21_2]]&amp;"[c]"))</f>
        <v>0</v>
      </c>
      <c r="H1408" s="6">
        <f ca="1">SUMIF(INDIRECT(Table2[[#Headers],[K17_21_2]]&amp;"[concat]"),Table2[concat],INDIRECT(Table2[[#Headers],[K17_21_2]]&amp;"[c]"))*-1</f>
        <v>0</v>
      </c>
      <c r="I1408" s="6" t="str">
        <f ca="1">IF(OR(Table2[[#This Row],[M17_21_2]]&gt;0,Table2[[#This Row],[K17_21_2]]&lt;0),"+-","")</f>
        <v/>
      </c>
      <c r="J1408" s="9">
        <f ca="1">SUMIF(INDIRECT(Table2[[#Headers],[M23_28_2]]&amp;"[concat]"),Table2[concat],INDIRECT(Table2[[#Headers],[M23_28_2]]&amp;"[c]"))</f>
        <v>0</v>
      </c>
      <c r="K1408" s="9"/>
      <c r="L1408" s="9" t="str">
        <f ca="1">IF(OR(Table2[[#This Row],[M23_28_2]]&gt;0,Table2[[#This Row],[K23_28_2]]&lt;0),"+-","")</f>
        <v/>
      </c>
    </row>
    <row r="1409" spans="1:12" x14ac:dyDescent="0.25">
      <c r="A1409" s="6" t="str">
        <f>SUBSTITUTE(SUBSTITUTE(Table2[[#This Row],[NAMA BARANG]],"-","")," ","")</f>
        <v>Memo105/104</v>
      </c>
      <c r="B1409" s="8">
        <f ca="1">IF(Table2[[#This Row],[TT]]&lt;1,"",COUNT(B$2:B1408)+1)</f>
        <v>1407</v>
      </c>
      <c r="C1409" s="6" t="s">
        <v>1700</v>
      </c>
      <c r="D1409" s="8">
        <v>1</v>
      </c>
      <c r="E1409" s="8" t="s">
        <v>1701</v>
      </c>
      <c r="F1409" s="8">
        <f ca="1">SUM(Table2[[#This Row],[AWAL]],Table2[[#This Row],[M17_21_2]],Table2[[#This Row],[K17_21_2]],Table2[[#This Row],[M23_28_2]],Table2[[#This Row],[K23_28_2]])</f>
        <v>1</v>
      </c>
      <c r="G1409" s="6">
        <f ca="1">SUMIF(INDIRECT(Table2[[#Headers],[M17_21_2]]&amp;"[concat]"),Table2[concat],INDIRECT(Table2[[#Headers],[M17_21_2]]&amp;"[c]"))</f>
        <v>0</v>
      </c>
      <c r="H1409" s="6">
        <f ca="1">SUMIF(INDIRECT(Table2[[#Headers],[K17_21_2]]&amp;"[concat]"),Table2[concat],INDIRECT(Table2[[#Headers],[K17_21_2]]&amp;"[c]"))*-1</f>
        <v>0</v>
      </c>
      <c r="I1409" s="6" t="str">
        <f ca="1">IF(OR(Table2[[#This Row],[M17_21_2]]&gt;0,Table2[[#This Row],[K17_21_2]]&lt;0),"+-","")</f>
        <v/>
      </c>
      <c r="J1409" s="9">
        <f ca="1">SUMIF(INDIRECT(Table2[[#Headers],[M23_28_2]]&amp;"[concat]"),Table2[concat],INDIRECT(Table2[[#Headers],[M23_28_2]]&amp;"[c]"))</f>
        <v>0</v>
      </c>
      <c r="K1409" s="9"/>
      <c r="L1409" s="9" t="str">
        <f ca="1">IF(OR(Table2[[#This Row],[M23_28_2]]&gt;0,Table2[[#This Row],[K23_28_2]]&lt;0),"+-","")</f>
        <v/>
      </c>
    </row>
    <row r="1410" spans="1:12" x14ac:dyDescent="0.25">
      <c r="A1410" s="6" t="str">
        <f>SUBSTITUTE(SUBSTITUTE(Table2[[#This Row],[NAMA BARANG]],"-","")," ","")</f>
        <v>Memo5Dsg</v>
      </c>
      <c r="B1410" s="8">
        <f ca="1">IF(Table2[[#This Row],[TT]]&lt;1,"",COUNT(B$2:B1409)+1)</f>
        <v>1408</v>
      </c>
      <c r="C1410" s="6" t="s">
        <v>1702</v>
      </c>
      <c r="D1410" s="8">
        <v>1</v>
      </c>
      <c r="E1410" s="8" t="s">
        <v>1703</v>
      </c>
      <c r="F1410" s="8">
        <f ca="1">SUM(Table2[[#This Row],[AWAL]],Table2[[#This Row],[M17_21_2]],Table2[[#This Row],[K17_21_2]],Table2[[#This Row],[M23_28_2]],Table2[[#This Row],[K23_28_2]])</f>
        <v>1</v>
      </c>
      <c r="G1410" s="6">
        <f ca="1">SUMIF(INDIRECT(Table2[[#Headers],[M17_21_2]]&amp;"[concat]"),Table2[concat],INDIRECT(Table2[[#Headers],[M17_21_2]]&amp;"[c]"))</f>
        <v>0</v>
      </c>
      <c r="H1410" s="6">
        <f ca="1">SUMIF(INDIRECT(Table2[[#Headers],[K17_21_2]]&amp;"[concat]"),Table2[concat],INDIRECT(Table2[[#Headers],[K17_21_2]]&amp;"[c]"))*-1</f>
        <v>0</v>
      </c>
      <c r="I1410" s="6" t="str">
        <f ca="1">IF(OR(Table2[[#This Row],[M17_21_2]]&gt;0,Table2[[#This Row],[K17_21_2]]&lt;0),"+-","")</f>
        <v/>
      </c>
      <c r="J1410" s="9">
        <f ca="1">SUMIF(INDIRECT(Table2[[#Headers],[M23_28_2]]&amp;"[concat]"),Table2[concat],INDIRECT(Table2[[#Headers],[M23_28_2]]&amp;"[c]"))</f>
        <v>0</v>
      </c>
      <c r="K1410" s="9"/>
      <c r="L1410" s="9" t="str">
        <f ca="1">IF(OR(Table2[[#This Row],[M23_28_2]]&gt;0,Table2[[#This Row],[K23_28_2]]&lt;0),"+-","")</f>
        <v/>
      </c>
    </row>
    <row r="1411" spans="1:12" x14ac:dyDescent="0.25">
      <c r="A1411" s="6" t="str">
        <f>SUBSTITUTE(SUBSTITUTE(Table2[[#This Row],[NAMA BARANG]],"-","")," ","")</f>
        <v>MemoFancy0248</v>
      </c>
      <c r="B1411" s="8">
        <f ca="1">IF(Table2[[#This Row],[TT]]&lt;1,"",COUNT(B$2:B1410)+1)</f>
        <v>1409</v>
      </c>
      <c r="C1411" s="6" t="s">
        <v>2911</v>
      </c>
      <c r="D1411" s="8">
        <v>1</v>
      </c>
      <c r="E1411" s="8">
        <v>576</v>
      </c>
      <c r="F1411" s="8">
        <f ca="1">SUM(Table2[[#This Row],[AWAL]],Table2[[#This Row],[M17_21_2]],Table2[[#This Row],[K17_21_2]],Table2[[#This Row],[M23_28_2]],Table2[[#This Row],[K23_28_2]])</f>
        <v>1</v>
      </c>
      <c r="G1411" s="6">
        <f ca="1">SUMIF(INDIRECT(Table2[[#Headers],[M17_21_2]]&amp;"[concat]"),Table2[concat],INDIRECT(Table2[[#Headers],[M17_21_2]]&amp;"[c]"))</f>
        <v>0</v>
      </c>
      <c r="H1411" s="6">
        <f ca="1">SUMIF(INDIRECT(Table2[[#Headers],[K17_21_2]]&amp;"[concat]"),Table2[concat],INDIRECT(Table2[[#Headers],[K17_21_2]]&amp;"[c]"))*-1</f>
        <v>0</v>
      </c>
      <c r="I1411" s="6" t="str">
        <f ca="1">IF(OR(Table2[[#This Row],[M17_21_2]]&gt;0,Table2[[#This Row],[K17_21_2]]&lt;0),"+-","")</f>
        <v/>
      </c>
      <c r="J1411" s="9">
        <f ca="1">SUMIF(INDIRECT(Table2[[#Headers],[M23_28_2]]&amp;"[concat]"),Table2[concat],INDIRECT(Table2[[#Headers],[M23_28_2]]&amp;"[c]"))</f>
        <v>0</v>
      </c>
      <c r="K1411" s="9"/>
      <c r="L1411" s="9" t="str">
        <f ca="1">IF(OR(Table2[[#This Row],[M23_28_2]]&gt;0,Table2[[#This Row],[K23_28_2]]&lt;0),"+-","")</f>
        <v/>
      </c>
    </row>
    <row r="1412" spans="1:12" x14ac:dyDescent="0.25">
      <c r="A1412" s="6" t="str">
        <f>SUBSTITUTE(SUBSTITUTE(Table2[[#This Row],[NAMA BARANG]],"-","")," ","")</f>
        <v>MemoFancy929</v>
      </c>
      <c r="B1412" s="8">
        <f ca="1">IF(Table2[[#This Row],[TT]]&lt;1,"",COUNT(B$2:B1411)+1)</f>
        <v>1410</v>
      </c>
      <c r="C1412" s="6" t="s">
        <v>1705</v>
      </c>
      <c r="D1412" s="8">
        <v>2</v>
      </c>
      <c r="E1412" s="8" t="s">
        <v>205</v>
      </c>
      <c r="F1412" s="8">
        <f ca="1">SUM(Table2[[#This Row],[AWAL]],Table2[[#This Row],[M17_21_2]],Table2[[#This Row],[K17_21_2]],Table2[[#This Row],[M23_28_2]],Table2[[#This Row],[K23_28_2]])</f>
        <v>2</v>
      </c>
      <c r="G1412" s="6">
        <f ca="1">SUMIF(INDIRECT(Table2[[#Headers],[M17_21_2]]&amp;"[concat]"),Table2[concat],INDIRECT(Table2[[#Headers],[M17_21_2]]&amp;"[c]"))</f>
        <v>0</v>
      </c>
      <c r="H1412" s="6">
        <f ca="1">SUMIF(INDIRECT(Table2[[#Headers],[K17_21_2]]&amp;"[concat]"),Table2[concat],INDIRECT(Table2[[#Headers],[K17_21_2]]&amp;"[c]"))*-1</f>
        <v>0</v>
      </c>
      <c r="I1412" s="6" t="str">
        <f ca="1">IF(OR(Table2[[#This Row],[M17_21_2]]&gt;0,Table2[[#This Row],[K17_21_2]]&lt;0),"+-","")</f>
        <v/>
      </c>
      <c r="J1412" s="9">
        <f ca="1">SUMIF(INDIRECT(Table2[[#Headers],[M23_28_2]]&amp;"[concat]"),Table2[concat],INDIRECT(Table2[[#Headers],[M23_28_2]]&amp;"[c]"))</f>
        <v>0</v>
      </c>
      <c r="K1412" s="9"/>
      <c r="L1412" s="9" t="str">
        <f ca="1">IF(OR(Table2[[#This Row],[M23_28_2]]&gt;0,Table2[[#This Row],[K23_28_2]]&lt;0),"+-","")</f>
        <v/>
      </c>
    </row>
    <row r="1413" spans="1:12" x14ac:dyDescent="0.25">
      <c r="A1413" s="6" t="str">
        <f>SUBSTITUTE(SUBSTITUTE(Table2[[#This Row],[NAMA BARANG]],"-","")," ","")</f>
        <v>MemoHoloCX7lilokcl(1)</v>
      </c>
      <c r="B1413" s="8">
        <f ca="1">IF(Table2[[#This Row],[TT]]&lt;1,"",COUNT(B$2:B1412)+1)</f>
        <v>1411</v>
      </c>
      <c r="C1413" s="6" t="s">
        <v>1706</v>
      </c>
      <c r="D1413" s="8">
        <v>1</v>
      </c>
      <c r="E1413" s="8" t="s">
        <v>18</v>
      </c>
      <c r="F1413" s="8">
        <f ca="1">SUM(Table2[[#This Row],[AWAL]],Table2[[#This Row],[M17_21_2]],Table2[[#This Row],[K17_21_2]],Table2[[#This Row],[M23_28_2]],Table2[[#This Row],[K23_28_2]])</f>
        <v>1</v>
      </c>
      <c r="G1413" s="6">
        <f ca="1">SUMIF(INDIRECT(Table2[[#Headers],[M17_21_2]]&amp;"[concat]"),Table2[concat],INDIRECT(Table2[[#Headers],[M17_21_2]]&amp;"[c]"))</f>
        <v>0</v>
      </c>
      <c r="H1413" s="6">
        <f ca="1">SUMIF(INDIRECT(Table2[[#Headers],[K17_21_2]]&amp;"[concat]"),Table2[concat],INDIRECT(Table2[[#Headers],[K17_21_2]]&amp;"[c]"))*-1</f>
        <v>0</v>
      </c>
      <c r="I1413" s="6" t="str">
        <f ca="1">IF(OR(Table2[[#This Row],[M17_21_2]]&gt;0,Table2[[#This Row],[K17_21_2]]&lt;0),"+-","")</f>
        <v/>
      </c>
      <c r="J1413" s="9">
        <f ca="1">SUMIF(INDIRECT(Table2[[#Headers],[M23_28_2]]&amp;"[concat]"),Table2[concat],INDIRECT(Table2[[#Headers],[M23_28_2]]&amp;"[c]"))</f>
        <v>0</v>
      </c>
      <c r="K1413" s="9"/>
      <c r="L1413" s="9" t="str">
        <f ca="1">IF(OR(Table2[[#This Row],[M23_28_2]]&gt;0,Table2[[#This Row],[K23_28_2]]&lt;0),"+-","")</f>
        <v/>
      </c>
    </row>
    <row r="1414" spans="1:12" x14ac:dyDescent="0.25">
      <c r="A1414" s="6" t="str">
        <f>SUBSTITUTE(SUBSTITUTE(Table2[[#This Row],[NAMA BARANG]],"-","")," ","")</f>
        <v>MemoHoloPkcbesar</v>
      </c>
      <c r="B1414" s="8">
        <f ca="1">IF(Table2[[#This Row],[TT]]&lt;1,"",COUNT(B$2:B1413)+1)</f>
        <v>1412</v>
      </c>
      <c r="C1414" s="6" t="s">
        <v>1707</v>
      </c>
      <c r="D1414" s="8">
        <v>10</v>
      </c>
      <c r="E1414" s="8" t="s">
        <v>93</v>
      </c>
      <c r="F1414" s="8">
        <f ca="1">SUM(Table2[[#This Row],[AWAL]],Table2[[#This Row],[M17_21_2]],Table2[[#This Row],[K17_21_2]],Table2[[#This Row],[M23_28_2]],Table2[[#This Row],[K23_28_2]])</f>
        <v>10</v>
      </c>
      <c r="G1414" s="6">
        <f ca="1">SUMIF(INDIRECT(Table2[[#Headers],[M17_21_2]]&amp;"[concat]"),Table2[concat],INDIRECT(Table2[[#Headers],[M17_21_2]]&amp;"[c]"))</f>
        <v>0</v>
      </c>
      <c r="H1414" s="6">
        <f ca="1">SUMIF(INDIRECT(Table2[[#Headers],[K17_21_2]]&amp;"[concat]"),Table2[concat],INDIRECT(Table2[[#Headers],[K17_21_2]]&amp;"[c]"))*-1</f>
        <v>0</v>
      </c>
      <c r="I1414" s="6" t="str">
        <f ca="1">IF(OR(Table2[[#This Row],[M17_21_2]]&gt;0,Table2[[#This Row],[K17_21_2]]&lt;0),"+-","")</f>
        <v/>
      </c>
      <c r="J1414" s="9">
        <f ca="1">SUMIF(INDIRECT(Table2[[#Headers],[M23_28_2]]&amp;"[concat]"),Table2[concat],INDIRECT(Table2[[#Headers],[M23_28_2]]&amp;"[c]"))</f>
        <v>0</v>
      </c>
      <c r="K1414" s="9"/>
      <c r="L1414" s="9" t="str">
        <f ca="1">IF(OR(Table2[[#This Row],[M23_28_2]]&gt;0,Table2[[#This Row],[K23_28_2]]&lt;0),"+-","")</f>
        <v/>
      </c>
    </row>
    <row r="1415" spans="1:12" x14ac:dyDescent="0.25">
      <c r="A1415" s="6" t="str">
        <f>SUBSTITUTE(SUBSTITUTE(Table2[[#This Row],[NAMA BARANG]],"-","")," ","")</f>
        <v>MemopadSpiralalfa403batik</v>
      </c>
      <c r="B1415" s="8">
        <f ca="1">IF(Table2[[#This Row],[TT]]&lt;1,"",COUNT(B$2:B1414)+1)</f>
        <v>1413</v>
      </c>
      <c r="C1415" s="6" t="s">
        <v>1708</v>
      </c>
      <c r="D1415" s="8">
        <v>14</v>
      </c>
      <c r="E1415" s="8">
        <v>384</v>
      </c>
      <c r="F1415" s="8">
        <f ca="1">SUM(Table2[[#This Row],[AWAL]],Table2[[#This Row],[M17_21_2]],Table2[[#This Row],[K17_21_2]],Table2[[#This Row],[M23_28_2]],Table2[[#This Row],[K23_28_2]])</f>
        <v>14</v>
      </c>
      <c r="G1415" s="6">
        <f ca="1">SUMIF(INDIRECT(Table2[[#Headers],[M17_21_2]]&amp;"[concat]"),Table2[concat],INDIRECT(Table2[[#Headers],[M17_21_2]]&amp;"[c]"))</f>
        <v>0</v>
      </c>
      <c r="H1415" s="6">
        <f ca="1">SUMIF(INDIRECT(Table2[[#Headers],[K17_21_2]]&amp;"[concat]"),Table2[concat],INDIRECT(Table2[[#Headers],[K17_21_2]]&amp;"[c]"))*-1</f>
        <v>0</v>
      </c>
      <c r="I1415" s="6" t="str">
        <f ca="1">IF(OR(Table2[[#This Row],[M17_21_2]]&gt;0,Table2[[#This Row],[K17_21_2]]&lt;0),"+-","")</f>
        <v/>
      </c>
      <c r="J1415" s="9">
        <f ca="1">SUMIF(INDIRECT(Table2[[#Headers],[M23_28_2]]&amp;"[concat]"),Table2[concat],INDIRECT(Table2[[#Headers],[M23_28_2]]&amp;"[c]"))</f>
        <v>0</v>
      </c>
      <c r="K1415" s="9"/>
      <c r="L1415" s="9" t="str">
        <f ca="1">IF(OR(Table2[[#This Row],[M23_28_2]]&gt;0,Table2[[#This Row],[K23_28_2]]&lt;0),"+-","")</f>
        <v/>
      </c>
    </row>
    <row r="1416" spans="1:12" x14ac:dyDescent="0.25">
      <c r="A1416" s="6" t="str">
        <f>SUBSTITUTE(SUBSTITUTE(Table2[[#This Row],[NAMA BARANG]],"-","")," ","")</f>
        <v>MemopadSpiralalfa404batik</v>
      </c>
      <c r="B1416" s="8">
        <f ca="1">IF(Table2[[#This Row],[TT]]&lt;1,"",COUNT(B$2:B1415)+1)</f>
        <v>1414</v>
      </c>
      <c r="C1416" s="6" t="s">
        <v>1709</v>
      </c>
      <c r="D1416" s="8">
        <v>16</v>
      </c>
      <c r="E1416" s="8">
        <v>576</v>
      </c>
      <c r="F1416" s="8">
        <f ca="1">SUM(Table2[[#This Row],[AWAL]],Table2[[#This Row],[M17_21_2]],Table2[[#This Row],[K17_21_2]],Table2[[#This Row],[M23_28_2]],Table2[[#This Row],[K23_28_2]])</f>
        <v>16</v>
      </c>
      <c r="G1416" s="6">
        <f ca="1">SUMIF(INDIRECT(Table2[[#Headers],[M17_21_2]]&amp;"[concat]"),Table2[concat],INDIRECT(Table2[[#Headers],[M17_21_2]]&amp;"[c]"))</f>
        <v>0</v>
      </c>
      <c r="H1416" s="6">
        <f ca="1">SUMIF(INDIRECT(Table2[[#Headers],[K17_21_2]]&amp;"[concat]"),Table2[concat],INDIRECT(Table2[[#Headers],[K17_21_2]]&amp;"[c]"))*-1</f>
        <v>0</v>
      </c>
      <c r="I1416" s="6" t="str">
        <f ca="1">IF(OR(Table2[[#This Row],[M17_21_2]]&gt;0,Table2[[#This Row],[K17_21_2]]&lt;0),"+-","")</f>
        <v/>
      </c>
      <c r="J1416" s="9">
        <f ca="1">SUMIF(INDIRECT(Table2[[#Headers],[M23_28_2]]&amp;"[concat]"),Table2[concat],INDIRECT(Table2[[#Headers],[M23_28_2]]&amp;"[c]"))</f>
        <v>0</v>
      </c>
      <c r="K1416" s="9"/>
      <c r="L1416" s="9" t="str">
        <f ca="1">IF(OR(Table2[[#This Row],[M23_28_2]]&gt;0,Table2[[#This Row],[K23_28_2]]&lt;0),"+-","")</f>
        <v/>
      </c>
    </row>
    <row r="1417" spans="1:12" x14ac:dyDescent="0.25">
      <c r="A1417" s="6" t="str">
        <f>SUBSTITUTE(SUBSTITUTE(Table2[[#This Row],[NAMA BARANG]],"-","")," ","")</f>
        <v>MemoTebaldos</v>
      </c>
      <c r="B1417" s="8">
        <f ca="1">IF(Table2[[#This Row],[TT]]&lt;1,"",COUNT(B$2:B1416)+1)</f>
        <v>1415</v>
      </c>
      <c r="C1417" s="6" t="s">
        <v>1711</v>
      </c>
      <c r="D1417" s="8">
        <v>1</v>
      </c>
      <c r="E1417" s="8" t="s">
        <v>277</v>
      </c>
      <c r="F1417" s="8">
        <f ca="1">SUM(Table2[[#This Row],[AWAL]],Table2[[#This Row],[M17_21_2]],Table2[[#This Row],[K17_21_2]],Table2[[#This Row],[M23_28_2]],Table2[[#This Row],[K23_28_2]])</f>
        <v>1</v>
      </c>
      <c r="G1417" s="6">
        <f ca="1">SUMIF(INDIRECT(Table2[[#Headers],[M17_21_2]]&amp;"[concat]"),Table2[concat],INDIRECT(Table2[[#Headers],[M17_21_2]]&amp;"[c]"))</f>
        <v>0</v>
      </c>
      <c r="H1417" s="6">
        <f ca="1">SUMIF(INDIRECT(Table2[[#Headers],[K17_21_2]]&amp;"[concat]"),Table2[concat],INDIRECT(Table2[[#Headers],[K17_21_2]]&amp;"[c]"))*-1</f>
        <v>0</v>
      </c>
      <c r="I1417" s="6" t="str">
        <f ca="1">IF(OR(Table2[[#This Row],[M17_21_2]]&gt;0,Table2[[#This Row],[K17_21_2]]&lt;0),"+-","")</f>
        <v/>
      </c>
      <c r="J1417" s="9">
        <f ca="1">SUMIF(INDIRECT(Table2[[#Headers],[M23_28_2]]&amp;"[concat]"),Table2[concat],INDIRECT(Table2[[#Headers],[M23_28_2]]&amp;"[c]"))</f>
        <v>0</v>
      </c>
      <c r="K1417" s="9"/>
      <c r="L1417" s="9" t="str">
        <f ca="1">IF(OR(Table2[[#This Row],[M23_28_2]]&gt;0,Table2[[#This Row],[K23_28_2]]&lt;0),"+-","")</f>
        <v/>
      </c>
    </row>
    <row r="1418" spans="1:12" x14ac:dyDescent="0.25">
      <c r="A1418" s="6" t="str">
        <f>SUBSTITUTE(SUBSTITUTE(Table2[[#This Row],[NAMA BARANG]],"-","")," ","")</f>
        <v>MemoTebaldos</v>
      </c>
      <c r="B1418" s="8">
        <f ca="1">IF(Table2[[#This Row],[TT]]&lt;1,"",COUNT(B$2:B1417)+1)</f>
        <v>1416</v>
      </c>
      <c r="C1418" s="6" t="s">
        <v>1711</v>
      </c>
      <c r="D1418" s="8">
        <v>2</v>
      </c>
      <c r="E1418" s="8" t="s">
        <v>277</v>
      </c>
      <c r="F1418" s="8">
        <f ca="1">SUM(Table2[[#This Row],[AWAL]],Table2[[#This Row],[M17_21_2]],Table2[[#This Row],[K17_21_2]],Table2[[#This Row],[M23_28_2]],Table2[[#This Row],[K23_28_2]])</f>
        <v>2</v>
      </c>
      <c r="G1418" s="6">
        <f ca="1">SUMIF(INDIRECT(Table2[[#Headers],[M17_21_2]]&amp;"[concat]"),Table2[concat],INDIRECT(Table2[[#Headers],[M17_21_2]]&amp;"[c]"))</f>
        <v>0</v>
      </c>
      <c r="H1418" s="6">
        <f ca="1">SUMIF(INDIRECT(Table2[[#Headers],[K17_21_2]]&amp;"[concat]"),Table2[concat],INDIRECT(Table2[[#Headers],[K17_21_2]]&amp;"[c]"))*-1</f>
        <v>0</v>
      </c>
      <c r="I1418" s="6" t="str">
        <f ca="1">IF(OR(Table2[[#This Row],[M17_21_2]]&gt;0,Table2[[#This Row],[K17_21_2]]&lt;0),"+-","")</f>
        <v/>
      </c>
      <c r="J1418" s="9">
        <f ca="1">SUMIF(INDIRECT(Table2[[#Headers],[M23_28_2]]&amp;"[concat]"),Table2[concat],INDIRECT(Table2[[#Headers],[M23_28_2]]&amp;"[c]"))</f>
        <v>0</v>
      </c>
      <c r="K1418" s="9"/>
      <c r="L1418" s="9" t="str">
        <f ca="1">IF(OR(Table2[[#This Row],[M23_28_2]]&gt;0,Table2[[#This Row],[K23_28_2]]&lt;0),"+-","")</f>
        <v/>
      </c>
    </row>
    <row r="1419" spans="1:12" x14ac:dyDescent="0.25">
      <c r="A1419" s="6" t="str">
        <f>SUBSTITUTE(SUBSTITUTE(Table2[[#This Row],[NAMA BARANG]],"-","")," ","")</f>
        <v>MemoTebaldos</v>
      </c>
      <c r="B1419" s="8">
        <f ca="1">IF(Table2[[#This Row],[TT]]&lt;1,"",COUNT(B$2:B1418)+1)</f>
        <v>1417</v>
      </c>
      <c r="C1419" s="6" t="s">
        <v>1711</v>
      </c>
      <c r="D1419" s="8">
        <v>7</v>
      </c>
      <c r="E1419" s="8" t="s">
        <v>277</v>
      </c>
      <c r="F1419" s="8">
        <f ca="1">SUM(Table2[[#This Row],[AWAL]],Table2[[#This Row],[M17_21_2]],Table2[[#This Row],[K17_21_2]],Table2[[#This Row],[M23_28_2]],Table2[[#This Row],[K23_28_2]])</f>
        <v>7</v>
      </c>
      <c r="G1419" s="6">
        <f ca="1">SUMIF(INDIRECT(Table2[[#Headers],[M17_21_2]]&amp;"[concat]"),Table2[concat],INDIRECT(Table2[[#Headers],[M17_21_2]]&amp;"[c]"))</f>
        <v>0</v>
      </c>
      <c r="H1419" s="6">
        <f ca="1">SUMIF(INDIRECT(Table2[[#Headers],[K17_21_2]]&amp;"[concat]"),Table2[concat],INDIRECT(Table2[[#Headers],[K17_21_2]]&amp;"[c]"))*-1</f>
        <v>0</v>
      </c>
      <c r="I1419" s="6" t="str">
        <f ca="1">IF(OR(Table2[[#This Row],[M17_21_2]]&gt;0,Table2[[#This Row],[K17_21_2]]&lt;0),"+-","")</f>
        <v/>
      </c>
      <c r="J1419" s="9">
        <f ca="1">SUMIF(INDIRECT(Table2[[#Headers],[M23_28_2]]&amp;"[concat]"),Table2[concat],INDIRECT(Table2[[#Headers],[M23_28_2]]&amp;"[c]"))</f>
        <v>0</v>
      </c>
      <c r="K1419" s="9"/>
      <c r="L1419" s="9" t="str">
        <f ca="1">IF(OR(Table2[[#This Row],[M23_28_2]]&gt;0,Table2[[#This Row],[K23_28_2]]&lt;0),"+-","")</f>
        <v/>
      </c>
    </row>
    <row r="1420" spans="1:12" x14ac:dyDescent="0.25">
      <c r="A1420" s="6" t="str">
        <f>SUBSTITUTE(SUBSTITUTE(Table2[[#This Row],[NAMA BARANG]],"-","")," ","")</f>
        <v>MemoTebaldos</v>
      </c>
      <c r="B1420" s="8">
        <f ca="1">IF(Table2[[#This Row],[TT]]&lt;1,"",COUNT(B$2:B1419)+1)</f>
        <v>1418</v>
      </c>
      <c r="C1420" s="6" t="s">
        <v>1711</v>
      </c>
      <c r="D1420" s="8">
        <v>9</v>
      </c>
      <c r="E1420" s="8" t="s">
        <v>277</v>
      </c>
      <c r="F1420" s="8">
        <f ca="1">SUM(Table2[[#This Row],[AWAL]],Table2[[#This Row],[M17_21_2]],Table2[[#This Row],[K17_21_2]],Table2[[#This Row],[M23_28_2]],Table2[[#This Row],[K23_28_2]])</f>
        <v>9</v>
      </c>
      <c r="G1420" s="6">
        <f ca="1">SUMIF(INDIRECT(Table2[[#Headers],[M17_21_2]]&amp;"[concat]"),Table2[concat],INDIRECT(Table2[[#Headers],[M17_21_2]]&amp;"[c]"))</f>
        <v>0</v>
      </c>
      <c r="H1420" s="6">
        <f ca="1">SUMIF(INDIRECT(Table2[[#Headers],[K17_21_2]]&amp;"[concat]"),Table2[concat],INDIRECT(Table2[[#Headers],[K17_21_2]]&amp;"[c]"))*-1</f>
        <v>0</v>
      </c>
      <c r="I1420" s="6" t="str">
        <f ca="1">IF(OR(Table2[[#This Row],[M17_21_2]]&gt;0,Table2[[#This Row],[K17_21_2]]&lt;0),"+-","")</f>
        <v/>
      </c>
      <c r="J1420" s="9">
        <f ca="1">SUMIF(INDIRECT(Table2[[#Headers],[M23_28_2]]&amp;"[concat]"),Table2[concat],INDIRECT(Table2[[#Headers],[M23_28_2]]&amp;"[c]"))</f>
        <v>0</v>
      </c>
      <c r="K1420" s="9"/>
      <c r="L1420" s="9" t="str">
        <f ca="1">IF(OR(Table2[[#This Row],[M23_28_2]]&gt;0,Table2[[#This Row],[K23_28_2]]&lt;0),"+-","")</f>
        <v/>
      </c>
    </row>
    <row r="1421" spans="1:12" x14ac:dyDescent="0.25">
      <c r="A1421" s="6" t="str">
        <f>SUBSTITUTE(SUBSTITUTE(Table2[[#This Row],[NAMA BARANG]],"-","")," ","")</f>
        <v>MemoTebaldos</v>
      </c>
      <c r="B1421" s="8">
        <f ca="1">IF(Table2[[#This Row],[TT]]&lt;1,"",COUNT(B$2:B1420)+1)</f>
        <v>1419</v>
      </c>
      <c r="C1421" s="6" t="s">
        <v>1711</v>
      </c>
      <c r="D1421" s="8">
        <v>27</v>
      </c>
      <c r="E1421" s="8" t="s">
        <v>277</v>
      </c>
      <c r="F1421" s="8">
        <f ca="1">SUM(Table2[[#This Row],[AWAL]],Table2[[#This Row],[M17_21_2]],Table2[[#This Row],[K17_21_2]],Table2[[#This Row],[M23_28_2]],Table2[[#This Row],[K23_28_2]])</f>
        <v>27</v>
      </c>
      <c r="G1421" s="6">
        <f ca="1">SUMIF(INDIRECT(Table2[[#Headers],[M17_21_2]]&amp;"[concat]"),Table2[concat],INDIRECT(Table2[[#Headers],[M17_21_2]]&amp;"[c]"))</f>
        <v>0</v>
      </c>
      <c r="H1421" s="6">
        <f ca="1">SUMIF(INDIRECT(Table2[[#Headers],[K17_21_2]]&amp;"[concat]"),Table2[concat],INDIRECT(Table2[[#Headers],[K17_21_2]]&amp;"[c]"))*-1</f>
        <v>0</v>
      </c>
      <c r="I1421" s="6" t="str">
        <f ca="1">IF(OR(Table2[[#This Row],[M17_21_2]]&gt;0,Table2[[#This Row],[K17_21_2]]&lt;0),"+-","")</f>
        <v/>
      </c>
      <c r="J1421" s="9">
        <f ca="1">SUMIF(INDIRECT(Table2[[#Headers],[M23_28_2]]&amp;"[concat]"),Table2[concat],INDIRECT(Table2[[#Headers],[M23_28_2]]&amp;"[c]"))</f>
        <v>0</v>
      </c>
      <c r="K1421" s="9"/>
      <c r="L1421" s="9" t="str">
        <f ca="1">IF(OR(Table2[[#This Row],[M23_28_2]]&gt;0,Table2[[#This Row],[K23_28_2]]&lt;0),"+-","")</f>
        <v/>
      </c>
    </row>
    <row r="1422" spans="1:12" x14ac:dyDescent="0.25">
      <c r="A1422" s="6" t="str">
        <f>SUBSTITUTE(SUBSTITUTE(Table2[[#This Row],[NAMA BARANG]],"-","")," ","")</f>
        <v>MemoWTPcmp</v>
      </c>
      <c r="B1422" s="8">
        <f ca="1">IF(Table2[[#This Row],[TT]]&lt;1,"",COUNT(B$2:B1421)+1)</f>
        <v>1420</v>
      </c>
      <c r="C1422" s="6" t="s">
        <v>1712</v>
      </c>
      <c r="D1422" s="8">
        <v>3</v>
      </c>
      <c r="E1422" s="8" t="s">
        <v>1294</v>
      </c>
      <c r="F1422" s="8">
        <f ca="1">SUM(Table2[[#This Row],[AWAL]],Table2[[#This Row],[M17_21_2]],Table2[[#This Row],[K17_21_2]],Table2[[#This Row],[M23_28_2]],Table2[[#This Row],[K23_28_2]])</f>
        <v>3</v>
      </c>
      <c r="G1422" s="6">
        <f ca="1">SUMIF(INDIRECT(Table2[[#Headers],[M17_21_2]]&amp;"[concat]"),Table2[concat],INDIRECT(Table2[[#Headers],[M17_21_2]]&amp;"[c]"))</f>
        <v>0</v>
      </c>
      <c r="H1422" s="6">
        <f ca="1">SUMIF(INDIRECT(Table2[[#Headers],[K17_21_2]]&amp;"[concat]"),Table2[concat],INDIRECT(Table2[[#Headers],[K17_21_2]]&amp;"[c]"))*-1</f>
        <v>0</v>
      </c>
      <c r="I1422" s="6" t="str">
        <f ca="1">IF(OR(Table2[[#This Row],[M17_21_2]]&gt;0,Table2[[#This Row],[K17_21_2]]&lt;0),"+-","")</f>
        <v/>
      </c>
      <c r="J1422" s="9">
        <f ca="1">SUMIF(INDIRECT(Table2[[#Headers],[M23_28_2]]&amp;"[concat]"),Table2[concat],INDIRECT(Table2[[#Headers],[M23_28_2]]&amp;"[c]"))</f>
        <v>0</v>
      </c>
      <c r="K1422" s="9"/>
      <c r="L1422" s="9" t="str">
        <f ca="1">IF(OR(Table2[[#This Row],[M23_28_2]]&gt;0,Table2[[#This Row],[K23_28_2]]&lt;0),"+-","")</f>
        <v/>
      </c>
    </row>
    <row r="1423" spans="1:12" x14ac:dyDescent="0.25">
      <c r="A1423" s="6" t="str">
        <f>SUBSTITUTE(SUBSTITUTE(Table2[[#This Row],[NAMA BARANG]],"-","")," ","")</f>
        <v>MemoX161(11)/204(4)</v>
      </c>
      <c r="B1423" s="8">
        <f ca="1">IF(Table2[[#This Row],[TT]]&lt;1,"",COUNT(B$2:B1422)+1)</f>
        <v>1421</v>
      </c>
      <c r="C1423" s="6" t="s">
        <v>1713</v>
      </c>
      <c r="D1423" s="8">
        <v>15</v>
      </c>
      <c r="E1423" s="8" t="s">
        <v>181</v>
      </c>
      <c r="F1423" s="8">
        <f ca="1">SUM(Table2[[#This Row],[AWAL]],Table2[[#This Row],[M17_21_2]],Table2[[#This Row],[K17_21_2]],Table2[[#This Row],[M23_28_2]],Table2[[#This Row],[K23_28_2]])</f>
        <v>15</v>
      </c>
      <c r="G1423" s="6">
        <f ca="1">SUMIF(INDIRECT(Table2[[#Headers],[M17_21_2]]&amp;"[concat]"),Table2[concat],INDIRECT(Table2[[#Headers],[M17_21_2]]&amp;"[c]"))</f>
        <v>0</v>
      </c>
      <c r="H1423" s="6">
        <f ca="1">SUMIF(INDIRECT(Table2[[#Headers],[K17_21_2]]&amp;"[concat]"),Table2[concat],INDIRECT(Table2[[#Headers],[K17_21_2]]&amp;"[c]"))*-1</f>
        <v>0</v>
      </c>
      <c r="I1423" s="6" t="str">
        <f ca="1">IF(OR(Table2[[#This Row],[M17_21_2]]&gt;0,Table2[[#This Row],[K17_21_2]]&lt;0),"+-","")</f>
        <v/>
      </c>
      <c r="J1423" s="9">
        <f ca="1">SUMIF(INDIRECT(Table2[[#Headers],[M23_28_2]]&amp;"[concat]"),Table2[concat],INDIRECT(Table2[[#Headers],[M23_28_2]]&amp;"[c]"))</f>
        <v>0</v>
      </c>
      <c r="K1423" s="9"/>
      <c r="L1423" s="9" t="str">
        <f ca="1">IF(OR(Table2[[#This Row],[M23_28_2]]&gt;0,Table2[[#This Row],[K23_28_2]]&lt;0),"+-","")</f>
        <v/>
      </c>
    </row>
    <row r="1424" spans="1:12" x14ac:dyDescent="0.25">
      <c r="A1424" s="6" t="str">
        <f>SUBSTITUTE(SUBSTITUTE(Table2[[#This Row],[NAMA BARANG]],"-","")," ","")</f>
        <v>Mesintembak188Jumbo</v>
      </c>
      <c r="B1424" s="8">
        <f ca="1">IF(Table2[[#This Row],[TT]]&lt;1,"",COUNT(B$2:B1423)+1)</f>
        <v>1422</v>
      </c>
      <c r="C1424" s="6" t="s">
        <v>1714</v>
      </c>
      <c r="D1424" s="8">
        <v>21</v>
      </c>
      <c r="E1424" s="8" t="s">
        <v>277</v>
      </c>
      <c r="F1424" s="8">
        <f ca="1">SUM(Table2[[#This Row],[AWAL]],Table2[[#This Row],[M17_21_2]],Table2[[#This Row],[K17_21_2]],Table2[[#This Row],[M23_28_2]],Table2[[#This Row],[K23_28_2]])</f>
        <v>21</v>
      </c>
      <c r="G1424" s="6">
        <f ca="1">SUMIF(INDIRECT(Table2[[#Headers],[M17_21_2]]&amp;"[concat]"),Table2[concat],INDIRECT(Table2[[#Headers],[M17_21_2]]&amp;"[c]"))</f>
        <v>0</v>
      </c>
      <c r="H1424" s="6">
        <f ca="1">SUMIF(INDIRECT(Table2[[#Headers],[K17_21_2]]&amp;"[concat]"),Table2[concat],INDIRECT(Table2[[#Headers],[K17_21_2]]&amp;"[c]"))*-1</f>
        <v>0</v>
      </c>
      <c r="I1424" s="6" t="str">
        <f ca="1">IF(OR(Table2[[#This Row],[M17_21_2]]&gt;0,Table2[[#This Row],[K17_21_2]]&lt;0),"+-","")</f>
        <v/>
      </c>
      <c r="J1424" s="9">
        <f ca="1">SUMIF(INDIRECT(Table2[[#Headers],[M23_28_2]]&amp;"[concat]"),Table2[concat],INDIRECT(Table2[[#Headers],[M23_28_2]]&amp;"[c]"))</f>
        <v>0</v>
      </c>
      <c r="K1424" s="9"/>
      <c r="L1424" s="9" t="str">
        <f ca="1">IF(OR(Table2[[#This Row],[M23_28_2]]&gt;0,Table2[[#This Row],[K23_28_2]]&lt;0),"+-","")</f>
        <v/>
      </c>
    </row>
    <row r="1425" spans="1:12" x14ac:dyDescent="0.25">
      <c r="A1425" s="6" t="str">
        <f>SUBSTITUTE(SUBSTITUTE(Table2[[#This Row],[NAMA BARANG]],"-","")," ","")</f>
        <v>Mesintembak189/60W</v>
      </c>
      <c r="B1425" s="8">
        <f ca="1">IF(Table2[[#This Row],[TT]]&lt;1,"",COUNT(B$2:B1424)+1)</f>
        <v>1423</v>
      </c>
      <c r="C1425" s="6" t="s">
        <v>1715</v>
      </c>
      <c r="D1425" s="8">
        <v>1</v>
      </c>
      <c r="E1425" s="8">
        <v>48</v>
      </c>
      <c r="F1425" s="8">
        <f ca="1">SUM(Table2[[#This Row],[AWAL]],Table2[[#This Row],[M17_21_2]],Table2[[#This Row],[K17_21_2]],Table2[[#This Row],[M23_28_2]],Table2[[#This Row],[K23_28_2]])</f>
        <v>1</v>
      </c>
      <c r="G1425" s="6">
        <f ca="1">SUMIF(INDIRECT(Table2[[#Headers],[M17_21_2]]&amp;"[concat]"),Table2[concat],INDIRECT(Table2[[#Headers],[M17_21_2]]&amp;"[c]"))</f>
        <v>0</v>
      </c>
      <c r="H1425" s="6">
        <f ca="1">SUMIF(INDIRECT(Table2[[#Headers],[K17_21_2]]&amp;"[concat]"),Table2[concat],INDIRECT(Table2[[#Headers],[K17_21_2]]&amp;"[c]"))*-1</f>
        <v>0</v>
      </c>
      <c r="I1425" s="6" t="str">
        <f ca="1">IF(OR(Table2[[#This Row],[M17_21_2]]&gt;0,Table2[[#This Row],[K17_21_2]]&lt;0),"+-","")</f>
        <v/>
      </c>
      <c r="J1425" s="9">
        <f ca="1">SUMIF(INDIRECT(Table2[[#Headers],[M23_28_2]]&amp;"[concat]"),Table2[concat],INDIRECT(Table2[[#Headers],[M23_28_2]]&amp;"[c]"))</f>
        <v>0</v>
      </c>
      <c r="K1425" s="9"/>
      <c r="L1425" s="9" t="str">
        <f ca="1">IF(OR(Table2[[#This Row],[M23_28_2]]&gt;0,Table2[[#This Row],[K23_28_2]]&lt;0),"+-","")</f>
        <v/>
      </c>
    </row>
    <row r="1426" spans="1:12" x14ac:dyDescent="0.25">
      <c r="A1426" s="6" t="str">
        <f>SUBSTITUTE(SUBSTITUTE(Table2[[#This Row],[NAMA BARANG]],"-","")," ","")</f>
        <v>MesinTembakBesarBixdone</v>
      </c>
      <c r="B1426" s="8">
        <f ca="1">IF(Table2[[#This Row],[TT]]&lt;1,"",COUNT(B$2:B1425)+1)</f>
        <v>1424</v>
      </c>
      <c r="C1426" s="6" t="s">
        <v>1716</v>
      </c>
      <c r="D1426" s="8">
        <v>6</v>
      </c>
      <c r="E1426" s="8" t="s">
        <v>277</v>
      </c>
      <c r="F1426" s="8">
        <f ca="1">SUM(Table2[[#This Row],[AWAL]],Table2[[#This Row],[M17_21_2]],Table2[[#This Row],[K17_21_2]],Table2[[#This Row],[M23_28_2]],Table2[[#This Row],[K23_28_2]])</f>
        <v>6</v>
      </c>
      <c r="G1426" s="6">
        <f ca="1">SUMIF(INDIRECT(Table2[[#Headers],[M17_21_2]]&amp;"[concat]"),Table2[concat],INDIRECT(Table2[[#Headers],[M17_21_2]]&amp;"[c]"))</f>
        <v>0</v>
      </c>
      <c r="H1426" s="6">
        <f ca="1">SUMIF(INDIRECT(Table2[[#Headers],[K17_21_2]]&amp;"[concat]"),Table2[concat],INDIRECT(Table2[[#Headers],[K17_21_2]]&amp;"[c]"))*-1</f>
        <v>0</v>
      </c>
      <c r="I1426" s="6" t="str">
        <f ca="1">IF(OR(Table2[[#This Row],[M17_21_2]]&gt;0,Table2[[#This Row],[K17_21_2]]&lt;0),"+-","")</f>
        <v/>
      </c>
      <c r="J1426" s="9">
        <f ca="1">SUMIF(INDIRECT(Table2[[#Headers],[M23_28_2]]&amp;"[concat]"),Table2[concat],INDIRECT(Table2[[#Headers],[M23_28_2]]&amp;"[c]"))</f>
        <v>0</v>
      </c>
      <c r="K1426" s="9"/>
      <c r="L1426" s="9" t="str">
        <f ca="1">IF(OR(Table2[[#This Row],[M23_28_2]]&gt;0,Table2[[#This Row],[K23_28_2]]&lt;0),"+-","")</f>
        <v/>
      </c>
    </row>
    <row r="1427" spans="1:12" x14ac:dyDescent="0.25">
      <c r="A1427" s="6" t="str">
        <f>SUBSTITUTE(SUBSTITUTE(Table2[[#This Row],[NAMA BARANG]],"-","")," ","")</f>
        <v>MesinTembakHEE2010K(65BLK)</v>
      </c>
      <c r="B1427" s="8">
        <f ca="1">IF(Table2[[#This Row],[TT]]&lt;1,"",COUNT(B$2:B1426)+1)</f>
        <v>1425</v>
      </c>
      <c r="C1427" s="6" t="s">
        <v>1717</v>
      </c>
      <c r="D1427" s="8">
        <v>136</v>
      </c>
      <c r="E1427" s="8" t="s">
        <v>51</v>
      </c>
      <c r="F1427" s="8">
        <f ca="1">SUM(Table2[[#This Row],[AWAL]],Table2[[#This Row],[M17_21_2]],Table2[[#This Row],[K17_21_2]],Table2[[#This Row],[M23_28_2]],Table2[[#This Row],[K23_28_2]])</f>
        <v>136</v>
      </c>
      <c r="G1427" s="6">
        <f ca="1">SUMIF(INDIRECT(Table2[[#Headers],[M17_21_2]]&amp;"[concat]"),Table2[concat],INDIRECT(Table2[[#Headers],[M17_21_2]]&amp;"[c]"))</f>
        <v>0</v>
      </c>
      <c r="H1427" s="6">
        <f ca="1">SUMIF(INDIRECT(Table2[[#Headers],[K17_21_2]]&amp;"[concat]"),Table2[concat],INDIRECT(Table2[[#Headers],[K17_21_2]]&amp;"[c]"))*-1</f>
        <v>0</v>
      </c>
      <c r="I1427" s="6" t="str">
        <f ca="1">IF(OR(Table2[[#This Row],[M17_21_2]]&gt;0,Table2[[#This Row],[K17_21_2]]&lt;0),"+-","")</f>
        <v/>
      </c>
      <c r="J1427" s="9">
        <f ca="1">SUMIF(INDIRECT(Table2[[#Headers],[M23_28_2]]&amp;"[concat]"),Table2[concat],INDIRECT(Table2[[#Headers],[M23_28_2]]&amp;"[c]"))</f>
        <v>0</v>
      </c>
      <c r="K1427" s="9"/>
      <c r="L1427" s="9" t="str">
        <f ca="1">IF(OR(Table2[[#This Row],[M23_28_2]]&gt;0,Table2[[#This Row],[K23_28_2]]&lt;0),"+-","")</f>
        <v/>
      </c>
    </row>
    <row r="1428" spans="1:12" x14ac:dyDescent="0.25">
      <c r="A1428" s="6" t="str">
        <f>SUBSTITUTE(SUBSTITUTE(Table2[[#This Row],[NAMA BARANG]],"-","")," ","")</f>
        <v>Meteranbulat5mt/K07</v>
      </c>
      <c r="B1428" s="8">
        <f ca="1">IF(Table2[[#This Row],[TT]]&lt;1,"",COUNT(B$2:B1427)+1)</f>
        <v>1426</v>
      </c>
      <c r="C1428" s="6" t="s">
        <v>1718</v>
      </c>
      <c r="D1428" s="8">
        <v>6</v>
      </c>
      <c r="E1428" s="8" t="s">
        <v>47</v>
      </c>
      <c r="F1428" s="8">
        <f ca="1">SUM(Table2[[#This Row],[AWAL]],Table2[[#This Row],[M17_21_2]],Table2[[#This Row],[K17_21_2]],Table2[[#This Row],[M23_28_2]],Table2[[#This Row],[K23_28_2]])</f>
        <v>6</v>
      </c>
      <c r="G1428" s="6">
        <f ca="1">SUMIF(INDIRECT(Table2[[#Headers],[M17_21_2]]&amp;"[concat]"),Table2[concat],INDIRECT(Table2[[#Headers],[M17_21_2]]&amp;"[c]"))</f>
        <v>0</v>
      </c>
      <c r="H1428" s="6">
        <f ca="1">SUMIF(INDIRECT(Table2[[#Headers],[K17_21_2]]&amp;"[concat]"),Table2[concat],INDIRECT(Table2[[#Headers],[K17_21_2]]&amp;"[c]"))*-1</f>
        <v>0</v>
      </c>
      <c r="I1428" s="6" t="str">
        <f ca="1">IF(OR(Table2[[#This Row],[M17_21_2]]&gt;0,Table2[[#This Row],[K17_21_2]]&lt;0),"+-","")</f>
        <v/>
      </c>
      <c r="J1428" s="9">
        <f ca="1">SUMIF(INDIRECT(Table2[[#Headers],[M23_28_2]]&amp;"[concat]"),Table2[concat],INDIRECT(Table2[[#Headers],[M23_28_2]]&amp;"[c]"))</f>
        <v>0</v>
      </c>
      <c r="K1428" s="9"/>
      <c r="L1428" s="9" t="str">
        <f ca="1">IF(OR(Table2[[#This Row],[M23_28_2]]&gt;0,Table2[[#This Row],[K23_28_2]]&lt;0),"+-","")</f>
        <v/>
      </c>
    </row>
    <row r="1429" spans="1:12" x14ac:dyDescent="0.25">
      <c r="A1429" s="6" t="str">
        <f>SUBSTITUTE(SUBSTITUTE(Table2[[#This Row],[NAMA BARANG]],"-","")," ","")</f>
        <v>MewarnaiPasirbesar</v>
      </c>
      <c r="B1429" s="8">
        <f ca="1">IF(Table2[[#This Row],[TT]]&lt;1,"",COUNT(B$2:B1428)+1)</f>
        <v>1427</v>
      </c>
      <c r="C1429" s="6" t="s">
        <v>1719</v>
      </c>
      <c r="D1429" s="8">
        <v>4</v>
      </c>
      <c r="E1429" s="8" t="s">
        <v>153</v>
      </c>
      <c r="F1429" s="8">
        <f ca="1">SUM(Table2[[#This Row],[AWAL]],Table2[[#This Row],[M17_21_2]],Table2[[#This Row],[K17_21_2]],Table2[[#This Row],[M23_28_2]],Table2[[#This Row],[K23_28_2]])</f>
        <v>4</v>
      </c>
      <c r="G1429" s="6">
        <f ca="1">SUMIF(INDIRECT(Table2[[#Headers],[M17_21_2]]&amp;"[concat]"),Table2[concat],INDIRECT(Table2[[#Headers],[M17_21_2]]&amp;"[c]"))</f>
        <v>0</v>
      </c>
      <c r="H1429" s="6">
        <f ca="1">SUMIF(INDIRECT(Table2[[#Headers],[K17_21_2]]&amp;"[concat]"),Table2[concat],INDIRECT(Table2[[#Headers],[K17_21_2]]&amp;"[c]"))*-1</f>
        <v>0</v>
      </c>
      <c r="I1429" s="6" t="str">
        <f ca="1">IF(OR(Table2[[#This Row],[M17_21_2]]&gt;0,Table2[[#This Row],[K17_21_2]]&lt;0),"+-","")</f>
        <v/>
      </c>
      <c r="J1429" s="9">
        <f ca="1">SUMIF(INDIRECT(Table2[[#Headers],[M23_28_2]]&amp;"[concat]"),Table2[concat],INDIRECT(Table2[[#Headers],[M23_28_2]]&amp;"[c]"))</f>
        <v>0</v>
      </c>
      <c r="K1429" s="9"/>
      <c r="L1429" s="9" t="str">
        <f ca="1">IF(OR(Table2[[#This Row],[M23_28_2]]&gt;0,Table2[[#This Row],[K23_28_2]]&lt;0),"+-","")</f>
        <v/>
      </c>
    </row>
    <row r="1430" spans="1:12" x14ac:dyDescent="0.25">
      <c r="A1430" s="6" t="str">
        <f>SUBSTITUTE(SUBSTITUTE(Table2[[#This Row],[NAMA BARANG]],"-","")," ","")</f>
        <v>Minyakmaries718Surabaya</v>
      </c>
      <c r="B1430" s="8">
        <f ca="1">IF(Table2[[#This Row],[TT]]&lt;1,"",COUNT(B$2:B1429)+1)</f>
        <v>1428</v>
      </c>
      <c r="C1430" s="6" t="s">
        <v>1720</v>
      </c>
      <c r="D1430" s="8">
        <v>65</v>
      </c>
      <c r="E1430" s="8" t="s">
        <v>32</v>
      </c>
      <c r="F1430" s="8">
        <f ca="1">SUM(Table2[[#This Row],[AWAL]],Table2[[#This Row],[M17_21_2]],Table2[[#This Row],[K17_21_2]],Table2[[#This Row],[M23_28_2]],Table2[[#This Row],[K23_28_2]])</f>
        <v>65</v>
      </c>
      <c r="G1430" s="6">
        <f ca="1">SUMIF(INDIRECT(Table2[[#Headers],[M17_21_2]]&amp;"[concat]"),Table2[concat],INDIRECT(Table2[[#Headers],[M17_21_2]]&amp;"[c]"))</f>
        <v>0</v>
      </c>
      <c r="H1430" s="6">
        <f ca="1">SUMIF(INDIRECT(Table2[[#Headers],[K17_21_2]]&amp;"[concat]"),Table2[concat],INDIRECT(Table2[[#Headers],[K17_21_2]]&amp;"[c]"))*-1</f>
        <v>0</v>
      </c>
      <c r="I1430" s="6" t="str">
        <f ca="1">IF(OR(Table2[[#This Row],[M17_21_2]]&gt;0,Table2[[#This Row],[K17_21_2]]&lt;0),"+-","")</f>
        <v/>
      </c>
      <c r="J1430" s="9">
        <f ca="1">SUMIF(INDIRECT(Table2[[#Headers],[M23_28_2]]&amp;"[concat]"),Table2[concat],INDIRECT(Table2[[#Headers],[M23_28_2]]&amp;"[c]"))</f>
        <v>0</v>
      </c>
      <c r="K1430" s="9"/>
      <c r="L1430" s="9" t="str">
        <f ca="1">IF(OR(Table2[[#This Row],[M23_28_2]]&gt;0,Table2[[#This Row],[K23_28_2]]&lt;0),"+-","")</f>
        <v/>
      </c>
    </row>
    <row r="1431" spans="1:12" x14ac:dyDescent="0.25">
      <c r="A1431" s="6" t="str">
        <f>SUBSTITUTE(SUBSTITUTE(Table2[[#This Row],[NAMA BARANG]],"-","")," ","")</f>
        <v>NameCard2pcFancy(barbie/P.Hana)PPA282</v>
      </c>
      <c r="B1431" s="8">
        <f ca="1">IF(Table2[[#This Row],[TT]]&lt;1,"",COUNT(B$2:B1430)+1)</f>
        <v>1429</v>
      </c>
      <c r="C1431" s="6" t="s">
        <v>1721</v>
      </c>
      <c r="D1431" s="8">
        <v>1</v>
      </c>
      <c r="E1431" s="8" t="s">
        <v>1722</v>
      </c>
      <c r="F1431" s="8">
        <f ca="1">SUM(Table2[[#This Row],[AWAL]],Table2[[#This Row],[M17_21_2]],Table2[[#This Row],[K17_21_2]],Table2[[#This Row],[M23_28_2]],Table2[[#This Row],[K23_28_2]])</f>
        <v>1</v>
      </c>
      <c r="G1431" s="6">
        <f ca="1">SUMIF(INDIRECT(Table2[[#Headers],[M17_21_2]]&amp;"[concat]"),Table2[concat],INDIRECT(Table2[[#Headers],[M17_21_2]]&amp;"[c]"))</f>
        <v>0</v>
      </c>
      <c r="H1431" s="6">
        <f ca="1">SUMIF(INDIRECT(Table2[[#Headers],[K17_21_2]]&amp;"[concat]"),Table2[concat],INDIRECT(Table2[[#Headers],[K17_21_2]]&amp;"[c]"))*-1</f>
        <v>0</v>
      </c>
      <c r="I1431" s="6" t="str">
        <f ca="1">IF(OR(Table2[[#This Row],[M17_21_2]]&gt;0,Table2[[#This Row],[K17_21_2]]&lt;0),"+-","")</f>
        <v/>
      </c>
      <c r="J1431" s="9">
        <f ca="1">SUMIF(INDIRECT(Table2[[#Headers],[M23_28_2]]&amp;"[concat]"),Table2[concat],INDIRECT(Table2[[#Headers],[M23_28_2]]&amp;"[c]"))</f>
        <v>0</v>
      </c>
      <c r="K1431" s="9"/>
      <c r="L1431" s="9" t="str">
        <f ca="1">IF(OR(Table2[[#This Row],[M23_28_2]]&gt;0,Table2[[#This Row],[K23_28_2]]&lt;0),"+-","")</f>
        <v/>
      </c>
    </row>
    <row r="1432" spans="1:12" x14ac:dyDescent="0.25">
      <c r="A1432" s="6" t="str">
        <f>SUBSTITUTE(SUBSTITUTE(Table2[[#This Row],[NAMA BARANG]],"-","")," ","")</f>
        <v>Nameplate10,5x16</v>
      </c>
      <c r="B1432" s="8">
        <f ca="1">IF(Table2[[#This Row],[TT]]&lt;1,"",COUNT(B$2:B1431)+1)</f>
        <v>1430</v>
      </c>
      <c r="C1432" s="6" t="s">
        <v>1723</v>
      </c>
      <c r="D1432" s="8">
        <v>1</v>
      </c>
      <c r="E1432" s="8">
        <v>20000</v>
      </c>
      <c r="F1432" s="8">
        <f ca="1">SUM(Table2[[#This Row],[AWAL]],Table2[[#This Row],[M17_21_2]],Table2[[#This Row],[K17_21_2]],Table2[[#This Row],[M23_28_2]],Table2[[#This Row],[K23_28_2]])</f>
        <v>1</v>
      </c>
      <c r="G1432" s="6">
        <f ca="1">SUMIF(INDIRECT(Table2[[#Headers],[M17_21_2]]&amp;"[concat]"),Table2[concat],INDIRECT(Table2[[#Headers],[M17_21_2]]&amp;"[c]"))</f>
        <v>0</v>
      </c>
      <c r="H1432" s="6">
        <f ca="1">SUMIF(INDIRECT(Table2[[#Headers],[K17_21_2]]&amp;"[concat]"),Table2[concat],INDIRECT(Table2[[#Headers],[K17_21_2]]&amp;"[c]"))*-1</f>
        <v>0</v>
      </c>
      <c r="I1432" s="6" t="str">
        <f ca="1">IF(OR(Table2[[#This Row],[M17_21_2]]&gt;0,Table2[[#This Row],[K17_21_2]]&lt;0),"+-","")</f>
        <v/>
      </c>
      <c r="J1432" s="9">
        <f ca="1">SUMIF(INDIRECT(Table2[[#Headers],[M23_28_2]]&amp;"[concat]"),Table2[concat],INDIRECT(Table2[[#Headers],[M23_28_2]]&amp;"[c]"))</f>
        <v>0</v>
      </c>
      <c r="K1432" s="9"/>
      <c r="L1432" s="9" t="str">
        <f ca="1">IF(OR(Table2[[#This Row],[M23_28_2]]&gt;0,Table2[[#This Row],[K23_28_2]]&lt;0),"+-","")</f>
        <v/>
      </c>
    </row>
    <row r="1433" spans="1:12" x14ac:dyDescent="0.25">
      <c r="A1433" s="6" t="str">
        <f>SUBSTITUTE(SUBSTITUTE(Table2[[#This Row],[NAMA BARANG]],"-","")," ","")</f>
        <v>Nameplate7x10kancingjepitan</v>
      </c>
      <c r="B1433" s="8">
        <f ca="1">IF(Table2[[#This Row],[TT]]&lt;1,"",COUNT(B$2:B1432)+1)</f>
        <v>1431</v>
      </c>
      <c r="C1433" s="6" t="s">
        <v>1724</v>
      </c>
      <c r="D1433" s="8">
        <v>5</v>
      </c>
      <c r="E1433" s="8" t="s">
        <v>1378</v>
      </c>
      <c r="F1433" s="8">
        <f ca="1">SUM(Table2[[#This Row],[AWAL]],Table2[[#This Row],[M17_21_2]],Table2[[#This Row],[K17_21_2]],Table2[[#This Row],[M23_28_2]],Table2[[#This Row],[K23_28_2]])</f>
        <v>5</v>
      </c>
      <c r="G1433" s="6">
        <f ca="1">SUMIF(INDIRECT(Table2[[#Headers],[M17_21_2]]&amp;"[concat]"),Table2[concat],INDIRECT(Table2[[#Headers],[M17_21_2]]&amp;"[c]"))</f>
        <v>0</v>
      </c>
      <c r="H1433" s="6">
        <f ca="1">SUMIF(INDIRECT(Table2[[#Headers],[K17_21_2]]&amp;"[concat]"),Table2[concat],INDIRECT(Table2[[#Headers],[K17_21_2]]&amp;"[c]"))*-1</f>
        <v>0</v>
      </c>
      <c r="I1433" s="6" t="str">
        <f ca="1">IF(OR(Table2[[#This Row],[M17_21_2]]&gt;0,Table2[[#This Row],[K17_21_2]]&lt;0),"+-","")</f>
        <v/>
      </c>
      <c r="J1433" s="9">
        <f ca="1">SUMIF(INDIRECT(Table2[[#Headers],[M23_28_2]]&amp;"[concat]"),Table2[concat],INDIRECT(Table2[[#Headers],[M23_28_2]]&amp;"[c]"))</f>
        <v>0</v>
      </c>
      <c r="K1433" s="9"/>
      <c r="L1433" s="9" t="str">
        <f ca="1">IF(OR(Table2[[#This Row],[M23_28_2]]&gt;0,Table2[[#This Row],[K23_28_2]]&lt;0),"+-","")</f>
        <v/>
      </c>
    </row>
    <row r="1434" spans="1:12" x14ac:dyDescent="0.25">
      <c r="A1434" s="6" t="str">
        <f>SUBSTITUTE(SUBSTITUTE(Table2[[#This Row],[NAMA BARANG]],"-","")," ","")</f>
        <v>Nameplate7x10miringenter</v>
      </c>
      <c r="B1434" s="8">
        <f ca="1">IF(Table2[[#This Row],[TT]]&lt;1,"",COUNT(B$2:B1433)+1)</f>
        <v>1432</v>
      </c>
      <c r="C1434" s="6" t="s">
        <v>1725</v>
      </c>
      <c r="D1434" s="8">
        <v>2</v>
      </c>
      <c r="E1434" s="8" t="s">
        <v>1726</v>
      </c>
      <c r="F1434" s="8">
        <f ca="1">SUM(Table2[[#This Row],[AWAL]],Table2[[#This Row],[M17_21_2]],Table2[[#This Row],[K17_21_2]],Table2[[#This Row],[M23_28_2]],Table2[[#This Row],[K23_28_2]])</f>
        <v>2</v>
      </c>
      <c r="G1434" s="6">
        <f ca="1">SUMIF(INDIRECT(Table2[[#Headers],[M17_21_2]]&amp;"[concat]"),Table2[concat],INDIRECT(Table2[[#Headers],[M17_21_2]]&amp;"[c]"))</f>
        <v>0</v>
      </c>
      <c r="H1434" s="6">
        <f ca="1">SUMIF(INDIRECT(Table2[[#Headers],[K17_21_2]]&amp;"[concat]"),Table2[concat],INDIRECT(Table2[[#Headers],[K17_21_2]]&amp;"[c]"))*-1</f>
        <v>0</v>
      </c>
      <c r="I1434" s="6" t="str">
        <f ca="1">IF(OR(Table2[[#This Row],[M17_21_2]]&gt;0,Table2[[#This Row],[K17_21_2]]&lt;0),"+-","")</f>
        <v/>
      </c>
      <c r="J1434" s="9">
        <f ca="1">SUMIF(INDIRECT(Table2[[#Headers],[M23_28_2]]&amp;"[concat]"),Table2[concat],INDIRECT(Table2[[#Headers],[M23_28_2]]&amp;"[c]"))</f>
        <v>0</v>
      </c>
      <c r="K1434" s="9"/>
      <c r="L1434" s="9" t="str">
        <f ca="1">IF(OR(Table2[[#This Row],[M23_28_2]]&gt;0,Table2[[#This Row],[K23_28_2]]&lt;0),"+-","")</f>
        <v/>
      </c>
    </row>
    <row r="1435" spans="1:12" x14ac:dyDescent="0.25">
      <c r="A1435" s="6" t="str">
        <f>SUBSTITUTE(SUBSTITUTE(Table2[[#This Row],[NAMA BARANG]],"-","")," ","")</f>
        <v>Nameplate7x10tegakenter</v>
      </c>
      <c r="B1435" s="8">
        <f ca="1">IF(Table2[[#This Row],[TT]]&lt;1,"",COUNT(B$2:B1434)+1)</f>
        <v>1433</v>
      </c>
      <c r="C1435" s="6" t="s">
        <v>1727</v>
      </c>
      <c r="D1435" s="8">
        <v>2</v>
      </c>
      <c r="E1435" s="8" t="s">
        <v>1728</v>
      </c>
      <c r="F1435" s="8">
        <f ca="1">SUM(Table2[[#This Row],[AWAL]],Table2[[#This Row],[M17_21_2]],Table2[[#This Row],[K17_21_2]],Table2[[#This Row],[M23_28_2]],Table2[[#This Row],[K23_28_2]])</f>
        <v>2</v>
      </c>
      <c r="G1435" s="6">
        <f ca="1">SUMIF(INDIRECT(Table2[[#Headers],[M17_21_2]]&amp;"[concat]"),Table2[concat],INDIRECT(Table2[[#Headers],[M17_21_2]]&amp;"[c]"))</f>
        <v>0</v>
      </c>
      <c r="H1435" s="6">
        <f ca="1">SUMIF(INDIRECT(Table2[[#Headers],[K17_21_2]]&amp;"[concat]"),Table2[concat],INDIRECT(Table2[[#Headers],[K17_21_2]]&amp;"[c]"))*-1</f>
        <v>0</v>
      </c>
      <c r="I1435" s="6" t="str">
        <f ca="1">IF(OR(Table2[[#This Row],[M17_21_2]]&gt;0,Table2[[#This Row],[K17_21_2]]&lt;0),"+-","")</f>
        <v/>
      </c>
      <c r="J1435" s="9">
        <f ca="1">SUMIF(INDIRECT(Table2[[#Headers],[M23_28_2]]&amp;"[concat]"),Table2[concat],INDIRECT(Table2[[#Headers],[M23_28_2]]&amp;"[c]"))</f>
        <v>0</v>
      </c>
      <c r="K1435" s="9"/>
      <c r="L1435" s="9" t="str">
        <f ca="1">IF(OR(Table2[[#This Row],[M23_28_2]]&gt;0,Table2[[#This Row],[K23_28_2]]&lt;0),"+-","")</f>
        <v/>
      </c>
    </row>
    <row r="1436" spans="1:12" x14ac:dyDescent="0.25">
      <c r="A1436" s="6" t="str">
        <f>SUBSTITUTE(SUBSTITUTE(Table2[[#This Row],[NAMA BARANG]],"-","")," ","")</f>
        <v>NameplateKojiko10,5x14+2cm</v>
      </c>
      <c r="B1436" s="8">
        <f ca="1">IF(Table2[[#This Row],[TT]]&lt;1,"",COUNT(B$2:B1435)+1)</f>
        <v>1434</v>
      </c>
      <c r="C1436" s="6" t="s">
        <v>1729</v>
      </c>
      <c r="D1436" s="8">
        <v>6</v>
      </c>
      <c r="E1436" s="8" t="s">
        <v>1730</v>
      </c>
      <c r="F1436" s="8">
        <f ca="1">SUM(Table2[[#This Row],[AWAL]],Table2[[#This Row],[M17_21_2]],Table2[[#This Row],[K17_21_2]],Table2[[#This Row],[M23_28_2]],Table2[[#This Row],[K23_28_2]])</f>
        <v>6</v>
      </c>
      <c r="G1436" s="6">
        <f ca="1">SUMIF(INDIRECT(Table2[[#Headers],[M17_21_2]]&amp;"[concat]"),Table2[concat],INDIRECT(Table2[[#Headers],[M17_21_2]]&amp;"[c]"))</f>
        <v>0</v>
      </c>
      <c r="H1436" s="6">
        <f ca="1">SUMIF(INDIRECT(Table2[[#Headers],[K17_21_2]]&amp;"[concat]"),Table2[concat],INDIRECT(Table2[[#Headers],[K17_21_2]]&amp;"[c]"))*-1</f>
        <v>0</v>
      </c>
      <c r="I1436" s="6" t="str">
        <f ca="1">IF(OR(Table2[[#This Row],[M17_21_2]]&gt;0,Table2[[#This Row],[K17_21_2]]&lt;0),"+-","")</f>
        <v/>
      </c>
      <c r="J1436" s="9">
        <f ca="1">SUMIF(INDIRECT(Table2[[#Headers],[M23_28_2]]&amp;"[concat]"),Table2[concat],INDIRECT(Table2[[#Headers],[M23_28_2]]&amp;"[c]"))</f>
        <v>0</v>
      </c>
      <c r="K1436" s="9"/>
      <c r="L1436" s="9" t="str">
        <f ca="1">IF(OR(Table2[[#This Row],[M23_28_2]]&gt;0,Table2[[#This Row],[K23_28_2]]&lt;0),"+-","")</f>
        <v/>
      </c>
    </row>
    <row r="1437" spans="1:12" x14ac:dyDescent="0.25">
      <c r="A1437" s="6" t="str">
        <f>SUBSTITUTE(SUBSTITUTE(Table2[[#This Row],[NAMA BARANG]],"-","")," ","")</f>
        <v>NameTagberdiriputih</v>
      </c>
      <c r="B1437" s="8">
        <f ca="1">IF(Table2[[#This Row],[TT]]&lt;1,"",COUNT(B$2:B1436)+1)</f>
        <v>1435</v>
      </c>
      <c r="C1437" s="6" t="s">
        <v>1731</v>
      </c>
      <c r="D1437" s="8">
        <v>5</v>
      </c>
      <c r="E1437" s="8" t="s">
        <v>1732</v>
      </c>
      <c r="F1437" s="8">
        <f ca="1">SUM(Table2[[#This Row],[AWAL]],Table2[[#This Row],[M17_21_2]],Table2[[#This Row],[K17_21_2]],Table2[[#This Row],[M23_28_2]],Table2[[#This Row],[K23_28_2]])</f>
        <v>5</v>
      </c>
      <c r="G1437" s="6">
        <f ca="1">SUMIF(INDIRECT(Table2[[#Headers],[M17_21_2]]&amp;"[concat]"),Table2[concat],INDIRECT(Table2[[#Headers],[M17_21_2]]&amp;"[c]"))</f>
        <v>0</v>
      </c>
      <c r="H1437" s="6">
        <f ca="1">SUMIF(INDIRECT(Table2[[#Headers],[K17_21_2]]&amp;"[concat]"),Table2[concat],INDIRECT(Table2[[#Headers],[K17_21_2]]&amp;"[c]"))*-1</f>
        <v>0</v>
      </c>
      <c r="I1437" s="6" t="str">
        <f ca="1">IF(OR(Table2[[#This Row],[M17_21_2]]&gt;0,Table2[[#This Row],[K17_21_2]]&lt;0),"+-","")</f>
        <v/>
      </c>
      <c r="J1437" s="9">
        <f ca="1">SUMIF(INDIRECT(Table2[[#Headers],[M23_28_2]]&amp;"[concat]"),Table2[concat],INDIRECT(Table2[[#Headers],[M23_28_2]]&amp;"[c]"))</f>
        <v>0</v>
      </c>
      <c r="K1437" s="9"/>
      <c r="L1437" s="9" t="str">
        <f ca="1">IF(OR(Table2[[#This Row],[M23_28_2]]&gt;0,Table2[[#This Row],[K23_28_2]]&lt;0),"+-","")</f>
        <v/>
      </c>
    </row>
    <row r="1438" spans="1:12" x14ac:dyDescent="0.25">
      <c r="A1438" s="6" t="str">
        <f>SUBSTITUTE(SUBSTITUTE(Table2[[#This Row],[NAMA BARANG]],"-","")," ","")</f>
        <v>NameTagmultiDosBiru</v>
      </c>
      <c r="B1438" s="8">
        <f ca="1">IF(Table2[[#This Row],[TT]]&lt;1,"",COUNT(B$2:B1437)+1)</f>
        <v>1436</v>
      </c>
      <c r="C1438" s="6" t="s">
        <v>1733</v>
      </c>
      <c r="D1438" s="8">
        <v>2</v>
      </c>
      <c r="E1438" s="8" t="s">
        <v>1378</v>
      </c>
      <c r="F1438" s="8">
        <f ca="1">SUM(Table2[[#This Row],[AWAL]],Table2[[#This Row],[M17_21_2]],Table2[[#This Row],[K17_21_2]],Table2[[#This Row],[M23_28_2]],Table2[[#This Row],[K23_28_2]])</f>
        <v>2</v>
      </c>
      <c r="G1438" s="6">
        <f ca="1">SUMIF(INDIRECT(Table2[[#Headers],[M17_21_2]]&amp;"[concat]"),Table2[concat],INDIRECT(Table2[[#Headers],[M17_21_2]]&amp;"[c]"))</f>
        <v>0</v>
      </c>
      <c r="H1438" s="6">
        <f ca="1">SUMIF(INDIRECT(Table2[[#Headers],[K17_21_2]]&amp;"[concat]"),Table2[concat],INDIRECT(Table2[[#Headers],[K17_21_2]]&amp;"[c]"))*-1</f>
        <v>0</v>
      </c>
      <c r="I1438" s="6" t="str">
        <f ca="1">IF(OR(Table2[[#This Row],[M17_21_2]]&gt;0,Table2[[#This Row],[K17_21_2]]&lt;0),"+-","")</f>
        <v/>
      </c>
      <c r="J1438" s="9">
        <f ca="1">SUMIF(INDIRECT(Table2[[#Headers],[M23_28_2]]&amp;"[concat]"),Table2[concat],INDIRECT(Table2[[#Headers],[M23_28_2]]&amp;"[c]"))</f>
        <v>0</v>
      </c>
      <c r="K1438" s="9"/>
      <c r="L1438" s="9" t="str">
        <f ca="1">IF(OR(Table2[[#This Row],[M23_28_2]]&gt;0,Table2[[#This Row],[K23_28_2]]&lt;0),"+-","")</f>
        <v/>
      </c>
    </row>
    <row r="1439" spans="1:12" x14ac:dyDescent="0.25">
      <c r="A1439" s="6" t="str">
        <f>SUBSTITUTE(SUBSTITUTE(Table2[[#This Row],[NAMA BARANG]],"-","")," ","")</f>
        <v>NameTagpenitipolosH56</v>
      </c>
      <c r="B1439" s="8">
        <f ca="1">IF(Table2[[#This Row],[TT]]&lt;1,"",COUNT(B$2:B1438)+1)</f>
        <v>1437</v>
      </c>
      <c r="C1439" s="6" t="s">
        <v>1734</v>
      </c>
      <c r="D1439" s="8">
        <v>7</v>
      </c>
      <c r="E1439" s="8" t="s">
        <v>1275</v>
      </c>
      <c r="F1439" s="8">
        <f ca="1">SUM(Table2[[#This Row],[AWAL]],Table2[[#This Row],[M17_21_2]],Table2[[#This Row],[K17_21_2]],Table2[[#This Row],[M23_28_2]],Table2[[#This Row],[K23_28_2]])</f>
        <v>7</v>
      </c>
      <c r="G1439" s="6">
        <f ca="1">SUMIF(INDIRECT(Table2[[#Headers],[M17_21_2]]&amp;"[concat]"),Table2[concat],INDIRECT(Table2[[#Headers],[M17_21_2]]&amp;"[c]"))</f>
        <v>0</v>
      </c>
      <c r="H1439" s="6">
        <f ca="1">SUMIF(INDIRECT(Table2[[#Headers],[K17_21_2]]&amp;"[concat]"),Table2[concat],INDIRECT(Table2[[#Headers],[K17_21_2]]&amp;"[c]"))*-1</f>
        <v>0</v>
      </c>
      <c r="I1439" s="6" t="str">
        <f ca="1">IF(OR(Table2[[#This Row],[M17_21_2]]&gt;0,Table2[[#This Row],[K17_21_2]]&lt;0),"+-","")</f>
        <v/>
      </c>
      <c r="J1439" s="9">
        <f ca="1">SUMIF(INDIRECT(Table2[[#Headers],[M23_28_2]]&amp;"[concat]"),Table2[concat],INDIRECT(Table2[[#Headers],[M23_28_2]]&amp;"[c]"))</f>
        <v>0</v>
      </c>
      <c r="K1439" s="9"/>
      <c r="L1439" s="9" t="str">
        <f ca="1">IF(OR(Table2[[#This Row],[M23_28_2]]&gt;0,Table2[[#This Row],[K23_28_2]]&lt;0),"+-","")</f>
        <v/>
      </c>
    </row>
    <row r="1440" spans="1:12" x14ac:dyDescent="0.25">
      <c r="A1440" s="6" t="str">
        <f>SUBSTITUTE(SUBSTITUTE(Table2[[#This Row],[NAMA BARANG]],"-","")," ","")</f>
        <v>NB15680</v>
      </c>
      <c r="B1440" s="8">
        <f ca="1">IF(Table2[[#This Row],[TT]]&lt;1,"",COUNT(B$2:B1439)+1)</f>
        <v>1438</v>
      </c>
      <c r="C1440" s="6" t="s">
        <v>1735</v>
      </c>
      <c r="D1440" s="8">
        <v>1</v>
      </c>
      <c r="E1440" s="8" t="s">
        <v>93</v>
      </c>
      <c r="F1440" s="8">
        <f ca="1">SUM(Table2[[#This Row],[AWAL]],Table2[[#This Row],[M17_21_2]],Table2[[#This Row],[K17_21_2]],Table2[[#This Row],[M23_28_2]],Table2[[#This Row],[K23_28_2]])</f>
        <v>1</v>
      </c>
      <c r="G1440" s="6">
        <f ca="1">SUMIF(INDIRECT(Table2[[#Headers],[M17_21_2]]&amp;"[concat]"),Table2[concat],INDIRECT(Table2[[#Headers],[M17_21_2]]&amp;"[c]"))</f>
        <v>0</v>
      </c>
      <c r="H1440" s="6">
        <f ca="1">SUMIF(INDIRECT(Table2[[#Headers],[K17_21_2]]&amp;"[concat]"),Table2[concat],INDIRECT(Table2[[#Headers],[K17_21_2]]&amp;"[c]"))*-1</f>
        <v>0</v>
      </c>
      <c r="I1440" s="6" t="str">
        <f ca="1">IF(OR(Table2[[#This Row],[M17_21_2]]&gt;0,Table2[[#This Row],[K17_21_2]]&lt;0),"+-","")</f>
        <v/>
      </c>
      <c r="J1440" s="9">
        <f ca="1">SUMIF(INDIRECT(Table2[[#Headers],[M23_28_2]]&amp;"[concat]"),Table2[concat],INDIRECT(Table2[[#Headers],[M23_28_2]]&amp;"[c]"))</f>
        <v>0</v>
      </c>
      <c r="K1440" s="9"/>
      <c r="L1440" s="9" t="str">
        <f ca="1">IF(OR(Table2[[#This Row],[M23_28_2]]&gt;0,Table2[[#This Row],[K23_28_2]]&lt;0),"+-","")</f>
        <v/>
      </c>
    </row>
    <row r="1441" spans="1:12" x14ac:dyDescent="0.25">
      <c r="A1441" s="6" t="str">
        <f>SUBSTITUTE(SUBSTITUTE(Table2[[#This Row],[NAMA BARANG]],"-","")," ","")</f>
        <v>NB70509</v>
      </c>
      <c r="B1441" s="8">
        <f ca="1">IF(Table2[[#This Row],[TT]]&lt;1,"",COUNT(B$2:B1440)+1)</f>
        <v>1439</v>
      </c>
      <c r="C1441" s="6" t="s">
        <v>1736</v>
      </c>
      <c r="D1441" s="8">
        <v>1</v>
      </c>
      <c r="E1441" s="8">
        <v>512</v>
      </c>
      <c r="F1441" s="8">
        <f ca="1">SUM(Table2[[#This Row],[AWAL]],Table2[[#This Row],[M17_21_2]],Table2[[#This Row],[K17_21_2]],Table2[[#This Row],[M23_28_2]],Table2[[#This Row],[K23_28_2]])</f>
        <v>1</v>
      </c>
      <c r="G1441" s="6">
        <f ca="1">SUMIF(INDIRECT(Table2[[#Headers],[M17_21_2]]&amp;"[concat]"),Table2[concat],INDIRECT(Table2[[#Headers],[M17_21_2]]&amp;"[c]"))</f>
        <v>0</v>
      </c>
      <c r="H1441" s="6">
        <f ca="1">SUMIF(INDIRECT(Table2[[#Headers],[K17_21_2]]&amp;"[concat]"),Table2[concat],INDIRECT(Table2[[#Headers],[K17_21_2]]&amp;"[c]"))*-1</f>
        <v>0</v>
      </c>
      <c r="I1441" s="6" t="str">
        <f ca="1">IF(OR(Table2[[#This Row],[M17_21_2]]&gt;0,Table2[[#This Row],[K17_21_2]]&lt;0),"+-","")</f>
        <v/>
      </c>
      <c r="J1441" s="9">
        <f ca="1">SUMIF(INDIRECT(Table2[[#Headers],[M23_28_2]]&amp;"[concat]"),Table2[concat],INDIRECT(Table2[[#Headers],[M23_28_2]]&amp;"[c]"))</f>
        <v>0</v>
      </c>
      <c r="K1441" s="9"/>
      <c r="L1441" s="9" t="str">
        <f ca="1">IF(OR(Table2[[#This Row],[M23_28_2]]&gt;0,Table2[[#This Row],[K23_28_2]]&lt;0),"+-","")</f>
        <v/>
      </c>
    </row>
    <row r="1442" spans="1:12" x14ac:dyDescent="0.25">
      <c r="A1442" s="6" t="str">
        <f>SUBSTITUTE(SUBSTITUTE(Table2[[#This Row],[NAMA BARANG]],"-","")," ","")</f>
        <v>NBA5BTS80biasa2510036</v>
      </c>
      <c r="B1442" s="8">
        <f ca="1">IF(Table2[[#This Row],[TT]]&lt;1,"",COUNT(B$2:B1441)+1)</f>
        <v>1440</v>
      </c>
      <c r="C1442" s="6" t="s">
        <v>2864</v>
      </c>
      <c r="D1442" s="8">
        <v>1</v>
      </c>
      <c r="E1442" s="8">
        <v>160</v>
      </c>
      <c r="F1442" s="8">
        <f ca="1">SUM(Table2[[#This Row],[AWAL]],Table2[[#This Row],[M17_21_2]],Table2[[#This Row],[K17_21_2]],Table2[[#This Row],[M23_28_2]],Table2[[#This Row],[K23_28_2]])</f>
        <v>1</v>
      </c>
      <c r="G1442" s="6">
        <f ca="1">SUMIF(INDIRECT(Table2[[#Headers],[M17_21_2]]&amp;"[concat]"),Table2[concat],INDIRECT(Table2[[#Headers],[M17_21_2]]&amp;"[c]"))</f>
        <v>0</v>
      </c>
      <c r="H1442" s="6">
        <f ca="1">SUMIF(INDIRECT(Table2[[#Headers],[K17_21_2]]&amp;"[concat]"),Table2[concat],INDIRECT(Table2[[#Headers],[K17_21_2]]&amp;"[c]"))*-1</f>
        <v>0</v>
      </c>
      <c r="I1442" s="6" t="str">
        <f ca="1">IF(OR(Table2[[#This Row],[M17_21_2]]&gt;0,Table2[[#This Row],[K17_21_2]]&lt;0),"+-","")</f>
        <v/>
      </c>
      <c r="J1442" s="9">
        <f ca="1">SUMIF(INDIRECT(Table2[[#Headers],[M23_28_2]]&amp;"[concat]"),Table2[concat],INDIRECT(Table2[[#Headers],[M23_28_2]]&amp;"[c]"))</f>
        <v>0</v>
      </c>
      <c r="K1442" s="9"/>
      <c r="L1442" s="9" t="str">
        <f ca="1">IF(OR(Table2[[#This Row],[M23_28_2]]&gt;0,Table2[[#This Row],[K23_28_2]]&lt;0),"+-","")</f>
        <v/>
      </c>
    </row>
    <row r="1443" spans="1:12" x14ac:dyDescent="0.25">
      <c r="A1443" s="6" t="str">
        <f>SUBSTITUTE(SUBSTITUTE(Table2[[#This Row],[NAMA BARANG]],"-","")," ","")</f>
        <v>NBExclusive0801/80</v>
      </c>
      <c r="B1443" s="8">
        <f ca="1">IF(Table2[[#This Row],[TT]]&lt;1,"",COUNT(B$2:B1442)+1)</f>
        <v>1441</v>
      </c>
      <c r="C1443" s="6" t="s">
        <v>2912</v>
      </c>
      <c r="D1443" s="8">
        <v>1</v>
      </c>
      <c r="E1443" s="8" t="s">
        <v>65</v>
      </c>
      <c r="F1443" s="8">
        <f ca="1">SUM(Table2[[#This Row],[AWAL]],Table2[[#This Row],[M17_21_2]],Table2[[#This Row],[K17_21_2]],Table2[[#This Row],[M23_28_2]],Table2[[#This Row],[K23_28_2]])</f>
        <v>1</v>
      </c>
      <c r="G1443" s="6">
        <f ca="1">SUMIF(INDIRECT(Table2[[#Headers],[M17_21_2]]&amp;"[concat]"),Table2[concat],INDIRECT(Table2[[#Headers],[M17_21_2]]&amp;"[c]"))</f>
        <v>0</v>
      </c>
      <c r="H1443" s="6">
        <f ca="1">SUMIF(INDIRECT(Table2[[#Headers],[K17_21_2]]&amp;"[concat]"),Table2[concat],INDIRECT(Table2[[#Headers],[K17_21_2]]&amp;"[c]"))*-1</f>
        <v>0</v>
      </c>
      <c r="I1443" s="6" t="str">
        <f ca="1">IF(OR(Table2[[#This Row],[M17_21_2]]&gt;0,Table2[[#This Row],[K17_21_2]]&lt;0),"+-","")</f>
        <v/>
      </c>
      <c r="J1443" s="9">
        <f ca="1">SUMIF(INDIRECT(Table2[[#Headers],[M23_28_2]]&amp;"[concat]"),Table2[concat],INDIRECT(Table2[[#Headers],[M23_28_2]]&amp;"[c]"))</f>
        <v>0</v>
      </c>
      <c r="K1443" s="9"/>
      <c r="L1443" s="9" t="str">
        <f ca="1">IF(OR(Table2[[#This Row],[M23_28_2]]&gt;0,Table2[[#This Row],[K23_28_2]]&lt;0),"+-","")</f>
        <v/>
      </c>
    </row>
    <row r="1444" spans="1:12" x14ac:dyDescent="0.25">
      <c r="A1444" s="6" t="str">
        <f>SUBSTITUTE(SUBSTITUTE(Table2[[#This Row],[NAMA BARANG]],"-","")," ","")</f>
        <v>NBminipocketMB120warnakulit</v>
      </c>
      <c r="B1444" s="8">
        <f ca="1">IF(Table2[[#This Row],[TT]]&lt;1,"",COUNT(B$2:B1443)+1)</f>
        <v>1442</v>
      </c>
      <c r="C1444" s="6" t="s">
        <v>1737</v>
      </c>
      <c r="D1444" s="8">
        <v>4</v>
      </c>
      <c r="E1444" s="8" t="s">
        <v>197</v>
      </c>
      <c r="F1444" s="8">
        <f ca="1">SUM(Table2[[#This Row],[AWAL]],Table2[[#This Row],[M17_21_2]],Table2[[#This Row],[K17_21_2]],Table2[[#This Row],[M23_28_2]],Table2[[#This Row],[K23_28_2]])</f>
        <v>4</v>
      </c>
      <c r="G1444" s="6">
        <f ca="1">SUMIF(INDIRECT(Table2[[#Headers],[M17_21_2]]&amp;"[concat]"),Table2[concat],INDIRECT(Table2[[#Headers],[M17_21_2]]&amp;"[c]"))</f>
        <v>0</v>
      </c>
      <c r="H1444" s="6">
        <f ca="1">SUMIF(INDIRECT(Table2[[#Headers],[K17_21_2]]&amp;"[concat]"),Table2[concat],INDIRECT(Table2[[#Headers],[K17_21_2]]&amp;"[c]"))*-1</f>
        <v>0</v>
      </c>
      <c r="I1444" s="6" t="str">
        <f ca="1">IF(OR(Table2[[#This Row],[M17_21_2]]&gt;0,Table2[[#This Row],[K17_21_2]]&lt;0),"+-","")</f>
        <v/>
      </c>
      <c r="J1444" s="9">
        <f ca="1">SUMIF(INDIRECT(Table2[[#Headers],[M23_28_2]]&amp;"[concat]"),Table2[concat],INDIRECT(Table2[[#Headers],[M23_28_2]]&amp;"[c]"))</f>
        <v>0</v>
      </c>
      <c r="K1444" s="9"/>
      <c r="L1444" s="9" t="str">
        <f ca="1">IF(OR(Table2[[#This Row],[M23_28_2]]&gt;0,Table2[[#This Row],[K23_28_2]]&lt;0),"+-","")</f>
        <v/>
      </c>
    </row>
    <row r="1445" spans="1:12" x14ac:dyDescent="0.25">
      <c r="A1445" s="6" t="str">
        <f>SUBSTITUTE(SUBSTITUTE(Table2[[#This Row],[NAMA BARANG]],"-","")," ","")</f>
        <v>NBpocketNB4003</v>
      </c>
      <c r="B1445" s="8">
        <f ca="1">IF(Table2[[#This Row],[TT]]&lt;1,"",COUNT(B$2:B1444)+1)</f>
        <v>1443</v>
      </c>
      <c r="C1445" s="6" t="s">
        <v>1738</v>
      </c>
      <c r="D1445" s="8">
        <v>95</v>
      </c>
      <c r="E1445" s="8" t="s">
        <v>63</v>
      </c>
      <c r="F1445" s="8">
        <f ca="1">SUM(Table2[[#This Row],[AWAL]],Table2[[#This Row],[M17_21_2]],Table2[[#This Row],[K17_21_2]],Table2[[#This Row],[M23_28_2]],Table2[[#This Row],[K23_28_2]])</f>
        <v>95</v>
      </c>
      <c r="G1445" s="6">
        <f ca="1">SUMIF(INDIRECT(Table2[[#Headers],[M17_21_2]]&amp;"[concat]"),Table2[concat],INDIRECT(Table2[[#Headers],[M17_21_2]]&amp;"[c]"))</f>
        <v>0</v>
      </c>
      <c r="H1445" s="6">
        <f ca="1">SUMIF(INDIRECT(Table2[[#Headers],[K17_21_2]]&amp;"[concat]"),Table2[concat],INDIRECT(Table2[[#Headers],[K17_21_2]]&amp;"[c]"))*-1</f>
        <v>0</v>
      </c>
      <c r="I1445" s="6" t="str">
        <f ca="1">IF(OR(Table2[[#This Row],[M17_21_2]]&gt;0,Table2[[#This Row],[K17_21_2]]&lt;0),"+-","")</f>
        <v/>
      </c>
      <c r="J1445" s="9">
        <f ca="1">SUMIF(INDIRECT(Table2[[#Headers],[M23_28_2]]&amp;"[concat]"),Table2[concat],INDIRECT(Table2[[#Headers],[M23_28_2]]&amp;"[c]"))</f>
        <v>0</v>
      </c>
      <c r="K1445" s="9"/>
      <c r="L1445" s="9" t="str">
        <f ca="1">IF(OR(Table2[[#This Row],[M23_28_2]]&gt;0,Table2[[#This Row],[K23_28_2]]&lt;0),"+-","")</f>
        <v/>
      </c>
    </row>
    <row r="1446" spans="1:12" x14ac:dyDescent="0.25">
      <c r="A1446" s="6" t="str">
        <f>SUBSTITUTE(SUBSTITUTE(Table2[[#This Row],[NAMA BARANG]],"-","")," ","")</f>
        <v>NBRingA5801Index</v>
      </c>
      <c r="B1446" s="8">
        <f ca="1">IF(Table2[[#This Row],[TT]]&lt;1,"",COUNT(B$2:B1445)+1)</f>
        <v>1444</v>
      </c>
      <c r="C1446" s="6" t="s">
        <v>1739</v>
      </c>
      <c r="D1446" s="8">
        <v>9</v>
      </c>
      <c r="E1446" s="8" t="s">
        <v>38</v>
      </c>
      <c r="F1446" s="8">
        <f ca="1">SUM(Table2[[#This Row],[AWAL]],Table2[[#This Row],[M17_21_2]],Table2[[#This Row],[K17_21_2]],Table2[[#This Row],[M23_28_2]],Table2[[#This Row],[K23_28_2]])</f>
        <v>9</v>
      </c>
      <c r="G1446" s="6">
        <f ca="1">SUMIF(INDIRECT(Table2[[#Headers],[M17_21_2]]&amp;"[concat]"),Table2[concat],INDIRECT(Table2[[#Headers],[M17_21_2]]&amp;"[c]"))</f>
        <v>0</v>
      </c>
      <c r="H1446" s="6">
        <f ca="1">SUMIF(INDIRECT(Table2[[#Headers],[K17_21_2]]&amp;"[concat]"),Table2[concat],INDIRECT(Table2[[#Headers],[K17_21_2]]&amp;"[c]"))*-1</f>
        <v>0</v>
      </c>
      <c r="I1446" s="6" t="str">
        <f ca="1">IF(OR(Table2[[#This Row],[M17_21_2]]&gt;0,Table2[[#This Row],[K17_21_2]]&lt;0),"+-","")</f>
        <v/>
      </c>
      <c r="J1446" s="9">
        <f ca="1">SUMIF(INDIRECT(Table2[[#Headers],[M23_28_2]]&amp;"[concat]"),Table2[concat],INDIRECT(Table2[[#Headers],[M23_28_2]]&amp;"[c]"))</f>
        <v>0</v>
      </c>
      <c r="K1446" s="9"/>
      <c r="L1446" s="9" t="str">
        <f ca="1">IF(OR(Table2[[#This Row],[M23_28_2]]&gt;0,Table2[[#This Row],[K23_28_2]]&lt;0),"+-","")</f>
        <v/>
      </c>
    </row>
    <row r="1447" spans="1:12" x14ac:dyDescent="0.25">
      <c r="A1447" s="6" t="str">
        <f>SUBSTITUTE(SUBSTITUTE(Table2[[#This Row],[NAMA BARANG]],"-","")," ","")</f>
        <v>NBSpiral3DA680</v>
      </c>
      <c r="B1447" s="8">
        <f ca="1">IF(Table2[[#This Row],[TT]]&lt;1,"",COUNT(B$2:B1446)+1)</f>
        <v>1445</v>
      </c>
      <c r="C1447" s="6" t="s">
        <v>1740</v>
      </c>
      <c r="D1447" s="8">
        <v>11</v>
      </c>
      <c r="E1447" s="8" t="s">
        <v>61</v>
      </c>
      <c r="F1447" s="8">
        <f ca="1">SUM(Table2[[#This Row],[AWAL]],Table2[[#This Row],[M17_21_2]],Table2[[#This Row],[K17_21_2]],Table2[[#This Row],[M23_28_2]],Table2[[#This Row],[K23_28_2]])</f>
        <v>11</v>
      </c>
      <c r="G1447" s="6">
        <f ca="1">SUMIF(INDIRECT(Table2[[#Headers],[M17_21_2]]&amp;"[concat]"),Table2[concat],INDIRECT(Table2[[#Headers],[M17_21_2]]&amp;"[c]"))</f>
        <v>0</v>
      </c>
      <c r="H1447" s="6">
        <f ca="1">SUMIF(INDIRECT(Table2[[#Headers],[K17_21_2]]&amp;"[concat]"),Table2[concat],INDIRECT(Table2[[#Headers],[K17_21_2]]&amp;"[c]"))*-1</f>
        <v>0</v>
      </c>
      <c r="I1447" s="6" t="str">
        <f ca="1">IF(OR(Table2[[#This Row],[M17_21_2]]&gt;0,Table2[[#This Row],[K17_21_2]]&lt;0),"+-","")</f>
        <v/>
      </c>
      <c r="J1447" s="9">
        <f ca="1">SUMIF(INDIRECT(Table2[[#Headers],[M23_28_2]]&amp;"[concat]"),Table2[concat],INDIRECT(Table2[[#Headers],[M23_28_2]]&amp;"[c]"))</f>
        <v>0</v>
      </c>
      <c r="K1447" s="9"/>
      <c r="L1447" s="9" t="str">
        <f ca="1">IF(OR(Table2[[#This Row],[M23_28_2]]&gt;0,Table2[[#This Row],[K23_28_2]]&lt;0),"+-","")</f>
        <v/>
      </c>
    </row>
    <row r="1448" spans="1:12" x14ac:dyDescent="0.25">
      <c r="A1448" s="6" t="str">
        <f>SUBSTITUTE(SUBSTITUTE(Table2[[#This Row],[NAMA BARANG]],"-","")," ","")</f>
        <v>NBSpiralA6801</v>
      </c>
      <c r="B1448" s="8">
        <f ca="1">IF(Table2[[#This Row],[TT]]&lt;1,"",COUNT(B$2:B1447)+1)</f>
        <v>1446</v>
      </c>
      <c r="C1448" s="6" t="s">
        <v>1741</v>
      </c>
      <c r="D1448" s="8">
        <v>19</v>
      </c>
      <c r="E1448" s="8" t="s">
        <v>161</v>
      </c>
      <c r="F1448" s="8">
        <f ca="1">SUM(Table2[[#This Row],[AWAL]],Table2[[#This Row],[M17_21_2]],Table2[[#This Row],[K17_21_2]],Table2[[#This Row],[M23_28_2]],Table2[[#This Row],[K23_28_2]])</f>
        <v>19</v>
      </c>
      <c r="G1448" s="6">
        <f ca="1">SUMIF(INDIRECT(Table2[[#Headers],[M17_21_2]]&amp;"[concat]"),Table2[concat],INDIRECT(Table2[[#Headers],[M17_21_2]]&amp;"[c]"))</f>
        <v>0</v>
      </c>
      <c r="H1448" s="6">
        <f ca="1">SUMIF(INDIRECT(Table2[[#Headers],[K17_21_2]]&amp;"[concat]"),Table2[concat],INDIRECT(Table2[[#Headers],[K17_21_2]]&amp;"[c]"))*-1</f>
        <v>0</v>
      </c>
      <c r="I1448" s="6" t="str">
        <f ca="1">IF(OR(Table2[[#This Row],[M17_21_2]]&gt;0,Table2[[#This Row],[K17_21_2]]&lt;0),"+-","")</f>
        <v/>
      </c>
      <c r="J1448" s="9">
        <f ca="1">SUMIF(INDIRECT(Table2[[#Headers],[M23_28_2]]&amp;"[concat]"),Table2[concat],INDIRECT(Table2[[#Headers],[M23_28_2]]&amp;"[c]"))</f>
        <v>0</v>
      </c>
      <c r="K1448" s="9"/>
      <c r="L1448" s="9" t="str">
        <f ca="1">IF(OR(Table2[[#This Row],[M23_28_2]]&gt;0,Table2[[#This Row],[K23_28_2]]&lt;0),"+-","")</f>
        <v/>
      </c>
    </row>
    <row r="1449" spans="1:12" x14ac:dyDescent="0.25">
      <c r="A1449" s="6" t="str">
        <f>SUBSTITUTE(SUBSTITUTE(Table2[[#This Row],[NAMA BARANG]],"-","")," ","")</f>
        <v>NBSpiralPVCA580</v>
      </c>
      <c r="B1449" s="8">
        <f ca="1">IF(Table2[[#This Row],[TT]]&lt;1,"",COUNT(B$2:B1448)+1)</f>
        <v>1447</v>
      </c>
      <c r="C1449" s="6" t="s">
        <v>1743</v>
      </c>
      <c r="D1449" s="8">
        <v>3</v>
      </c>
      <c r="E1449" s="8" t="s">
        <v>38</v>
      </c>
      <c r="F1449" s="8">
        <f ca="1">SUM(Table2[[#This Row],[AWAL]],Table2[[#This Row],[M17_21_2]],Table2[[#This Row],[K17_21_2]],Table2[[#This Row],[M23_28_2]],Table2[[#This Row],[K23_28_2]])</f>
        <v>3</v>
      </c>
      <c r="G1449" s="6">
        <f ca="1">SUMIF(INDIRECT(Table2[[#Headers],[M17_21_2]]&amp;"[concat]"),Table2[concat],INDIRECT(Table2[[#Headers],[M17_21_2]]&amp;"[c]"))</f>
        <v>0</v>
      </c>
      <c r="H1449" s="6">
        <f ca="1">SUMIF(INDIRECT(Table2[[#Headers],[K17_21_2]]&amp;"[concat]"),Table2[concat],INDIRECT(Table2[[#Headers],[K17_21_2]]&amp;"[c]"))*-1</f>
        <v>0</v>
      </c>
      <c r="I1449" s="6" t="str">
        <f ca="1">IF(OR(Table2[[#This Row],[M17_21_2]]&gt;0,Table2[[#This Row],[K17_21_2]]&lt;0),"+-","")</f>
        <v/>
      </c>
      <c r="J1449" s="9">
        <f ca="1">SUMIF(INDIRECT(Table2[[#Headers],[M23_28_2]]&amp;"[concat]"),Table2[concat],INDIRECT(Table2[[#Headers],[M23_28_2]]&amp;"[c]"))</f>
        <v>0</v>
      </c>
      <c r="K1449" s="9"/>
      <c r="L1449" s="9" t="str">
        <f ca="1">IF(OR(Table2[[#This Row],[M23_28_2]]&gt;0,Table2[[#This Row],[K23_28_2]]&lt;0),"+-","")</f>
        <v/>
      </c>
    </row>
    <row r="1450" spans="1:12" x14ac:dyDescent="0.25">
      <c r="A1450" s="6" t="str">
        <f>SUBSTITUTE(SUBSTITUTE(Table2[[#This Row],[NAMA BARANG]],"-","")," ","")</f>
        <v>NotebookB64freshfruit(8gambar)</v>
      </c>
      <c r="B1450" s="8">
        <f ca="1">IF(Table2[[#This Row],[TT]]&lt;1,"",COUNT(B$2:B1449)+1)</f>
        <v>1448</v>
      </c>
      <c r="C1450" s="6" t="s">
        <v>1744</v>
      </c>
      <c r="D1450" s="8">
        <v>7</v>
      </c>
      <c r="E1450" s="8" t="s">
        <v>370</v>
      </c>
      <c r="F1450" s="8">
        <f ca="1">SUM(Table2[[#This Row],[AWAL]],Table2[[#This Row],[M17_21_2]],Table2[[#This Row],[K17_21_2]],Table2[[#This Row],[M23_28_2]],Table2[[#This Row],[K23_28_2]])</f>
        <v>7</v>
      </c>
      <c r="G1450" s="6">
        <f ca="1">SUMIF(INDIRECT(Table2[[#Headers],[M17_21_2]]&amp;"[concat]"),Table2[concat],INDIRECT(Table2[[#Headers],[M17_21_2]]&amp;"[c]"))</f>
        <v>0</v>
      </c>
      <c r="H1450" s="6">
        <f ca="1">SUMIF(INDIRECT(Table2[[#Headers],[K17_21_2]]&amp;"[concat]"),Table2[concat],INDIRECT(Table2[[#Headers],[K17_21_2]]&amp;"[c]"))*-1</f>
        <v>0</v>
      </c>
      <c r="I1450" s="6" t="str">
        <f ca="1">IF(OR(Table2[[#This Row],[M17_21_2]]&gt;0,Table2[[#This Row],[K17_21_2]]&lt;0),"+-","")</f>
        <v/>
      </c>
      <c r="J1450" s="9">
        <f ca="1">SUMIF(INDIRECT(Table2[[#Headers],[M23_28_2]]&amp;"[concat]"),Table2[concat],INDIRECT(Table2[[#Headers],[M23_28_2]]&amp;"[c]"))</f>
        <v>0</v>
      </c>
      <c r="K1450" s="9"/>
      <c r="L1450" s="9" t="str">
        <f ca="1">IF(OR(Table2[[#This Row],[M23_28_2]]&gt;0,Table2[[#This Row],[K23_28_2]]&lt;0),"+-","")</f>
        <v/>
      </c>
    </row>
    <row r="1451" spans="1:12" x14ac:dyDescent="0.25">
      <c r="A1451" s="6" t="str">
        <f>SUBSTITUTE(SUBSTITUTE(Table2[[#This Row],[NAMA BARANG]],"-","")," ","")</f>
        <v>NotesBuahSpiralBH/LC421worry</v>
      </c>
      <c r="B1451" s="8">
        <f ca="1">IF(Table2[[#This Row],[TT]]&lt;1,"",COUNT(B$2:B1450)+1)</f>
        <v>1449</v>
      </c>
      <c r="C1451" s="6" t="s">
        <v>1745</v>
      </c>
      <c r="D1451" s="8">
        <v>1</v>
      </c>
      <c r="E1451" s="8" t="s">
        <v>63</v>
      </c>
      <c r="F1451" s="8">
        <f ca="1">SUM(Table2[[#This Row],[AWAL]],Table2[[#This Row],[M17_21_2]],Table2[[#This Row],[K17_21_2]],Table2[[#This Row],[M23_28_2]],Table2[[#This Row],[K23_28_2]])</f>
        <v>1</v>
      </c>
      <c r="G1451" s="6">
        <f ca="1">SUMIF(INDIRECT(Table2[[#Headers],[M17_21_2]]&amp;"[concat]"),Table2[concat],INDIRECT(Table2[[#Headers],[M17_21_2]]&amp;"[c]"))</f>
        <v>0</v>
      </c>
      <c r="H1451" s="6">
        <f ca="1">SUMIF(INDIRECT(Table2[[#Headers],[K17_21_2]]&amp;"[concat]"),Table2[concat],INDIRECT(Table2[[#Headers],[K17_21_2]]&amp;"[c]"))*-1</f>
        <v>0</v>
      </c>
      <c r="I1451" s="6" t="str">
        <f ca="1">IF(OR(Table2[[#This Row],[M17_21_2]]&gt;0,Table2[[#This Row],[K17_21_2]]&lt;0),"+-","")</f>
        <v/>
      </c>
      <c r="J1451" s="9">
        <f ca="1">SUMIF(INDIRECT(Table2[[#Headers],[M23_28_2]]&amp;"[concat]"),Table2[concat],INDIRECT(Table2[[#Headers],[M23_28_2]]&amp;"[c]"))</f>
        <v>0</v>
      </c>
      <c r="K1451" s="9"/>
      <c r="L1451" s="9" t="str">
        <f ca="1">IF(OR(Table2[[#This Row],[M23_28_2]]&gt;0,Table2[[#This Row],[K23_28_2]]&lt;0),"+-","")</f>
        <v/>
      </c>
    </row>
    <row r="1452" spans="1:12" x14ac:dyDescent="0.25">
      <c r="A1452" s="6" t="str">
        <f>SUBSTITUTE(SUBSTITUTE(Table2[[#This Row],[NAMA BARANG]],"-","")," ","")</f>
        <v>NotesFancy7091sunlight</v>
      </c>
      <c r="B1452" s="8">
        <f ca="1">IF(Table2[[#This Row],[TT]]&lt;1,"",COUNT(B$2:B1451)+1)</f>
        <v>1450</v>
      </c>
      <c r="C1452" s="6" t="s">
        <v>1746</v>
      </c>
      <c r="D1452" s="8">
        <v>2</v>
      </c>
      <c r="E1452" s="8" t="s">
        <v>353</v>
      </c>
      <c r="F1452" s="8">
        <f ca="1">SUM(Table2[[#This Row],[AWAL]],Table2[[#This Row],[M17_21_2]],Table2[[#This Row],[K17_21_2]],Table2[[#This Row],[M23_28_2]],Table2[[#This Row],[K23_28_2]])</f>
        <v>2</v>
      </c>
      <c r="G1452" s="6">
        <f ca="1">SUMIF(INDIRECT(Table2[[#Headers],[M17_21_2]]&amp;"[concat]"),Table2[concat],INDIRECT(Table2[[#Headers],[M17_21_2]]&amp;"[c]"))</f>
        <v>0</v>
      </c>
      <c r="H1452" s="6">
        <f ca="1">SUMIF(INDIRECT(Table2[[#Headers],[K17_21_2]]&amp;"[concat]"),Table2[concat],INDIRECT(Table2[[#Headers],[K17_21_2]]&amp;"[c]"))*-1</f>
        <v>0</v>
      </c>
      <c r="I1452" s="6" t="str">
        <f ca="1">IF(OR(Table2[[#This Row],[M17_21_2]]&gt;0,Table2[[#This Row],[K17_21_2]]&lt;0),"+-","")</f>
        <v/>
      </c>
      <c r="J1452" s="9">
        <f ca="1">SUMIF(INDIRECT(Table2[[#Headers],[M23_28_2]]&amp;"[concat]"),Table2[concat],INDIRECT(Table2[[#Headers],[M23_28_2]]&amp;"[c]"))</f>
        <v>0</v>
      </c>
      <c r="K1452" s="9"/>
      <c r="L1452" s="9" t="str">
        <f ca="1">IF(OR(Table2[[#This Row],[M23_28_2]]&gt;0,Table2[[#This Row],[K23_28_2]]&lt;0),"+-","")</f>
        <v/>
      </c>
    </row>
    <row r="1453" spans="1:12" x14ac:dyDescent="0.25">
      <c r="A1453" s="6" t="str">
        <f>SUBSTITUTE(SUBSTITUTE(Table2[[#This Row],[NAMA BARANG]],"-","")," ","")</f>
        <v>Notesspiral062(2)/061(1)</v>
      </c>
      <c r="B1453" s="8">
        <f ca="1">IF(Table2[[#This Row],[TT]]&lt;1,"",COUNT(B$2:B1452)+1)</f>
        <v>1451</v>
      </c>
      <c r="C1453" s="6" t="s">
        <v>1747</v>
      </c>
      <c r="D1453" s="8">
        <v>4</v>
      </c>
      <c r="E1453" s="8" t="s">
        <v>1748</v>
      </c>
      <c r="F1453" s="8">
        <f ca="1">SUM(Table2[[#This Row],[AWAL]],Table2[[#This Row],[M17_21_2]],Table2[[#This Row],[K17_21_2]],Table2[[#This Row],[M23_28_2]],Table2[[#This Row],[K23_28_2]])</f>
        <v>4</v>
      </c>
      <c r="G1453" s="6">
        <f ca="1">SUMIF(INDIRECT(Table2[[#Headers],[M17_21_2]]&amp;"[concat]"),Table2[concat],INDIRECT(Table2[[#Headers],[M17_21_2]]&amp;"[c]"))</f>
        <v>0</v>
      </c>
      <c r="H1453" s="6">
        <f ca="1">SUMIF(INDIRECT(Table2[[#Headers],[K17_21_2]]&amp;"[concat]"),Table2[concat],INDIRECT(Table2[[#Headers],[K17_21_2]]&amp;"[c]"))*-1</f>
        <v>0</v>
      </c>
      <c r="I1453" s="6" t="str">
        <f ca="1">IF(OR(Table2[[#This Row],[M17_21_2]]&gt;0,Table2[[#This Row],[K17_21_2]]&lt;0),"+-","")</f>
        <v/>
      </c>
      <c r="J1453" s="9">
        <f ca="1">SUMIF(INDIRECT(Table2[[#Headers],[M23_28_2]]&amp;"[concat]"),Table2[concat],INDIRECT(Table2[[#Headers],[M23_28_2]]&amp;"[c]"))</f>
        <v>0</v>
      </c>
      <c r="K1453" s="9"/>
      <c r="L1453" s="9" t="str">
        <f ca="1">IF(OR(Table2[[#This Row],[M23_28_2]]&gt;0,Table2[[#This Row],[K23_28_2]]&lt;0),"+-","")</f>
        <v/>
      </c>
    </row>
    <row r="1454" spans="1:12" x14ac:dyDescent="0.25">
      <c r="A1454" s="6" t="str">
        <f>SUBSTITUTE(SUBSTITUTE(Table2[[#This Row],[NAMA BARANG]],"-","")," ","")</f>
        <v>Notesspiral505kcg+Bp</v>
      </c>
      <c r="B1454" s="8">
        <f ca="1">IF(Table2[[#This Row],[TT]]&lt;1,"",COUNT(B$2:B1453)+1)</f>
        <v>1452</v>
      </c>
      <c r="C1454" s="6" t="s">
        <v>1749</v>
      </c>
      <c r="D1454" s="8">
        <v>5</v>
      </c>
      <c r="E1454" s="8" t="s">
        <v>197</v>
      </c>
      <c r="F1454" s="8">
        <f ca="1">SUM(Table2[[#This Row],[AWAL]],Table2[[#This Row],[M17_21_2]],Table2[[#This Row],[K17_21_2]],Table2[[#This Row],[M23_28_2]],Table2[[#This Row],[K23_28_2]])</f>
        <v>5</v>
      </c>
      <c r="G1454" s="6">
        <f ca="1">SUMIF(INDIRECT(Table2[[#Headers],[M17_21_2]]&amp;"[concat]"),Table2[concat],INDIRECT(Table2[[#Headers],[M17_21_2]]&amp;"[c]"))</f>
        <v>0</v>
      </c>
      <c r="H1454" s="6">
        <f ca="1">SUMIF(INDIRECT(Table2[[#Headers],[K17_21_2]]&amp;"[concat]"),Table2[concat],INDIRECT(Table2[[#Headers],[K17_21_2]]&amp;"[c]"))*-1</f>
        <v>0</v>
      </c>
      <c r="I1454" s="6" t="str">
        <f ca="1">IF(OR(Table2[[#This Row],[M17_21_2]]&gt;0,Table2[[#This Row],[K17_21_2]]&lt;0),"+-","")</f>
        <v/>
      </c>
      <c r="J1454" s="9">
        <f ca="1">SUMIF(INDIRECT(Table2[[#Headers],[M23_28_2]]&amp;"[concat]"),Table2[concat],INDIRECT(Table2[[#Headers],[M23_28_2]]&amp;"[c]"))</f>
        <v>0</v>
      </c>
      <c r="K1454" s="9"/>
      <c r="L1454" s="9" t="str">
        <f ca="1">IF(OR(Table2[[#This Row],[M23_28_2]]&gt;0,Table2[[#This Row],[K23_28_2]]&lt;0),"+-","")</f>
        <v/>
      </c>
    </row>
    <row r="1455" spans="1:12" x14ac:dyDescent="0.25">
      <c r="A1455" s="6" t="str">
        <f>SUBSTITUTE(SUBSTITUTE(Table2[[#This Row],[NAMA BARANG]],"-","")," ","")</f>
        <v>Notesspiralprincess708(tenagabaru)</v>
      </c>
      <c r="B1455" s="8">
        <f ca="1">IF(Table2[[#This Row],[TT]]&lt;1,"",COUNT(B$2:B1454)+1)</f>
        <v>1453</v>
      </c>
      <c r="C1455" s="6" t="s">
        <v>1751</v>
      </c>
      <c r="D1455" s="8">
        <v>4</v>
      </c>
      <c r="E1455" s="8" t="s">
        <v>213</v>
      </c>
      <c r="F1455" s="8">
        <f ca="1">SUM(Table2[[#This Row],[AWAL]],Table2[[#This Row],[M17_21_2]],Table2[[#This Row],[K17_21_2]],Table2[[#This Row],[M23_28_2]],Table2[[#This Row],[K23_28_2]])</f>
        <v>4</v>
      </c>
      <c r="G1455" s="6">
        <f ca="1">SUMIF(INDIRECT(Table2[[#Headers],[M17_21_2]]&amp;"[concat]"),Table2[concat],INDIRECT(Table2[[#Headers],[M17_21_2]]&amp;"[c]"))</f>
        <v>0</v>
      </c>
      <c r="H1455" s="6">
        <f ca="1">SUMIF(INDIRECT(Table2[[#Headers],[K17_21_2]]&amp;"[concat]"),Table2[concat],INDIRECT(Table2[[#Headers],[K17_21_2]]&amp;"[c]"))*-1</f>
        <v>0</v>
      </c>
      <c r="I1455" s="6" t="str">
        <f ca="1">IF(OR(Table2[[#This Row],[M17_21_2]]&gt;0,Table2[[#This Row],[K17_21_2]]&lt;0),"+-","")</f>
        <v/>
      </c>
      <c r="J1455" s="9">
        <f ca="1">SUMIF(INDIRECT(Table2[[#Headers],[M23_28_2]]&amp;"[concat]"),Table2[concat],INDIRECT(Table2[[#Headers],[M23_28_2]]&amp;"[c]"))</f>
        <v>0</v>
      </c>
      <c r="K1455" s="9"/>
      <c r="L1455" s="9" t="str">
        <f ca="1">IF(OR(Table2[[#This Row],[M23_28_2]]&gt;0,Table2[[#This Row],[K23_28_2]]&lt;0),"+-","")</f>
        <v/>
      </c>
    </row>
    <row r="1456" spans="1:12" x14ac:dyDescent="0.25">
      <c r="A1456" s="6" t="str">
        <f>SUBSTITUTE(SUBSTITUTE(Table2[[#This Row],[NAMA BARANG]],"-","")," ","")</f>
        <v>NotesspiralPrincessberdiri(Mitra)</v>
      </c>
      <c r="B1456" s="8">
        <f ca="1">IF(Table2[[#This Row],[TT]]&lt;1,"",COUNT(B$2:B1455)+1)</f>
        <v>1454</v>
      </c>
      <c r="C1456" s="6" t="s">
        <v>1752</v>
      </c>
      <c r="D1456" s="8">
        <v>5</v>
      </c>
      <c r="E1456" s="8" t="s">
        <v>1753</v>
      </c>
      <c r="F1456" s="8">
        <f ca="1">SUM(Table2[[#This Row],[AWAL]],Table2[[#This Row],[M17_21_2]],Table2[[#This Row],[K17_21_2]],Table2[[#This Row],[M23_28_2]],Table2[[#This Row],[K23_28_2]])</f>
        <v>5</v>
      </c>
      <c r="G1456" s="6">
        <f ca="1">SUMIF(INDIRECT(Table2[[#Headers],[M17_21_2]]&amp;"[concat]"),Table2[concat],INDIRECT(Table2[[#Headers],[M17_21_2]]&amp;"[c]"))</f>
        <v>0</v>
      </c>
      <c r="H1456" s="6">
        <f ca="1">SUMIF(INDIRECT(Table2[[#Headers],[K17_21_2]]&amp;"[concat]"),Table2[concat],INDIRECT(Table2[[#Headers],[K17_21_2]]&amp;"[c]"))*-1</f>
        <v>0</v>
      </c>
      <c r="I1456" s="6" t="str">
        <f ca="1">IF(OR(Table2[[#This Row],[M17_21_2]]&gt;0,Table2[[#This Row],[K17_21_2]]&lt;0),"+-","")</f>
        <v/>
      </c>
      <c r="J1456" s="9">
        <f ca="1">SUMIF(INDIRECT(Table2[[#Headers],[M23_28_2]]&amp;"[concat]"),Table2[concat],INDIRECT(Table2[[#Headers],[M23_28_2]]&amp;"[c]"))</f>
        <v>0</v>
      </c>
      <c r="K1456" s="9"/>
      <c r="L1456" s="9" t="str">
        <f ca="1">IF(OR(Table2[[#This Row],[M23_28_2]]&gt;0,Table2[[#This Row],[K23_28_2]]&lt;0),"+-","")</f>
        <v/>
      </c>
    </row>
    <row r="1457" spans="1:12" x14ac:dyDescent="0.25">
      <c r="A1457" s="6" t="str">
        <f>SUBSTITUTE(SUBSTITUTE(Table2[[#This Row],[NAMA BARANG]],"-","")," ","")</f>
        <v>Notesyoyo</v>
      </c>
      <c r="B1457" s="8">
        <f ca="1">IF(Table2[[#This Row],[TT]]&lt;1,"",COUNT(B$2:B1456)+1)</f>
        <v>1455</v>
      </c>
      <c r="C1457" s="6" t="s">
        <v>1754</v>
      </c>
      <c r="D1457" s="8">
        <v>2</v>
      </c>
      <c r="E1457" s="8" t="s">
        <v>89</v>
      </c>
      <c r="F1457" s="8">
        <f ca="1">SUM(Table2[[#This Row],[AWAL]],Table2[[#This Row],[M17_21_2]],Table2[[#This Row],[K17_21_2]],Table2[[#This Row],[M23_28_2]],Table2[[#This Row],[K23_28_2]])</f>
        <v>2</v>
      </c>
      <c r="G1457" s="6">
        <f ca="1">SUMIF(INDIRECT(Table2[[#Headers],[M17_21_2]]&amp;"[concat]"),Table2[concat],INDIRECT(Table2[[#Headers],[M17_21_2]]&amp;"[c]"))</f>
        <v>0</v>
      </c>
      <c r="H1457" s="6">
        <f ca="1">SUMIF(INDIRECT(Table2[[#Headers],[K17_21_2]]&amp;"[concat]"),Table2[concat],INDIRECT(Table2[[#Headers],[K17_21_2]]&amp;"[c]"))*-1</f>
        <v>0</v>
      </c>
      <c r="I1457" s="6" t="str">
        <f ca="1">IF(OR(Table2[[#This Row],[M17_21_2]]&gt;0,Table2[[#This Row],[K17_21_2]]&lt;0),"+-","")</f>
        <v/>
      </c>
      <c r="J1457" s="9">
        <f ca="1">SUMIF(INDIRECT(Table2[[#Headers],[M23_28_2]]&amp;"[concat]"),Table2[concat],INDIRECT(Table2[[#Headers],[M23_28_2]]&amp;"[c]"))</f>
        <v>0</v>
      </c>
      <c r="K1457" s="9"/>
      <c r="L1457" s="9" t="str">
        <f ca="1">IF(OR(Table2[[#This Row],[M23_28_2]]&gt;0,Table2[[#This Row],[K23_28_2]]&lt;0),"+-","")</f>
        <v/>
      </c>
    </row>
    <row r="1458" spans="1:12" x14ac:dyDescent="0.25">
      <c r="A1458" s="6" t="str">
        <f>SUBSTITUTE(SUBSTITUTE(Table2[[#This Row],[NAMA BARANG]],"-","")," ","")</f>
        <v>OilColourVancoCA140(9ml)</v>
      </c>
      <c r="B1458" s="8">
        <f ca="1">IF(Table2[[#This Row],[TT]]&lt;1,"",COUNT(B$2:B1457)+1)</f>
        <v>1456</v>
      </c>
      <c r="C1458" s="6" t="s">
        <v>1755</v>
      </c>
      <c r="D1458" s="8">
        <v>8</v>
      </c>
      <c r="E1458" s="8" t="s">
        <v>63</v>
      </c>
      <c r="F1458" s="8">
        <f ca="1">SUM(Table2[[#This Row],[AWAL]],Table2[[#This Row],[M17_21_2]],Table2[[#This Row],[K17_21_2]],Table2[[#This Row],[M23_28_2]],Table2[[#This Row],[K23_28_2]])</f>
        <v>7</v>
      </c>
      <c r="G1458" s="6">
        <f ca="1">SUMIF(INDIRECT(Table2[[#Headers],[M17_21_2]]&amp;"[concat]"),Table2[concat],INDIRECT(Table2[[#Headers],[M17_21_2]]&amp;"[c]"))</f>
        <v>0</v>
      </c>
      <c r="H1458" s="6">
        <f ca="1">SUMIF(INDIRECT(Table2[[#Headers],[K17_21_2]]&amp;"[concat]"),Table2[concat],INDIRECT(Table2[[#Headers],[K17_21_2]]&amp;"[c]"))*-1</f>
        <v>-1</v>
      </c>
      <c r="I1458" s="6" t="str">
        <f ca="1">IF(OR(Table2[[#This Row],[M17_21_2]]&gt;0,Table2[[#This Row],[K17_21_2]]&lt;0),"+-","")</f>
        <v>+-</v>
      </c>
      <c r="J1458" s="9">
        <f ca="1">SUMIF(INDIRECT(Table2[[#Headers],[M23_28_2]]&amp;"[concat]"),Table2[concat],INDIRECT(Table2[[#Headers],[M23_28_2]]&amp;"[c]"))</f>
        <v>0</v>
      </c>
      <c r="K1458" s="9"/>
      <c r="L1458" s="9" t="str">
        <f ca="1">IF(OR(Table2[[#This Row],[M23_28_2]]&gt;0,Table2[[#This Row],[K23_28_2]]&lt;0),"+-","")</f>
        <v/>
      </c>
    </row>
    <row r="1459" spans="1:12" x14ac:dyDescent="0.25">
      <c r="A1459" s="6" t="str">
        <f>SUBSTITUTE(SUBSTITUTE(Table2[[#This Row],[NAMA BARANG]],"-","")," ","")</f>
        <v>Oilmarries12W</v>
      </c>
      <c r="B1459" s="8">
        <f ca="1">IF(Table2[[#This Row],[TT]]&lt;1,"",COUNT(B$2:B1458)+1)</f>
        <v>1457</v>
      </c>
      <c r="C1459" s="6" t="s">
        <v>1756</v>
      </c>
      <c r="D1459" s="8">
        <v>50</v>
      </c>
      <c r="E1459" s="8" t="s">
        <v>1017</v>
      </c>
      <c r="F1459" s="8">
        <f ca="1">SUM(Table2[[#This Row],[AWAL]],Table2[[#This Row],[M17_21_2]],Table2[[#This Row],[K17_21_2]],Table2[[#This Row],[M23_28_2]],Table2[[#This Row],[K23_28_2]])</f>
        <v>50</v>
      </c>
      <c r="G1459" s="6">
        <f ca="1">SUMIF(INDIRECT(Table2[[#Headers],[M17_21_2]]&amp;"[concat]"),Table2[concat],INDIRECT(Table2[[#Headers],[M17_21_2]]&amp;"[c]"))</f>
        <v>0</v>
      </c>
      <c r="H1459" s="6">
        <f ca="1">SUMIF(INDIRECT(Table2[[#Headers],[K17_21_2]]&amp;"[concat]"),Table2[concat],INDIRECT(Table2[[#Headers],[K17_21_2]]&amp;"[c]"))*-1</f>
        <v>0</v>
      </c>
      <c r="I1459" s="6" t="str">
        <f ca="1">IF(OR(Table2[[#This Row],[M17_21_2]]&gt;0,Table2[[#This Row],[K17_21_2]]&lt;0),"+-","")</f>
        <v/>
      </c>
      <c r="J1459" s="9">
        <f ca="1">SUMIF(INDIRECT(Table2[[#Headers],[M23_28_2]]&amp;"[concat]"),Table2[concat],INDIRECT(Table2[[#Headers],[M23_28_2]]&amp;"[c]"))</f>
        <v>0</v>
      </c>
      <c r="K1459" s="9"/>
      <c r="L1459" s="9" t="str">
        <f ca="1">IF(OR(Table2[[#This Row],[M23_28_2]]&gt;0,Table2[[#This Row],[K23_28_2]]&lt;0),"+-","")</f>
        <v/>
      </c>
    </row>
    <row r="1460" spans="1:12" x14ac:dyDescent="0.25">
      <c r="A1460" s="6" t="str">
        <f>SUBSTITUTE(SUBSTITUTE(Table2[[#This Row],[NAMA BARANG]],"-","")," ","")</f>
        <v>OilMarriesE1387B14w</v>
      </c>
      <c r="B1460" s="8">
        <f ca="1">IF(Table2[[#This Row],[TT]]&lt;1,"",COUNT(B$2:B1459)+1)</f>
        <v>1458</v>
      </c>
      <c r="C1460" s="6" t="s">
        <v>1757</v>
      </c>
      <c r="D1460" s="8">
        <v>37</v>
      </c>
      <c r="E1460" s="8" t="s">
        <v>120</v>
      </c>
      <c r="F1460" s="8">
        <f ca="1">SUM(Table2[[#This Row],[AWAL]],Table2[[#This Row],[M17_21_2]],Table2[[#This Row],[K17_21_2]],Table2[[#This Row],[M23_28_2]],Table2[[#This Row],[K23_28_2]])</f>
        <v>37</v>
      </c>
      <c r="G1460" s="6">
        <f ca="1">SUMIF(INDIRECT(Table2[[#Headers],[M17_21_2]]&amp;"[concat]"),Table2[concat],INDIRECT(Table2[[#Headers],[M17_21_2]]&amp;"[c]"))</f>
        <v>0</v>
      </c>
      <c r="H1460" s="6">
        <f ca="1">SUMIF(INDIRECT(Table2[[#Headers],[K17_21_2]]&amp;"[concat]"),Table2[concat],INDIRECT(Table2[[#Headers],[K17_21_2]]&amp;"[c]"))*-1</f>
        <v>0</v>
      </c>
      <c r="I1460" s="6" t="str">
        <f ca="1">IF(OR(Table2[[#This Row],[M17_21_2]]&gt;0,Table2[[#This Row],[K17_21_2]]&lt;0),"+-","")</f>
        <v/>
      </c>
      <c r="J1460" s="9">
        <f ca="1">SUMIF(INDIRECT(Table2[[#Headers],[M23_28_2]]&amp;"[concat]"),Table2[concat],INDIRECT(Table2[[#Headers],[M23_28_2]]&amp;"[c]"))</f>
        <v>0</v>
      </c>
      <c r="K1460" s="9"/>
      <c r="L1460" s="9" t="str">
        <f ca="1">IF(OR(Table2[[#This Row],[M23_28_2]]&gt;0,Table2[[#This Row],[K23_28_2]]&lt;0),"+-","")</f>
        <v/>
      </c>
    </row>
    <row r="1461" spans="1:12" x14ac:dyDescent="0.25">
      <c r="A1461" s="6" t="str">
        <f>SUBSTITUTE(SUBSTITUTE(Table2[[#This Row],[NAMA BARANG]],"-","")," ","")</f>
        <v>OilMarriesE1388B18w</v>
      </c>
      <c r="B1461" s="8">
        <f ca="1">IF(Table2[[#This Row],[TT]]&lt;1,"",COUNT(B$2:B1460)+1)</f>
        <v>1459</v>
      </c>
      <c r="C1461" s="6" t="s">
        <v>1758</v>
      </c>
      <c r="D1461" s="8">
        <v>70</v>
      </c>
      <c r="E1461" s="8" t="s">
        <v>120</v>
      </c>
      <c r="F1461" s="8">
        <f ca="1">SUM(Table2[[#This Row],[AWAL]],Table2[[#This Row],[M17_21_2]],Table2[[#This Row],[K17_21_2]],Table2[[#This Row],[M23_28_2]],Table2[[#This Row],[K23_28_2]])</f>
        <v>70</v>
      </c>
      <c r="G1461" s="6">
        <f ca="1">SUMIF(INDIRECT(Table2[[#Headers],[M17_21_2]]&amp;"[concat]"),Table2[concat],INDIRECT(Table2[[#Headers],[M17_21_2]]&amp;"[c]"))</f>
        <v>0</v>
      </c>
      <c r="H1461" s="6">
        <f ca="1">SUMIF(INDIRECT(Table2[[#Headers],[K17_21_2]]&amp;"[concat]"),Table2[concat],INDIRECT(Table2[[#Headers],[K17_21_2]]&amp;"[c]"))*-1</f>
        <v>0</v>
      </c>
      <c r="I1461" s="6" t="str">
        <f ca="1">IF(OR(Table2[[#This Row],[M17_21_2]]&gt;0,Table2[[#This Row],[K17_21_2]]&lt;0),"+-","")</f>
        <v/>
      </c>
      <c r="J1461" s="9">
        <f ca="1">SUMIF(INDIRECT(Table2[[#Headers],[M23_28_2]]&amp;"[concat]"),Table2[concat],INDIRECT(Table2[[#Headers],[M23_28_2]]&amp;"[c]"))</f>
        <v>0</v>
      </c>
      <c r="K1461" s="9"/>
      <c r="L1461" s="9" t="str">
        <f ca="1">IF(OR(Table2[[#This Row],[M23_28_2]]&gt;0,Table2[[#This Row],[K23_28_2]]&lt;0),"+-","")</f>
        <v/>
      </c>
    </row>
    <row r="1462" spans="1:12" x14ac:dyDescent="0.25">
      <c r="A1462" s="6" t="str">
        <f>SUBSTITUTE(SUBSTITUTE(Table2[[#This Row],[NAMA BARANG]],"-","")," ","")</f>
        <v>Oilpastel24wTbgDeboss67024</v>
      </c>
      <c r="B1462" s="8">
        <f ca="1">IF(Table2[[#This Row],[TT]]&lt;1,"",COUNT(B$2:B1461)+1)</f>
        <v>1460</v>
      </c>
      <c r="C1462" s="6" t="s">
        <v>1759</v>
      </c>
      <c r="D1462" s="8">
        <v>30</v>
      </c>
      <c r="E1462" s="8">
        <v>72</v>
      </c>
      <c r="F1462" s="8">
        <f ca="1">SUM(Table2[[#This Row],[AWAL]],Table2[[#This Row],[M17_21_2]],Table2[[#This Row],[K17_21_2]],Table2[[#This Row],[M23_28_2]],Table2[[#This Row],[K23_28_2]])</f>
        <v>30</v>
      </c>
      <c r="G1462" s="6">
        <f ca="1">SUMIF(INDIRECT(Table2[[#Headers],[M17_21_2]]&amp;"[concat]"),Table2[concat],INDIRECT(Table2[[#Headers],[M17_21_2]]&amp;"[c]"))</f>
        <v>0</v>
      </c>
      <c r="H1462" s="6">
        <f ca="1">SUMIF(INDIRECT(Table2[[#Headers],[K17_21_2]]&amp;"[concat]"),Table2[concat],INDIRECT(Table2[[#Headers],[K17_21_2]]&amp;"[c]"))*-1</f>
        <v>0</v>
      </c>
      <c r="I1462" s="6" t="str">
        <f ca="1">IF(OR(Table2[[#This Row],[M17_21_2]]&gt;0,Table2[[#This Row],[K17_21_2]]&lt;0),"+-","")</f>
        <v/>
      </c>
      <c r="J1462" s="9">
        <f ca="1">SUMIF(INDIRECT(Table2[[#Headers],[M23_28_2]]&amp;"[concat]"),Table2[concat],INDIRECT(Table2[[#Headers],[M23_28_2]]&amp;"[c]"))</f>
        <v>0</v>
      </c>
      <c r="K1462" s="9"/>
      <c r="L1462" s="9" t="str">
        <f ca="1">IF(OR(Table2[[#This Row],[M23_28_2]]&gt;0,Table2[[#This Row],[K23_28_2]]&lt;0),"+-","")</f>
        <v/>
      </c>
    </row>
    <row r="1463" spans="1:12" x14ac:dyDescent="0.25">
      <c r="A1463" s="6" t="str">
        <f>SUBSTITUTE(SUBSTITUTE(Table2[[#This Row],[NAMA BARANG]],"-","")," ","")</f>
        <v>Oilpastelartistgreeble12W</v>
      </c>
      <c r="B1463" s="8">
        <f ca="1">IF(Table2[[#This Row],[TT]]&lt;1,"",COUNT(B$2:B1462)+1)</f>
        <v>1461</v>
      </c>
      <c r="C1463" s="6" t="s">
        <v>1760</v>
      </c>
      <c r="D1463" s="8">
        <v>1</v>
      </c>
      <c r="E1463" s="8" t="s">
        <v>43</v>
      </c>
      <c r="F1463" s="8">
        <f ca="1">SUM(Table2[[#This Row],[AWAL]],Table2[[#This Row],[M17_21_2]],Table2[[#This Row],[K17_21_2]],Table2[[#This Row],[M23_28_2]],Table2[[#This Row],[K23_28_2]])</f>
        <v>1</v>
      </c>
      <c r="G1463" s="6">
        <f ca="1">SUMIF(INDIRECT(Table2[[#Headers],[M17_21_2]]&amp;"[concat]"),Table2[concat],INDIRECT(Table2[[#Headers],[M17_21_2]]&amp;"[c]"))</f>
        <v>0</v>
      </c>
      <c r="H1463" s="6">
        <f ca="1">SUMIF(INDIRECT(Table2[[#Headers],[K17_21_2]]&amp;"[concat]"),Table2[concat],INDIRECT(Table2[[#Headers],[K17_21_2]]&amp;"[c]"))*-1</f>
        <v>0</v>
      </c>
      <c r="I1463" s="6" t="str">
        <f ca="1">IF(OR(Table2[[#This Row],[M17_21_2]]&gt;0,Table2[[#This Row],[K17_21_2]]&lt;0),"+-","")</f>
        <v/>
      </c>
      <c r="J1463" s="9">
        <f ca="1">SUMIF(INDIRECT(Table2[[#Headers],[M23_28_2]]&amp;"[concat]"),Table2[concat],INDIRECT(Table2[[#Headers],[M23_28_2]]&amp;"[c]"))</f>
        <v>0</v>
      </c>
      <c r="K1463" s="9"/>
      <c r="L1463" s="9" t="str">
        <f ca="1">IF(OR(Table2[[#This Row],[M23_28_2]]&gt;0,Table2[[#This Row],[K23_28_2]]&lt;0),"+-","")</f>
        <v/>
      </c>
    </row>
    <row r="1464" spans="1:12" x14ac:dyDescent="0.25">
      <c r="A1464" s="6" t="str">
        <f>SUBSTITUTE(SUBSTITUTE(Table2[[#This Row],[NAMA BARANG]],"-","")," ","")</f>
        <v>Oilpastelchunghwa36W</v>
      </c>
      <c r="B1464" s="8">
        <f ca="1">IF(Table2[[#This Row],[TT]]&lt;1,"",COUNT(B$2:B1463)+1)</f>
        <v>1462</v>
      </c>
      <c r="C1464" s="6" t="s">
        <v>1761</v>
      </c>
      <c r="D1464" s="8">
        <v>1</v>
      </c>
      <c r="E1464" s="8">
        <v>36</v>
      </c>
      <c r="F1464" s="8">
        <f ca="1">SUM(Table2[[#This Row],[AWAL]],Table2[[#This Row],[M17_21_2]],Table2[[#This Row],[K17_21_2]],Table2[[#This Row],[M23_28_2]],Table2[[#This Row],[K23_28_2]])</f>
        <v>1</v>
      </c>
      <c r="G1464" s="6">
        <f ca="1">SUMIF(INDIRECT(Table2[[#Headers],[M17_21_2]]&amp;"[concat]"),Table2[concat],INDIRECT(Table2[[#Headers],[M17_21_2]]&amp;"[c]"))</f>
        <v>0</v>
      </c>
      <c r="H1464" s="6">
        <f ca="1">SUMIF(INDIRECT(Table2[[#Headers],[K17_21_2]]&amp;"[concat]"),Table2[concat],INDIRECT(Table2[[#Headers],[K17_21_2]]&amp;"[c]"))*-1</f>
        <v>0</v>
      </c>
      <c r="I1464" s="6" t="str">
        <f ca="1">IF(OR(Table2[[#This Row],[M17_21_2]]&gt;0,Table2[[#This Row],[K17_21_2]]&lt;0),"+-","")</f>
        <v/>
      </c>
      <c r="J1464" s="9">
        <f ca="1">SUMIF(INDIRECT(Table2[[#Headers],[M23_28_2]]&amp;"[concat]"),Table2[concat],INDIRECT(Table2[[#Headers],[M23_28_2]]&amp;"[c]"))</f>
        <v>0</v>
      </c>
      <c r="K1464" s="9"/>
      <c r="L1464" s="9" t="str">
        <f ca="1">IF(OR(Table2[[#This Row],[M23_28_2]]&gt;0,Table2[[#This Row],[K23_28_2]]&lt;0),"+-","")</f>
        <v/>
      </c>
    </row>
    <row r="1465" spans="1:12" x14ac:dyDescent="0.25">
      <c r="A1465" s="6" t="str">
        <f>SUBSTITUTE(SUBSTITUTE(Table2[[#This Row],[NAMA BARANG]],"-","")," ","")</f>
        <v>OilpasteldadybearJX815612</v>
      </c>
      <c r="B1465" s="8">
        <f ca="1">IF(Table2[[#This Row],[TT]]&lt;1,"",COUNT(B$2:B1464)+1)</f>
        <v>1463</v>
      </c>
      <c r="C1465" s="6" t="s">
        <v>1762</v>
      </c>
      <c r="D1465" s="8">
        <v>1</v>
      </c>
      <c r="E1465" s="8" t="s">
        <v>254</v>
      </c>
      <c r="F1465" s="8">
        <f ca="1">SUM(Table2[[#This Row],[AWAL]],Table2[[#This Row],[M17_21_2]],Table2[[#This Row],[K17_21_2]],Table2[[#This Row],[M23_28_2]],Table2[[#This Row],[K23_28_2]])</f>
        <v>1</v>
      </c>
      <c r="G1465" s="6">
        <f ca="1">SUMIF(INDIRECT(Table2[[#Headers],[M17_21_2]]&amp;"[concat]"),Table2[concat],INDIRECT(Table2[[#Headers],[M17_21_2]]&amp;"[c]"))</f>
        <v>0</v>
      </c>
      <c r="H1465" s="6">
        <f ca="1">SUMIF(INDIRECT(Table2[[#Headers],[K17_21_2]]&amp;"[concat]"),Table2[concat],INDIRECT(Table2[[#Headers],[K17_21_2]]&amp;"[c]"))*-1</f>
        <v>0</v>
      </c>
      <c r="I1465" s="6" t="str">
        <f ca="1">IF(OR(Table2[[#This Row],[M17_21_2]]&gt;0,Table2[[#This Row],[K17_21_2]]&lt;0),"+-","")</f>
        <v/>
      </c>
      <c r="J1465" s="9">
        <f ca="1">SUMIF(INDIRECT(Table2[[#Headers],[M23_28_2]]&amp;"[concat]"),Table2[concat],INDIRECT(Table2[[#Headers],[M23_28_2]]&amp;"[c]"))</f>
        <v>0</v>
      </c>
      <c r="K1465" s="9"/>
      <c r="L1465" s="9" t="str">
        <f ca="1">IF(OR(Table2[[#This Row],[M23_28_2]]&gt;0,Table2[[#This Row],[K23_28_2]]&lt;0),"+-","")</f>
        <v/>
      </c>
    </row>
    <row r="1466" spans="1:12" x14ac:dyDescent="0.25">
      <c r="A1466" s="6" t="str">
        <f>SUBSTITUTE(SUBSTITUTE(Table2[[#This Row],[NAMA BARANG]],"-","")," ","")</f>
        <v>OilpasteldadybearJX815618</v>
      </c>
      <c r="B1466" s="8">
        <f ca="1">IF(Table2[[#This Row],[TT]]&lt;1,"",COUNT(B$2:B1465)+1)</f>
        <v>1464</v>
      </c>
      <c r="C1466" s="6" t="s">
        <v>1763</v>
      </c>
      <c r="D1466" s="8">
        <v>4</v>
      </c>
      <c r="E1466" s="8" t="s">
        <v>1764</v>
      </c>
      <c r="F1466" s="8">
        <f ca="1">SUM(Table2[[#This Row],[AWAL]],Table2[[#This Row],[M17_21_2]],Table2[[#This Row],[K17_21_2]],Table2[[#This Row],[M23_28_2]],Table2[[#This Row],[K23_28_2]])</f>
        <v>4</v>
      </c>
      <c r="G1466" s="6">
        <f ca="1">SUMIF(INDIRECT(Table2[[#Headers],[M17_21_2]]&amp;"[concat]"),Table2[concat],INDIRECT(Table2[[#Headers],[M17_21_2]]&amp;"[c]"))</f>
        <v>0</v>
      </c>
      <c r="H1466" s="6">
        <f ca="1">SUMIF(INDIRECT(Table2[[#Headers],[K17_21_2]]&amp;"[concat]"),Table2[concat],INDIRECT(Table2[[#Headers],[K17_21_2]]&amp;"[c]"))*-1</f>
        <v>0</v>
      </c>
      <c r="I1466" s="6" t="str">
        <f ca="1">IF(OR(Table2[[#This Row],[M17_21_2]]&gt;0,Table2[[#This Row],[K17_21_2]]&lt;0),"+-","")</f>
        <v/>
      </c>
      <c r="J1466" s="9">
        <f ca="1">SUMIF(INDIRECT(Table2[[#Headers],[M23_28_2]]&amp;"[concat]"),Table2[concat],INDIRECT(Table2[[#Headers],[M23_28_2]]&amp;"[c]"))</f>
        <v>0</v>
      </c>
      <c r="K1466" s="9"/>
      <c r="L1466" s="9" t="str">
        <f ca="1">IF(OR(Table2[[#This Row],[M23_28_2]]&gt;0,Table2[[#This Row],[K23_28_2]]&lt;0),"+-","")</f>
        <v/>
      </c>
    </row>
    <row r="1467" spans="1:12" x14ac:dyDescent="0.25">
      <c r="A1467" s="6" t="str">
        <f>SUBSTITUTE(SUBSTITUTE(Table2[[#This Row],[NAMA BARANG]],"-","")," ","")</f>
        <v>Oilpastelholomika36Wbear</v>
      </c>
      <c r="B1467" s="8">
        <f ca="1">IF(Table2[[#This Row],[TT]]&lt;1,"",COUNT(B$2:B1466)+1)</f>
        <v>1465</v>
      </c>
      <c r="C1467" s="6" t="s">
        <v>1765</v>
      </c>
      <c r="D1467" s="8">
        <v>1</v>
      </c>
      <c r="E1467" s="8" t="s">
        <v>1766</v>
      </c>
      <c r="F1467" s="8">
        <f ca="1">SUM(Table2[[#This Row],[AWAL]],Table2[[#This Row],[M17_21_2]],Table2[[#This Row],[K17_21_2]],Table2[[#This Row],[M23_28_2]],Table2[[#This Row],[K23_28_2]])</f>
        <v>1</v>
      </c>
      <c r="G1467" s="6">
        <f ca="1">SUMIF(INDIRECT(Table2[[#Headers],[M17_21_2]]&amp;"[concat]"),Table2[concat],INDIRECT(Table2[[#Headers],[M17_21_2]]&amp;"[c]"))</f>
        <v>0</v>
      </c>
      <c r="H1467" s="6">
        <f ca="1">SUMIF(INDIRECT(Table2[[#Headers],[K17_21_2]]&amp;"[concat]"),Table2[concat],INDIRECT(Table2[[#Headers],[K17_21_2]]&amp;"[c]"))*-1</f>
        <v>0</v>
      </c>
      <c r="I1467" s="6" t="str">
        <f ca="1">IF(OR(Table2[[#This Row],[M17_21_2]]&gt;0,Table2[[#This Row],[K17_21_2]]&lt;0),"+-","")</f>
        <v/>
      </c>
      <c r="J1467" s="9">
        <f ca="1">SUMIF(INDIRECT(Table2[[#Headers],[M23_28_2]]&amp;"[concat]"),Table2[concat],INDIRECT(Table2[[#Headers],[M23_28_2]]&amp;"[c]"))</f>
        <v>0</v>
      </c>
      <c r="K1467" s="9"/>
      <c r="L1467" s="9" t="str">
        <f ca="1">IF(OR(Table2[[#This Row],[M23_28_2]]&gt;0,Table2[[#This Row],[K23_28_2]]&lt;0),"+-","")</f>
        <v/>
      </c>
    </row>
    <row r="1468" spans="1:12" x14ac:dyDescent="0.25">
      <c r="A1468" s="6" t="str">
        <f>SUBSTITUTE(SUBSTITUTE(Table2[[#This Row],[NAMA BARANG]],"-","")," ","")</f>
        <v>OilpasteljoystarjumboOPD24W</v>
      </c>
      <c r="B1468" s="8">
        <f ca="1">IF(Table2[[#This Row],[TT]]&lt;1,"",COUNT(B$2:B1467)+1)</f>
        <v>1466</v>
      </c>
      <c r="C1468" s="6" t="s">
        <v>1767</v>
      </c>
      <c r="D1468" s="8">
        <v>1</v>
      </c>
      <c r="E1468" s="8" t="s">
        <v>42</v>
      </c>
      <c r="F1468" s="8">
        <f ca="1">SUM(Table2[[#This Row],[AWAL]],Table2[[#This Row],[M17_21_2]],Table2[[#This Row],[K17_21_2]],Table2[[#This Row],[M23_28_2]],Table2[[#This Row],[K23_28_2]])</f>
        <v>1</v>
      </c>
      <c r="G1468" s="6">
        <f ca="1">SUMIF(INDIRECT(Table2[[#Headers],[M17_21_2]]&amp;"[concat]"),Table2[concat],INDIRECT(Table2[[#Headers],[M17_21_2]]&amp;"[c]"))</f>
        <v>0</v>
      </c>
      <c r="H1468" s="6">
        <f ca="1">SUMIF(INDIRECT(Table2[[#Headers],[K17_21_2]]&amp;"[concat]"),Table2[concat],INDIRECT(Table2[[#Headers],[K17_21_2]]&amp;"[c]"))*-1</f>
        <v>0</v>
      </c>
      <c r="I1468" s="6" t="str">
        <f ca="1">IF(OR(Table2[[#This Row],[M17_21_2]]&gt;0,Table2[[#This Row],[K17_21_2]]&lt;0),"+-","")</f>
        <v/>
      </c>
      <c r="J1468" s="9">
        <f ca="1">SUMIF(INDIRECT(Table2[[#Headers],[M23_28_2]]&amp;"[concat]"),Table2[concat],INDIRECT(Table2[[#Headers],[M23_28_2]]&amp;"[c]"))</f>
        <v>0</v>
      </c>
      <c r="K1468" s="9"/>
      <c r="L1468" s="9" t="str">
        <f ca="1">IF(OR(Table2[[#This Row],[M23_28_2]]&gt;0,Table2[[#This Row],[K23_28_2]]&lt;0),"+-","")</f>
        <v/>
      </c>
    </row>
    <row r="1469" spans="1:12" x14ac:dyDescent="0.25">
      <c r="A1469" s="6" t="str">
        <f>SUBSTITUTE(SUBSTITUTE(Table2[[#This Row],[NAMA BARANG]],"-","")," ","")</f>
        <v>OilpastelOP08</v>
      </c>
      <c r="B1469" s="8">
        <f ca="1">IF(Table2[[#This Row],[TT]]&lt;1,"",COUNT(B$2:B1468)+1)</f>
        <v>1467</v>
      </c>
      <c r="C1469" s="6" t="s">
        <v>1768</v>
      </c>
      <c r="D1469" s="8">
        <v>19</v>
      </c>
      <c r="E1469" s="8" t="s">
        <v>1769</v>
      </c>
      <c r="F1469" s="8">
        <f ca="1">SUM(Table2[[#This Row],[AWAL]],Table2[[#This Row],[M17_21_2]],Table2[[#This Row],[K17_21_2]],Table2[[#This Row],[M23_28_2]],Table2[[#This Row],[K23_28_2]])</f>
        <v>19</v>
      </c>
      <c r="G1469" s="6">
        <f ca="1">SUMIF(INDIRECT(Table2[[#Headers],[M17_21_2]]&amp;"[concat]"),Table2[concat],INDIRECT(Table2[[#Headers],[M17_21_2]]&amp;"[c]"))</f>
        <v>0</v>
      </c>
      <c r="H1469" s="6">
        <f ca="1">SUMIF(INDIRECT(Table2[[#Headers],[K17_21_2]]&amp;"[concat]"),Table2[concat],INDIRECT(Table2[[#Headers],[K17_21_2]]&amp;"[c]"))*-1</f>
        <v>0</v>
      </c>
      <c r="I1469" s="6" t="str">
        <f ca="1">IF(OR(Table2[[#This Row],[M17_21_2]]&gt;0,Table2[[#This Row],[K17_21_2]]&lt;0),"+-","")</f>
        <v/>
      </c>
      <c r="J1469" s="9">
        <f ca="1">SUMIF(INDIRECT(Table2[[#Headers],[M23_28_2]]&amp;"[concat]"),Table2[concat],INDIRECT(Table2[[#Headers],[M23_28_2]]&amp;"[c]"))</f>
        <v>0</v>
      </c>
      <c r="K1469" s="9"/>
      <c r="L1469" s="9" t="str">
        <f ca="1">IF(OR(Table2[[#This Row],[M23_28_2]]&gt;0,Table2[[#This Row],[K23_28_2]]&lt;0),"+-","")</f>
        <v/>
      </c>
    </row>
    <row r="1470" spans="1:12" x14ac:dyDescent="0.25">
      <c r="A1470" s="6" t="str">
        <f>SUBSTITUTE(SUBSTITUTE(Table2[[#This Row],[NAMA BARANG]],"-","")," ","")</f>
        <v>Oilpastelputar12WZJ660MM</v>
      </c>
      <c r="B1470" s="8">
        <f ca="1">IF(Table2[[#This Row],[TT]]&lt;1,"",COUNT(B$2:B1469)+1)</f>
        <v>1468</v>
      </c>
      <c r="C1470" s="6" t="s">
        <v>1770</v>
      </c>
      <c r="D1470" s="8">
        <v>1</v>
      </c>
      <c r="E1470" s="8" t="s">
        <v>1771</v>
      </c>
      <c r="F1470" s="8">
        <f ca="1">SUM(Table2[[#This Row],[AWAL]],Table2[[#This Row],[M17_21_2]],Table2[[#This Row],[K17_21_2]],Table2[[#This Row],[M23_28_2]],Table2[[#This Row],[K23_28_2]])</f>
        <v>1</v>
      </c>
      <c r="G1470" s="6">
        <f ca="1">SUMIF(INDIRECT(Table2[[#Headers],[M17_21_2]]&amp;"[concat]"),Table2[concat],INDIRECT(Table2[[#Headers],[M17_21_2]]&amp;"[c]"))</f>
        <v>0</v>
      </c>
      <c r="H1470" s="6">
        <f ca="1">SUMIF(INDIRECT(Table2[[#Headers],[K17_21_2]]&amp;"[concat]"),Table2[concat],INDIRECT(Table2[[#Headers],[K17_21_2]]&amp;"[c]"))*-1</f>
        <v>0</v>
      </c>
      <c r="I1470" s="6" t="str">
        <f ca="1">IF(OR(Table2[[#This Row],[M17_21_2]]&gt;0,Table2[[#This Row],[K17_21_2]]&lt;0),"+-","")</f>
        <v/>
      </c>
      <c r="J1470" s="9">
        <f ca="1">SUMIF(INDIRECT(Table2[[#Headers],[M23_28_2]]&amp;"[concat]"),Table2[concat],INDIRECT(Table2[[#Headers],[M23_28_2]]&amp;"[c]"))</f>
        <v>0</v>
      </c>
      <c r="K1470" s="9"/>
      <c r="L1470" s="9" t="str">
        <f ca="1">IF(OR(Table2[[#This Row],[M23_28_2]]&gt;0,Table2[[#This Row],[K23_28_2]]&lt;0),"+-","")</f>
        <v/>
      </c>
    </row>
    <row r="1471" spans="1:12" x14ac:dyDescent="0.25">
      <c r="A1471" s="6" t="str">
        <f>SUBSTITUTE(SUBSTITUTE(Table2[[#This Row],[NAMA BARANG]],"-","")," ","")</f>
        <v>OilpastelSelectrum24W</v>
      </c>
      <c r="B1471" s="8">
        <f ca="1">IF(Table2[[#This Row],[TT]]&lt;1,"",COUNT(B$2:B1470)+1)</f>
        <v>1469</v>
      </c>
      <c r="C1471" s="6" t="s">
        <v>1772</v>
      </c>
      <c r="D1471" s="8">
        <v>5</v>
      </c>
      <c r="E1471" s="8" t="s">
        <v>1573</v>
      </c>
      <c r="F1471" s="8">
        <f ca="1">SUM(Table2[[#This Row],[AWAL]],Table2[[#This Row],[M17_21_2]],Table2[[#This Row],[K17_21_2]],Table2[[#This Row],[M23_28_2]],Table2[[#This Row],[K23_28_2]])</f>
        <v>5</v>
      </c>
      <c r="G1471" s="6">
        <f ca="1">SUMIF(INDIRECT(Table2[[#Headers],[M17_21_2]]&amp;"[concat]"),Table2[concat],INDIRECT(Table2[[#Headers],[M17_21_2]]&amp;"[c]"))</f>
        <v>0</v>
      </c>
      <c r="H1471" s="6">
        <f ca="1">SUMIF(INDIRECT(Table2[[#Headers],[K17_21_2]]&amp;"[concat]"),Table2[concat],INDIRECT(Table2[[#Headers],[K17_21_2]]&amp;"[c]"))*-1</f>
        <v>0</v>
      </c>
      <c r="I1471" s="6" t="str">
        <f ca="1">IF(OR(Table2[[#This Row],[M17_21_2]]&gt;0,Table2[[#This Row],[K17_21_2]]&lt;0),"+-","")</f>
        <v/>
      </c>
      <c r="J1471" s="9">
        <f ca="1">SUMIF(INDIRECT(Table2[[#Headers],[M23_28_2]]&amp;"[concat]"),Table2[concat],INDIRECT(Table2[[#Headers],[M23_28_2]]&amp;"[c]"))</f>
        <v>0</v>
      </c>
      <c r="K1471" s="9"/>
      <c r="L1471" s="9" t="str">
        <f ca="1">IF(OR(Table2[[#This Row],[M23_28_2]]&gt;0,Table2[[#This Row],[K23_28_2]]&lt;0),"+-","")</f>
        <v/>
      </c>
    </row>
    <row r="1472" spans="1:12" x14ac:dyDescent="0.25">
      <c r="A1472" s="6" t="str">
        <f>SUBSTITUTE(SUBSTITUTE(Table2[[#This Row],[NAMA BARANG]],"-","")," ","")</f>
        <v>OilpastelTcrew18W(dos)</v>
      </c>
      <c r="B1472" s="8">
        <f ca="1">IF(Table2[[#This Row],[TT]]&lt;1,"",COUNT(B$2:B1471)+1)</f>
        <v>1470</v>
      </c>
      <c r="C1472" s="6" t="s">
        <v>1773</v>
      </c>
      <c r="D1472" s="8">
        <v>3</v>
      </c>
      <c r="E1472" s="8" t="s">
        <v>43</v>
      </c>
      <c r="F1472" s="8">
        <f ca="1">SUM(Table2[[#This Row],[AWAL]],Table2[[#This Row],[M17_21_2]],Table2[[#This Row],[K17_21_2]],Table2[[#This Row],[M23_28_2]],Table2[[#This Row],[K23_28_2]])</f>
        <v>3</v>
      </c>
      <c r="G1472" s="6">
        <f ca="1">SUMIF(INDIRECT(Table2[[#Headers],[M17_21_2]]&amp;"[concat]"),Table2[concat],INDIRECT(Table2[[#Headers],[M17_21_2]]&amp;"[c]"))</f>
        <v>0</v>
      </c>
      <c r="H1472" s="6">
        <f ca="1">SUMIF(INDIRECT(Table2[[#Headers],[K17_21_2]]&amp;"[concat]"),Table2[concat],INDIRECT(Table2[[#Headers],[K17_21_2]]&amp;"[c]"))*-1</f>
        <v>0</v>
      </c>
      <c r="I1472" s="6" t="str">
        <f ca="1">IF(OR(Table2[[#This Row],[M17_21_2]]&gt;0,Table2[[#This Row],[K17_21_2]]&lt;0),"+-","")</f>
        <v/>
      </c>
      <c r="J1472" s="9">
        <f ca="1">SUMIF(INDIRECT(Table2[[#Headers],[M23_28_2]]&amp;"[concat]"),Table2[concat],INDIRECT(Table2[[#Headers],[M23_28_2]]&amp;"[c]"))</f>
        <v>0</v>
      </c>
      <c r="K1472" s="9"/>
      <c r="L1472" s="9" t="str">
        <f ca="1">IF(OR(Table2[[#This Row],[M23_28_2]]&gt;0,Table2[[#This Row],[K23_28_2]]&lt;0),"+-","")</f>
        <v/>
      </c>
    </row>
    <row r="1473" spans="1:12" x14ac:dyDescent="0.25">
      <c r="A1473" s="6" t="str">
        <f>SUBSTITUTE(SUBSTITUTE(Table2[[#This Row],[NAMA BARANG]],"-","")," ","")</f>
        <v>OilpastelTcrew24W(dos)</v>
      </c>
      <c r="B1473" s="8">
        <f ca="1">IF(Table2[[#This Row],[TT]]&lt;1,"",COUNT(B$2:B1472)+1)</f>
        <v>1471</v>
      </c>
      <c r="C1473" s="6" t="s">
        <v>1774</v>
      </c>
      <c r="D1473" s="8">
        <v>2</v>
      </c>
      <c r="E1473" s="8" t="s">
        <v>43</v>
      </c>
      <c r="F1473" s="8">
        <f ca="1">SUM(Table2[[#This Row],[AWAL]],Table2[[#This Row],[M17_21_2]],Table2[[#This Row],[K17_21_2]],Table2[[#This Row],[M23_28_2]],Table2[[#This Row],[K23_28_2]])</f>
        <v>2</v>
      </c>
      <c r="G1473" s="6">
        <f ca="1">SUMIF(INDIRECT(Table2[[#Headers],[M17_21_2]]&amp;"[concat]"),Table2[concat],INDIRECT(Table2[[#Headers],[M17_21_2]]&amp;"[c]"))</f>
        <v>0</v>
      </c>
      <c r="H1473" s="6">
        <f ca="1">SUMIF(INDIRECT(Table2[[#Headers],[K17_21_2]]&amp;"[concat]"),Table2[concat],INDIRECT(Table2[[#Headers],[K17_21_2]]&amp;"[c]"))*-1</f>
        <v>0</v>
      </c>
      <c r="I1473" s="6" t="str">
        <f ca="1">IF(OR(Table2[[#This Row],[M17_21_2]]&gt;0,Table2[[#This Row],[K17_21_2]]&lt;0),"+-","")</f>
        <v/>
      </c>
      <c r="J1473" s="9">
        <f ca="1">SUMIF(INDIRECT(Table2[[#Headers],[M23_28_2]]&amp;"[concat]"),Table2[concat],INDIRECT(Table2[[#Headers],[M23_28_2]]&amp;"[c]"))</f>
        <v>0</v>
      </c>
      <c r="K1473" s="9"/>
      <c r="L1473" s="9" t="str">
        <f ca="1">IF(OR(Table2[[#This Row],[M23_28_2]]&gt;0,Table2[[#This Row],[K23_28_2]]&lt;0),"+-","")</f>
        <v/>
      </c>
    </row>
    <row r="1474" spans="1:12" x14ac:dyDescent="0.25">
      <c r="A1474" s="6" t="str">
        <f>SUBSTITUTE(SUBSTITUTE(Table2[[#This Row],[NAMA BARANG]],"-","")," ","")</f>
        <v>OilpastelTTS661212Wdos(BT)</v>
      </c>
      <c r="B1474" s="8">
        <f ca="1">IF(Table2[[#This Row],[TT]]&lt;1,"",COUNT(B$2:B1473)+1)</f>
        <v>1472</v>
      </c>
      <c r="C1474" s="6" t="s">
        <v>1775</v>
      </c>
      <c r="D1474" s="8">
        <v>3</v>
      </c>
      <c r="E1474" s="8" t="s">
        <v>98</v>
      </c>
      <c r="F1474" s="8">
        <f ca="1">SUM(Table2[[#This Row],[AWAL]],Table2[[#This Row],[M17_21_2]],Table2[[#This Row],[K17_21_2]],Table2[[#This Row],[M23_28_2]],Table2[[#This Row],[K23_28_2]])</f>
        <v>3</v>
      </c>
      <c r="G1474" s="6">
        <f ca="1">SUMIF(INDIRECT(Table2[[#Headers],[M17_21_2]]&amp;"[concat]"),Table2[concat],INDIRECT(Table2[[#Headers],[M17_21_2]]&amp;"[c]"))</f>
        <v>0</v>
      </c>
      <c r="H1474" s="6">
        <f ca="1">SUMIF(INDIRECT(Table2[[#Headers],[K17_21_2]]&amp;"[concat]"),Table2[concat],INDIRECT(Table2[[#Headers],[K17_21_2]]&amp;"[c]"))*-1</f>
        <v>0</v>
      </c>
      <c r="I1474" s="6" t="str">
        <f ca="1">IF(OR(Table2[[#This Row],[M17_21_2]]&gt;0,Table2[[#This Row],[K17_21_2]]&lt;0),"+-","")</f>
        <v/>
      </c>
      <c r="J1474" s="9">
        <f ca="1">SUMIF(INDIRECT(Table2[[#Headers],[M23_28_2]]&amp;"[concat]"),Table2[concat],INDIRECT(Table2[[#Headers],[M23_28_2]]&amp;"[c]"))</f>
        <v>0</v>
      </c>
      <c r="K1474" s="9"/>
      <c r="L1474" s="9" t="str">
        <f ca="1">IF(OR(Table2[[#This Row],[M23_28_2]]&gt;0,Table2[[#This Row],[K23_28_2]]&lt;0),"+-","")</f>
        <v/>
      </c>
    </row>
    <row r="1475" spans="1:12" x14ac:dyDescent="0.25">
      <c r="A1475" s="6" t="str">
        <f>SUBSTITUTE(SUBSTITUTE(Table2[[#This Row],[NAMA BARANG]],"-","")," ","")</f>
        <v>OPDB12W</v>
      </c>
      <c r="B1475" s="8">
        <f ca="1">IF(Table2[[#This Row],[TT]]&lt;1,"",COUNT(B$2:B1474)+1)</f>
        <v>1473</v>
      </c>
      <c r="C1475" s="6" t="s">
        <v>1776</v>
      </c>
      <c r="D1475" s="8">
        <v>6</v>
      </c>
      <c r="E1475" s="8" t="s">
        <v>98</v>
      </c>
      <c r="F1475" s="8">
        <f ca="1">SUM(Table2[[#This Row],[AWAL]],Table2[[#This Row],[M17_21_2]],Table2[[#This Row],[K17_21_2]],Table2[[#This Row],[M23_28_2]],Table2[[#This Row],[K23_28_2]])</f>
        <v>5</v>
      </c>
      <c r="G1475" s="6">
        <f ca="1">SUMIF(INDIRECT(Table2[[#Headers],[M17_21_2]]&amp;"[concat]"),Table2[concat],INDIRECT(Table2[[#Headers],[M17_21_2]]&amp;"[c]"))</f>
        <v>0</v>
      </c>
      <c r="H1475" s="6">
        <f ca="1">SUMIF(INDIRECT(Table2[[#Headers],[K17_21_2]]&amp;"[concat]"),Table2[concat],INDIRECT(Table2[[#Headers],[K17_21_2]]&amp;"[c]"))*-1</f>
        <v>-1</v>
      </c>
      <c r="I1475" s="6" t="str">
        <f ca="1">IF(OR(Table2[[#This Row],[M17_21_2]]&gt;0,Table2[[#This Row],[K17_21_2]]&lt;0),"+-","")</f>
        <v>+-</v>
      </c>
      <c r="J1475" s="9">
        <f ca="1">SUMIF(INDIRECT(Table2[[#Headers],[M23_28_2]]&amp;"[concat]"),Table2[concat],INDIRECT(Table2[[#Headers],[M23_28_2]]&amp;"[c]"))</f>
        <v>0</v>
      </c>
      <c r="K1475" s="9"/>
      <c r="L1475" s="9" t="str">
        <f ca="1">IF(OR(Table2[[#This Row],[M23_28_2]]&gt;0,Table2[[#This Row],[K23_28_2]]&lt;0),"+-","")</f>
        <v/>
      </c>
    </row>
    <row r="1476" spans="1:12" x14ac:dyDescent="0.25">
      <c r="A1476" s="6" t="str">
        <f>SUBSTITUTE(SUBSTITUTE(Table2[[#This Row],[NAMA BARANG]],"-","")," ","")</f>
        <v>OPDB18W</v>
      </c>
      <c r="B1476" s="8">
        <f ca="1">IF(Table2[[#This Row],[TT]]&lt;1,"",COUNT(B$2:B1475)+1)</f>
        <v>1474</v>
      </c>
      <c r="C1476" s="6" t="s">
        <v>1777</v>
      </c>
      <c r="D1476" s="8">
        <v>19</v>
      </c>
      <c r="E1476" s="8">
        <v>72</v>
      </c>
      <c r="F1476" s="8">
        <f ca="1">SUM(Table2[[#This Row],[AWAL]],Table2[[#This Row],[M17_21_2]],Table2[[#This Row],[K17_21_2]],Table2[[#This Row],[M23_28_2]],Table2[[#This Row],[K23_28_2]])</f>
        <v>19</v>
      </c>
      <c r="G1476" s="6">
        <f ca="1">SUMIF(INDIRECT(Table2[[#Headers],[M17_21_2]]&amp;"[concat]"),Table2[concat],INDIRECT(Table2[[#Headers],[M17_21_2]]&amp;"[c]"))</f>
        <v>0</v>
      </c>
      <c r="H1476" s="6">
        <f ca="1">SUMIF(INDIRECT(Table2[[#Headers],[K17_21_2]]&amp;"[concat]"),Table2[concat],INDIRECT(Table2[[#Headers],[K17_21_2]]&amp;"[c]"))*-1</f>
        <v>0</v>
      </c>
      <c r="I1476" s="6" t="str">
        <f ca="1">IF(OR(Table2[[#This Row],[M17_21_2]]&gt;0,Table2[[#This Row],[K17_21_2]]&lt;0),"+-","")</f>
        <v/>
      </c>
      <c r="J1476" s="9">
        <f ca="1">SUMIF(INDIRECT(Table2[[#Headers],[M23_28_2]]&amp;"[concat]"),Table2[concat],INDIRECT(Table2[[#Headers],[M23_28_2]]&amp;"[c]"))</f>
        <v>0</v>
      </c>
      <c r="K1476" s="9"/>
      <c r="L1476" s="9" t="str">
        <f ca="1">IF(OR(Table2[[#This Row],[M23_28_2]]&gt;0,Table2[[#This Row],[K23_28_2]]&lt;0),"+-","")</f>
        <v/>
      </c>
    </row>
    <row r="1477" spans="1:12" x14ac:dyDescent="0.25">
      <c r="A1477" s="6" t="str">
        <f>SUBSTITUTE(SUBSTITUTE(Table2[[#This Row],[NAMA BARANG]],"-","")," ","")</f>
        <v>OPDB24W</v>
      </c>
      <c r="B1477" s="8">
        <f ca="1">IF(Table2[[#This Row],[TT]]&lt;1,"",COUNT(B$2:B1476)+1)</f>
        <v>1475</v>
      </c>
      <c r="C1477" s="6" t="s">
        <v>1778</v>
      </c>
      <c r="D1477" s="8">
        <v>5</v>
      </c>
      <c r="E1477" s="8" t="s">
        <v>32</v>
      </c>
      <c r="F1477" s="8">
        <f ca="1">SUM(Table2[[#This Row],[AWAL]],Table2[[#This Row],[M17_21_2]],Table2[[#This Row],[K17_21_2]],Table2[[#This Row],[M23_28_2]],Table2[[#This Row],[K23_28_2]])</f>
        <v>5</v>
      </c>
      <c r="G1477" s="6">
        <f ca="1">SUMIF(INDIRECT(Table2[[#Headers],[M17_21_2]]&amp;"[concat]"),Table2[concat],INDIRECT(Table2[[#Headers],[M17_21_2]]&amp;"[c]"))</f>
        <v>0</v>
      </c>
      <c r="H1477" s="6">
        <f ca="1">SUMIF(INDIRECT(Table2[[#Headers],[K17_21_2]]&amp;"[concat]"),Table2[concat],INDIRECT(Table2[[#Headers],[K17_21_2]]&amp;"[c]"))*-1</f>
        <v>0</v>
      </c>
      <c r="I1477" s="6" t="str">
        <f ca="1">IF(OR(Table2[[#This Row],[M17_21_2]]&gt;0,Table2[[#This Row],[K17_21_2]]&lt;0),"+-","")</f>
        <v/>
      </c>
      <c r="J1477" s="9">
        <f ca="1">SUMIF(INDIRECT(Table2[[#Headers],[M23_28_2]]&amp;"[concat]"),Table2[concat],INDIRECT(Table2[[#Headers],[M23_28_2]]&amp;"[c]"))</f>
        <v>0</v>
      </c>
      <c r="K1477" s="9"/>
      <c r="L1477" s="9" t="str">
        <f ca="1">IF(OR(Table2[[#This Row],[M23_28_2]]&gt;0,Table2[[#This Row],[K23_28_2]]&lt;0),"+-","")</f>
        <v/>
      </c>
    </row>
    <row r="1478" spans="1:12" x14ac:dyDescent="0.25">
      <c r="A1478" s="6" t="str">
        <f>SUBSTITUTE(SUBSTITUTE(Table2[[#This Row],[NAMA BARANG]],"-","")," ","")</f>
        <v>OPputar12wpdk1011Box</v>
      </c>
      <c r="B1478" s="8">
        <f ca="1">IF(Table2[[#This Row],[TT]]&lt;1,"",COUNT(B$2:B1477)+1)</f>
        <v>1476</v>
      </c>
      <c r="C1478" s="6" t="s">
        <v>1779</v>
      </c>
      <c r="D1478" s="8">
        <v>38</v>
      </c>
      <c r="E1478" s="8" t="s">
        <v>68</v>
      </c>
      <c r="F1478" s="8">
        <f ca="1">SUM(Table2[[#This Row],[AWAL]],Table2[[#This Row],[M17_21_2]],Table2[[#This Row],[K17_21_2]],Table2[[#This Row],[M23_28_2]],Table2[[#This Row],[K23_28_2]])</f>
        <v>37</v>
      </c>
      <c r="G1478" s="6">
        <f ca="1">SUMIF(INDIRECT(Table2[[#Headers],[M17_21_2]]&amp;"[concat]"),Table2[concat],INDIRECT(Table2[[#Headers],[M17_21_2]]&amp;"[c]"))</f>
        <v>0</v>
      </c>
      <c r="H1478" s="6">
        <f ca="1">SUMIF(INDIRECT(Table2[[#Headers],[K17_21_2]]&amp;"[concat]"),Table2[concat],INDIRECT(Table2[[#Headers],[K17_21_2]]&amp;"[c]"))*-1</f>
        <v>-1</v>
      </c>
      <c r="I1478" s="6" t="str">
        <f ca="1">IF(OR(Table2[[#This Row],[M17_21_2]]&gt;0,Table2[[#This Row],[K17_21_2]]&lt;0),"+-","")</f>
        <v>+-</v>
      </c>
      <c r="J1478" s="9">
        <f ca="1">SUMIF(INDIRECT(Table2[[#Headers],[M23_28_2]]&amp;"[concat]"),Table2[concat],INDIRECT(Table2[[#Headers],[M23_28_2]]&amp;"[c]"))</f>
        <v>0</v>
      </c>
      <c r="K1478" s="9"/>
      <c r="L1478" s="9" t="str">
        <f ca="1">IF(OR(Table2[[#This Row],[M23_28_2]]&gt;0,Table2[[#This Row],[K23_28_2]]&lt;0),"+-","")</f>
        <v/>
      </c>
    </row>
    <row r="1479" spans="1:12" x14ac:dyDescent="0.25">
      <c r="A1479" s="6" t="str">
        <f>SUBSTITUTE(SUBSTITUTE(Table2[[#This Row],[NAMA BARANG]],"-","")," ","")</f>
        <v>OPtwisterTF003</v>
      </c>
      <c r="B1479" s="8">
        <f ca="1">IF(Table2[[#This Row],[TT]]&lt;1,"",COUNT(B$2:B1478)+1)</f>
        <v>1477</v>
      </c>
      <c r="C1479" s="6" t="s">
        <v>1780</v>
      </c>
      <c r="D1479" s="8">
        <v>5</v>
      </c>
      <c r="E1479" s="8" t="s">
        <v>15</v>
      </c>
      <c r="F1479" s="8">
        <f ca="1">SUM(Table2[[#This Row],[AWAL]],Table2[[#This Row],[M17_21_2]],Table2[[#This Row],[K17_21_2]],Table2[[#This Row],[M23_28_2]],Table2[[#This Row],[K23_28_2]])</f>
        <v>5</v>
      </c>
      <c r="G1479" s="6">
        <f ca="1">SUMIF(INDIRECT(Table2[[#Headers],[M17_21_2]]&amp;"[concat]"),Table2[concat],INDIRECT(Table2[[#Headers],[M17_21_2]]&amp;"[c]"))</f>
        <v>0</v>
      </c>
      <c r="H1479" s="6">
        <f ca="1">SUMIF(INDIRECT(Table2[[#Headers],[K17_21_2]]&amp;"[concat]"),Table2[concat],INDIRECT(Table2[[#Headers],[K17_21_2]]&amp;"[c]"))*-1</f>
        <v>0</v>
      </c>
      <c r="I1479" s="6" t="str">
        <f ca="1">IF(OR(Table2[[#This Row],[M17_21_2]]&gt;0,Table2[[#This Row],[K17_21_2]]&lt;0),"+-","")</f>
        <v/>
      </c>
      <c r="J1479" s="9">
        <f ca="1">SUMIF(INDIRECT(Table2[[#Headers],[M23_28_2]]&amp;"[concat]"),Table2[concat],INDIRECT(Table2[[#Headers],[M23_28_2]]&amp;"[c]"))</f>
        <v>0</v>
      </c>
      <c r="K1479" s="9"/>
      <c r="L1479" s="9" t="str">
        <f ca="1">IF(OR(Table2[[#This Row],[M23_28_2]]&gt;0,Table2[[#This Row],[K23_28_2]]&lt;0),"+-","")</f>
        <v/>
      </c>
    </row>
    <row r="1480" spans="1:12" x14ac:dyDescent="0.25">
      <c r="A1480" s="6" t="str">
        <f>SUBSTITUTE(SUBSTITUTE(Table2[[#This Row],[NAMA BARANG]],"-","")," ","")</f>
        <v>OPtwisterTF029</v>
      </c>
      <c r="B1480" s="8">
        <f ca="1">IF(Table2[[#This Row],[TT]]&lt;1,"",COUNT(B$2:B1479)+1)</f>
        <v>1478</v>
      </c>
      <c r="C1480" s="6" t="s">
        <v>1781</v>
      </c>
      <c r="D1480" s="8">
        <v>18</v>
      </c>
      <c r="E1480" s="8" t="s">
        <v>1782</v>
      </c>
      <c r="F1480" s="8">
        <f ca="1">SUM(Table2[[#This Row],[AWAL]],Table2[[#This Row],[M17_21_2]],Table2[[#This Row],[K17_21_2]],Table2[[#This Row],[M23_28_2]],Table2[[#This Row],[K23_28_2]])</f>
        <v>18</v>
      </c>
      <c r="G1480" s="6">
        <f ca="1">SUMIF(INDIRECT(Table2[[#Headers],[M17_21_2]]&amp;"[concat]"),Table2[concat],INDIRECT(Table2[[#Headers],[M17_21_2]]&amp;"[c]"))</f>
        <v>0</v>
      </c>
      <c r="H1480" s="6">
        <f ca="1">SUMIF(INDIRECT(Table2[[#Headers],[K17_21_2]]&amp;"[concat]"),Table2[concat],INDIRECT(Table2[[#Headers],[K17_21_2]]&amp;"[c]"))*-1</f>
        <v>0</v>
      </c>
      <c r="I1480" s="6" t="str">
        <f ca="1">IF(OR(Table2[[#This Row],[M17_21_2]]&gt;0,Table2[[#This Row],[K17_21_2]]&lt;0),"+-","")</f>
        <v/>
      </c>
      <c r="J1480" s="9">
        <f ca="1">SUMIF(INDIRECT(Table2[[#Headers],[M23_28_2]]&amp;"[concat]"),Table2[concat],INDIRECT(Table2[[#Headers],[M23_28_2]]&amp;"[c]"))</f>
        <v>0</v>
      </c>
      <c r="K1480" s="9"/>
      <c r="L1480" s="9" t="str">
        <f ca="1">IF(OR(Table2[[#This Row],[M23_28_2]]&gt;0,Table2[[#This Row],[K23_28_2]]&lt;0),"+-","")</f>
        <v/>
      </c>
    </row>
    <row r="1481" spans="1:12" x14ac:dyDescent="0.25">
      <c r="A1481" s="6" t="str">
        <f>SUBSTITUTE(SUBSTITUTE(Table2[[#This Row],[NAMA BARANG]],"-","")," ","")</f>
        <v>PCasebotolbts1063(BLK)</v>
      </c>
      <c r="B1481" s="8">
        <f ca="1">IF(Table2[[#This Row],[TT]]&lt;1,"",COUNT(B$2:B1480)+1)</f>
        <v>1479</v>
      </c>
      <c r="C1481" s="6" t="s">
        <v>1783</v>
      </c>
      <c r="D1481" s="8">
        <v>5</v>
      </c>
      <c r="E1481" s="8" t="s">
        <v>1784</v>
      </c>
      <c r="F1481" s="8">
        <f ca="1">SUM(Table2[[#This Row],[AWAL]],Table2[[#This Row],[M17_21_2]],Table2[[#This Row],[K17_21_2]],Table2[[#This Row],[M23_28_2]],Table2[[#This Row],[K23_28_2]])</f>
        <v>5</v>
      </c>
      <c r="G1481" s="6">
        <f ca="1">SUMIF(INDIRECT(Table2[[#Headers],[M17_21_2]]&amp;"[concat]"),Table2[concat],INDIRECT(Table2[[#Headers],[M17_21_2]]&amp;"[c]"))</f>
        <v>0</v>
      </c>
      <c r="H1481" s="6">
        <f ca="1">SUMIF(INDIRECT(Table2[[#Headers],[K17_21_2]]&amp;"[concat]"),Table2[concat],INDIRECT(Table2[[#Headers],[K17_21_2]]&amp;"[c]"))*-1</f>
        <v>0</v>
      </c>
      <c r="I1481" s="6" t="str">
        <f ca="1">IF(OR(Table2[[#This Row],[M17_21_2]]&gt;0,Table2[[#This Row],[K17_21_2]]&lt;0),"+-","")</f>
        <v/>
      </c>
      <c r="J1481" s="9">
        <f ca="1">SUMIF(INDIRECT(Table2[[#Headers],[M23_28_2]]&amp;"[concat]"),Table2[concat],INDIRECT(Table2[[#Headers],[M23_28_2]]&amp;"[c]"))</f>
        <v>0</v>
      </c>
      <c r="K1481" s="9"/>
      <c r="L1481" s="9" t="str">
        <f ca="1">IF(OR(Table2[[#This Row],[M23_28_2]]&gt;0,Table2[[#This Row],[K23_28_2]]&lt;0),"+-","")</f>
        <v/>
      </c>
    </row>
    <row r="1482" spans="1:12" x14ac:dyDescent="0.25">
      <c r="A1482" s="6" t="str">
        <f>SUBSTITUTE(SUBSTITUTE(Table2[[#This Row],[NAMA BARANG]],"-","")," ","")</f>
        <v>PCaseKartonKK2C8D</v>
      </c>
      <c r="B1482" s="8">
        <f ca="1">IF(Table2[[#This Row],[TT]]&lt;1,"",COUNT(B$2:B1481)+1)</f>
        <v>1480</v>
      </c>
      <c r="C1482" s="6" t="s">
        <v>1785</v>
      </c>
      <c r="D1482" s="8">
        <v>10</v>
      </c>
      <c r="E1482" s="8" t="s">
        <v>51</v>
      </c>
      <c r="F1482" s="8">
        <f ca="1">SUM(Table2[[#This Row],[AWAL]],Table2[[#This Row],[M17_21_2]],Table2[[#This Row],[K17_21_2]],Table2[[#This Row],[M23_28_2]],Table2[[#This Row],[K23_28_2]])</f>
        <v>10</v>
      </c>
      <c r="G1482" s="6">
        <f ca="1">SUMIF(INDIRECT(Table2[[#Headers],[M17_21_2]]&amp;"[concat]"),Table2[concat],INDIRECT(Table2[[#Headers],[M17_21_2]]&amp;"[c]"))</f>
        <v>0</v>
      </c>
      <c r="H1482" s="6">
        <f ca="1">SUMIF(INDIRECT(Table2[[#Headers],[K17_21_2]]&amp;"[concat]"),Table2[concat],INDIRECT(Table2[[#Headers],[K17_21_2]]&amp;"[c]"))*-1</f>
        <v>0</v>
      </c>
      <c r="I1482" s="6" t="str">
        <f ca="1">IF(OR(Table2[[#This Row],[M17_21_2]]&gt;0,Table2[[#This Row],[K17_21_2]]&lt;0),"+-","")</f>
        <v/>
      </c>
      <c r="J1482" s="9">
        <f ca="1">SUMIF(INDIRECT(Table2[[#Headers],[M23_28_2]]&amp;"[concat]"),Table2[concat],INDIRECT(Table2[[#Headers],[M23_28_2]]&amp;"[c]"))</f>
        <v>0</v>
      </c>
      <c r="K1482" s="9"/>
      <c r="L1482" s="9" t="str">
        <f ca="1">IF(OR(Table2[[#This Row],[M23_28_2]]&gt;0,Table2[[#This Row],[K23_28_2]]&lt;0),"+-","")</f>
        <v/>
      </c>
    </row>
    <row r="1483" spans="1:12" x14ac:dyDescent="0.25">
      <c r="A1483" s="6" t="str">
        <f>SUBSTITUTE(SUBSTITUTE(Table2[[#This Row],[NAMA BARANG]],"-","")," ","")</f>
        <v>PCaseKayagi1160/6159</v>
      </c>
      <c r="B1483" s="8">
        <f ca="1">IF(Table2[[#This Row],[TT]]&lt;1,"",COUNT(B$2:B1482)+1)</f>
        <v>1481</v>
      </c>
      <c r="C1483" s="6" t="s">
        <v>1786</v>
      </c>
      <c r="D1483" s="8">
        <v>2</v>
      </c>
      <c r="E1483" s="8" t="s">
        <v>42</v>
      </c>
      <c r="F1483" s="8">
        <f ca="1">SUM(Table2[[#This Row],[AWAL]],Table2[[#This Row],[M17_21_2]],Table2[[#This Row],[K17_21_2]],Table2[[#This Row],[M23_28_2]],Table2[[#This Row],[K23_28_2]])</f>
        <v>2</v>
      </c>
      <c r="G1483" s="6">
        <f ca="1">SUMIF(INDIRECT(Table2[[#Headers],[M17_21_2]]&amp;"[concat]"),Table2[concat],INDIRECT(Table2[[#Headers],[M17_21_2]]&amp;"[c]"))</f>
        <v>0</v>
      </c>
      <c r="H1483" s="6">
        <f ca="1">SUMIF(INDIRECT(Table2[[#Headers],[K17_21_2]]&amp;"[concat]"),Table2[concat],INDIRECT(Table2[[#Headers],[K17_21_2]]&amp;"[c]"))*-1</f>
        <v>0</v>
      </c>
      <c r="I1483" s="6" t="str">
        <f ca="1">IF(OR(Table2[[#This Row],[M17_21_2]]&gt;0,Table2[[#This Row],[K17_21_2]]&lt;0),"+-","")</f>
        <v/>
      </c>
      <c r="J1483" s="9">
        <f ca="1">SUMIF(INDIRECT(Table2[[#Headers],[M23_28_2]]&amp;"[concat]"),Table2[concat],INDIRECT(Table2[[#Headers],[M23_28_2]]&amp;"[c]"))</f>
        <v>0</v>
      </c>
      <c r="K1483" s="9"/>
      <c r="L1483" s="9" t="str">
        <f ca="1">IF(OR(Table2[[#This Row],[M23_28_2]]&gt;0,Table2[[#This Row],[K23_28_2]]&lt;0),"+-","")</f>
        <v/>
      </c>
    </row>
    <row r="1484" spans="1:12" x14ac:dyDescent="0.25">
      <c r="A1484" s="9" t="str">
        <f>SUBSTITUTE(SUBSTITUTE(Table2[[#This Row],[NAMA BARANG]],"-","")," ","")</f>
        <v>PcaseklgGP0093/10x21/set</v>
      </c>
      <c r="B1484" s="10">
        <f ca="1">IF(Table2[[#This Row],[TT]]&lt;1,"",COUNT(B$2:B1483)+1)</f>
        <v>1482</v>
      </c>
      <c r="C1484" s="32" t="s">
        <v>3056</v>
      </c>
      <c r="E1484" s="8" t="s">
        <v>2979</v>
      </c>
      <c r="F1484" s="10">
        <f ca="1">SUM(Table2[[#This Row],[AWAL]],Table2[[#This Row],[M17_21_2]],Table2[[#This Row],[K17_21_2]],Table2[[#This Row],[M23_28_2]],Table2[[#This Row],[K23_28_2]])</f>
        <v>15</v>
      </c>
      <c r="G1484" s="9">
        <f ca="1">SUMIF(INDIRECT(Table2[[#Headers],[M17_21_2]]&amp;"[concat]"),Table2[concat],INDIRECT(Table2[[#Headers],[M17_21_2]]&amp;"[c]"))</f>
        <v>0</v>
      </c>
      <c r="H1484" s="9">
        <f ca="1">SUMIF(INDIRECT(Table2[[#Headers],[K17_21_2]]&amp;"[concat]"),Table2[concat],INDIRECT(Table2[[#Headers],[K17_21_2]]&amp;"[c]"))*-1</f>
        <v>0</v>
      </c>
      <c r="I1484" s="9" t="str">
        <f ca="1">IF(OR(Table2[[#This Row],[M17_21_2]]&gt;0,Table2[[#This Row],[K17_21_2]]&lt;0),"+-","")</f>
        <v/>
      </c>
      <c r="J1484" s="9">
        <f ca="1">SUMIF(INDIRECT(Table2[[#Headers],[M23_28_2]]&amp;"[concat]"),Table2[concat],INDIRECT(Table2[[#Headers],[M23_28_2]]&amp;"[c]"))</f>
        <v>15</v>
      </c>
      <c r="K1484" s="9"/>
      <c r="L1484" s="9" t="str">
        <f ca="1">IF(OR(Table2[[#This Row],[M23_28_2]]&gt;0,Table2[[#This Row],[K23_28_2]]&lt;0),"+-","")</f>
        <v>+-</v>
      </c>
    </row>
    <row r="1485" spans="1:12" x14ac:dyDescent="0.25">
      <c r="A1485" s="6" t="str">
        <f>SUBSTITUTE(SUBSTITUTE(Table2[[#This Row],[NAMA BARANG]],"-","")," ","")</f>
        <v>PCaseKlgXD9555WB</v>
      </c>
      <c r="B1485" s="8">
        <f ca="1">IF(Table2[[#This Row],[TT]]&lt;1,"",COUNT(B$2:B1484)+1)</f>
        <v>1483</v>
      </c>
      <c r="C1485" s="6" t="s">
        <v>1790</v>
      </c>
      <c r="D1485" s="8">
        <v>22</v>
      </c>
      <c r="E1485" s="8" t="s">
        <v>15</v>
      </c>
      <c r="F1485" s="8">
        <f ca="1">SUM(Table2[[#This Row],[AWAL]],Table2[[#This Row],[M17_21_2]],Table2[[#This Row],[K17_21_2]],Table2[[#This Row],[M23_28_2]],Table2[[#This Row],[K23_28_2]])</f>
        <v>22</v>
      </c>
      <c r="G1485" s="6">
        <f ca="1">SUMIF(INDIRECT(Table2[[#Headers],[M17_21_2]]&amp;"[concat]"),Table2[concat],INDIRECT(Table2[[#Headers],[M17_21_2]]&amp;"[c]"))</f>
        <v>0</v>
      </c>
      <c r="H1485" s="6">
        <f ca="1">SUMIF(INDIRECT(Table2[[#Headers],[K17_21_2]]&amp;"[concat]"),Table2[concat],INDIRECT(Table2[[#Headers],[K17_21_2]]&amp;"[c]"))*-1</f>
        <v>0</v>
      </c>
      <c r="I1485" s="6" t="str">
        <f ca="1">IF(OR(Table2[[#This Row],[M17_21_2]]&gt;0,Table2[[#This Row],[K17_21_2]]&lt;0),"+-","")</f>
        <v/>
      </c>
      <c r="J1485" s="9">
        <f ca="1">SUMIF(INDIRECT(Table2[[#Headers],[M23_28_2]]&amp;"[concat]"),Table2[concat],INDIRECT(Table2[[#Headers],[M23_28_2]]&amp;"[c]"))</f>
        <v>0</v>
      </c>
      <c r="K1485" s="9"/>
      <c r="L1485" s="9" t="str">
        <f ca="1">IF(OR(Table2[[#This Row],[M23_28_2]]&gt;0,Table2[[#This Row],[K23_28_2]]&lt;0),"+-","")</f>
        <v/>
      </c>
    </row>
    <row r="1486" spans="1:12" x14ac:dyDescent="0.25">
      <c r="A1486" s="6" t="str">
        <f>SUBSTITUTE(SUBSTITUTE(Table2[[#This Row],[NAMA BARANG]],"-","")," ","")</f>
        <v>PcaseklgXDA3339Doraemon/TSUM</v>
      </c>
      <c r="B1486" s="8">
        <f ca="1">IF(Table2[[#This Row],[TT]]&lt;1,"",COUNT(B$2:B1485)+1)</f>
        <v>1484</v>
      </c>
      <c r="C1486" s="6" t="s">
        <v>2913</v>
      </c>
      <c r="D1486" s="8">
        <v>5</v>
      </c>
      <c r="E1486" s="8" t="s">
        <v>98</v>
      </c>
      <c r="F1486" s="8">
        <f ca="1">SUM(Table2[[#This Row],[AWAL]],Table2[[#This Row],[M17_21_2]],Table2[[#This Row],[K17_21_2]],Table2[[#This Row],[M23_28_2]],Table2[[#This Row],[K23_28_2]])</f>
        <v>5</v>
      </c>
      <c r="G1486" s="6">
        <f ca="1">SUMIF(INDIRECT(Table2[[#Headers],[M17_21_2]]&amp;"[concat]"),Table2[concat],INDIRECT(Table2[[#Headers],[M17_21_2]]&amp;"[c]"))</f>
        <v>0</v>
      </c>
      <c r="H1486" s="6">
        <f ca="1">SUMIF(INDIRECT(Table2[[#Headers],[K17_21_2]]&amp;"[concat]"),Table2[concat],INDIRECT(Table2[[#Headers],[K17_21_2]]&amp;"[c]"))*-1</f>
        <v>0</v>
      </c>
      <c r="I1486" s="6" t="str">
        <f ca="1">IF(OR(Table2[[#This Row],[M17_21_2]]&gt;0,Table2[[#This Row],[K17_21_2]]&lt;0),"+-","")</f>
        <v/>
      </c>
      <c r="J1486" s="9">
        <f ca="1">SUMIF(INDIRECT(Table2[[#Headers],[M23_28_2]]&amp;"[concat]"),Table2[concat],INDIRECT(Table2[[#Headers],[M23_28_2]]&amp;"[c]"))</f>
        <v>0</v>
      </c>
      <c r="K1486" s="9"/>
      <c r="L1486" s="9" t="str">
        <f ca="1">IF(OR(Table2[[#This Row],[M23_28_2]]&gt;0,Table2[[#This Row],[K23_28_2]]&lt;0),"+-","")</f>
        <v/>
      </c>
    </row>
    <row r="1487" spans="1:12" x14ac:dyDescent="0.25">
      <c r="A1487" s="6" t="str">
        <f>SUBSTITUTE(SUBSTITUTE(Table2[[#This Row],[NAMA BARANG]],"-","")," ","")</f>
        <v>PCaseKM3115</v>
      </c>
      <c r="B1487" s="10">
        <f ca="1">IF(Table2[[#This Row],[TT]]&lt;1,"",COUNT(B$2:B1486)+1)</f>
        <v>1485</v>
      </c>
      <c r="C1487" s="6" t="s">
        <v>1791</v>
      </c>
      <c r="D1487" s="8">
        <v>1</v>
      </c>
      <c r="F1487" s="10">
        <f ca="1">SUM(Table2[[#This Row],[AWAL]],Table2[[#This Row],[M17_21_2]],Table2[[#This Row],[K17_21_2]],Table2[[#This Row],[M23_28_2]],Table2[[#This Row],[K23_28_2]])</f>
        <v>1</v>
      </c>
      <c r="G1487" s="6">
        <f ca="1">SUMIF(INDIRECT(Table2[[#Headers],[M17_21_2]]&amp;"[concat]"),Table2[concat],INDIRECT(Table2[[#Headers],[M17_21_2]]&amp;"[c]"))</f>
        <v>0</v>
      </c>
      <c r="H1487" s="6">
        <f ca="1">SUMIF(INDIRECT(Table2[[#Headers],[K17_21_2]]&amp;"[concat]"),Table2[concat],INDIRECT(Table2[[#Headers],[K17_21_2]]&amp;"[c]"))*-1</f>
        <v>0</v>
      </c>
      <c r="I1487" s="6" t="str">
        <f ca="1">IF(OR(Table2[[#This Row],[M17_21_2]]&gt;0,Table2[[#This Row],[K17_21_2]]&lt;0),"+-","")</f>
        <v/>
      </c>
      <c r="J1487" s="9">
        <f ca="1">SUMIF(INDIRECT(Table2[[#Headers],[M23_28_2]]&amp;"[concat]"),Table2[concat],INDIRECT(Table2[[#Headers],[M23_28_2]]&amp;"[c]"))</f>
        <v>0</v>
      </c>
      <c r="K1487" s="9"/>
      <c r="L1487" s="9" t="str">
        <f ca="1">IF(OR(Table2[[#This Row],[M23_28_2]]&gt;0,Table2[[#This Row],[K23_28_2]]&lt;0),"+-","")</f>
        <v/>
      </c>
    </row>
    <row r="1488" spans="1:12" x14ac:dyDescent="0.25">
      <c r="A1488" s="6" t="str">
        <f>SUBSTITUTE(SUBSTITUTE(Table2[[#This Row],[NAMA BARANG]],"-","")," ","")</f>
        <v>PCaseKRT22032susunmetallik</v>
      </c>
      <c r="B1488" s="10">
        <f ca="1">IF(Table2[[#This Row],[TT]]&lt;1,"",COUNT(B$2:B1487)+1)</f>
        <v>1486</v>
      </c>
      <c r="C1488" s="6" t="s">
        <v>1792</v>
      </c>
      <c r="D1488" s="8">
        <v>11</v>
      </c>
      <c r="E1488" s="8" t="s">
        <v>63</v>
      </c>
      <c r="F1488" s="10">
        <f ca="1">SUM(Table2[[#This Row],[AWAL]],Table2[[#This Row],[M17_21_2]],Table2[[#This Row],[K17_21_2]],Table2[[#This Row],[M23_28_2]],Table2[[#This Row],[K23_28_2]])</f>
        <v>10</v>
      </c>
      <c r="G1488" s="6">
        <f ca="1">SUMIF(INDIRECT(Table2[[#Headers],[M17_21_2]]&amp;"[concat]"),Table2[concat],INDIRECT(Table2[[#Headers],[M17_21_2]]&amp;"[c]"))</f>
        <v>0</v>
      </c>
      <c r="H1488" s="6">
        <f ca="1">SUMIF(INDIRECT(Table2[[#Headers],[K17_21_2]]&amp;"[concat]"),Table2[concat],INDIRECT(Table2[[#Headers],[K17_21_2]]&amp;"[c]"))*-1</f>
        <v>-1</v>
      </c>
      <c r="I1488" s="6" t="str">
        <f ca="1">IF(OR(Table2[[#This Row],[M17_21_2]]&gt;0,Table2[[#This Row],[K17_21_2]]&lt;0),"+-","")</f>
        <v>+-</v>
      </c>
      <c r="J1488" s="9">
        <f ca="1">SUMIF(INDIRECT(Table2[[#Headers],[M23_28_2]]&amp;"[concat]"),Table2[concat],INDIRECT(Table2[[#Headers],[M23_28_2]]&amp;"[c]"))</f>
        <v>0</v>
      </c>
      <c r="K1488" s="9"/>
      <c r="L1488" s="9" t="str">
        <f ca="1">IF(OR(Table2[[#This Row],[M23_28_2]]&gt;0,Table2[[#This Row],[K23_28_2]]&lt;0),"+-","")</f>
        <v/>
      </c>
    </row>
    <row r="1489" spans="1:12" x14ac:dyDescent="0.25">
      <c r="A1489" s="6" t="str">
        <f>SUBSTITUTE(SUBSTITUTE(Table2[[#This Row],[NAMA BARANG]],"-","")," ","")</f>
        <v>Pcasemagnit1628kalkulaor</v>
      </c>
      <c r="B1489" s="10">
        <f ca="1">IF(Table2[[#This Row],[TT]]&lt;1,"",COUNT(B$2:B1488)+1)</f>
        <v>1487</v>
      </c>
      <c r="C1489" s="6" t="s">
        <v>2914</v>
      </c>
      <c r="D1489" s="8">
        <v>5</v>
      </c>
      <c r="E1489" s="8" t="s">
        <v>2979</v>
      </c>
      <c r="F1489" s="10">
        <f ca="1">SUM(Table2[[#This Row],[AWAL]],Table2[[#This Row],[M17_21_2]],Table2[[#This Row],[K17_21_2]],Table2[[#This Row],[M23_28_2]],Table2[[#This Row],[K23_28_2]])</f>
        <v>5</v>
      </c>
      <c r="G1489" s="6">
        <f ca="1">SUMIF(INDIRECT(Table2[[#Headers],[M17_21_2]]&amp;"[concat]"),Table2[concat],INDIRECT(Table2[[#Headers],[M17_21_2]]&amp;"[c]"))</f>
        <v>0</v>
      </c>
      <c r="H1489" s="6">
        <f ca="1">SUMIF(INDIRECT(Table2[[#Headers],[K17_21_2]]&amp;"[concat]"),Table2[concat],INDIRECT(Table2[[#Headers],[K17_21_2]]&amp;"[c]"))*-1</f>
        <v>0</v>
      </c>
      <c r="I1489" s="6" t="str">
        <f ca="1">IF(OR(Table2[[#This Row],[M17_21_2]]&gt;0,Table2[[#This Row],[K17_21_2]]&lt;0),"+-","")</f>
        <v/>
      </c>
      <c r="J1489" s="9">
        <f ca="1">SUMIF(INDIRECT(Table2[[#Headers],[M23_28_2]]&amp;"[concat]"),Table2[concat],INDIRECT(Table2[[#Headers],[M23_28_2]]&amp;"[c]"))</f>
        <v>0</v>
      </c>
      <c r="K1489" s="9"/>
      <c r="L1489" s="9" t="str">
        <f ca="1">IF(OR(Table2[[#This Row],[M23_28_2]]&gt;0,Table2[[#This Row],[K23_28_2]]&lt;0),"+-","")</f>
        <v/>
      </c>
    </row>
    <row r="1490" spans="1:12" x14ac:dyDescent="0.25">
      <c r="A1490" s="6" t="str">
        <f>SUBSTITUTE(SUBSTITUTE(Table2[[#This Row],[NAMA BARANG]],"-","")," ","")</f>
        <v>Pcasemagnit35128</v>
      </c>
      <c r="B1490" s="8">
        <f ca="1">IF(Table2[[#This Row],[TT]]&lt;1,"",COUNT(B$2:B1489)+1)</f>
        <v>1488</v>
      </c>
      <c r="C1490" s="6" t="s">
        <v>1793</v>
      </c>
      <c r="D1490" s="8">
        <v>5</v>
      </c>
      <c r="E1490" s="8" t="s">
        <v>43</v>
      </c>
      <c r="F1490" s="8">
        <f ca="1">SUM(Table2[[#This Row],[AWAL]],Table2[[#This Row],[M17_21_2]],Table2[[#This Row],[K17_21_2]],Table2[[#This Row],[M23_28_2]],Table2[[#This Row],[K23_28_2]])</f>
        <v>5</v>
      </c>
      <c r="G1490" s="6">
        <f ca="1">SUMIF(INDIRECT(Table2[[#Headers],[M17_21_2]]&amp;"[concat]"),Table2[concat],INDIRECT(Table2[[#Headers],[M17_21_2]]&amp;"[c]"))</f>
        <v>0</v>
      </c>
      <c r="H1490" s="6">
        <f ca="1">SUMIF(INDIRECT(Table2[[#Headers],[K17_21_2]]&amp;"[concat]"),Table2[concat],INDIRECT(Table2[[#Headers],[K17_21_2]]&amp;"[c]"))*-1</f>
        <v>0</v>
      </c>
      <c r="I1490" s="6" t="str">
        <f ca="1">IF(OR(Table2[[#This Row],[M17_21_2]]&gt;0,Table2[[#This Row],[K17_21_2]]&lt;0),"+-","")</f>
        <v/>
      </c>
      <c r="J1490" s="9">
        <f ca="1">SUMIF(INDIRECT(Table2[[#Headers],[M23_28_2]]&amp;"[concat]"),Table2[concat],INDIRECT(Table2[[#Headers],[M23_28_2]]&amp;"[c]"))</f>
        <v>0</v>
      </c>
      <c r="K1490" s="9"/>
      <c r="L1490" s="9" t="str">
        <f ca="1">IF(OR(Table2[[#This Row],[M23_28_2]]&gt;0,Table2[[#This Row],[K23_28_2]]&lt;0),"+-","")</f>
        <v/>
      </c>
    </row>
    <row r="1491" spans="1:12" x14ac:dyDescent="0.25">
      <c r="A1491" s="6" t="str">
        <f>SUBSTITUTE(SUBSTITUTE(Table2[[#This Row],[NAMA BARANG]],"-","")," ","")</f>
        <v>Pcasemagnit35139</v>
      </c>
      <c r="B1491" s="8">
        <f ca="1">IF(Table2[[#This Row],[TT]]&lt;1,"",COUNT(B$2:B1490)+1)</f>
        <v>1489</v>
      </c>
      <c r="C1491" s="6" t="s">
        <v>1795</v>
      </c>
      <c r="D1491" s="8">
        <v>33</v>
      </c>
      <c r="E1491" s="8" t="s">
        <v>43</v>
      </c>
      <c r="F1491" s="8">
        <f ca="1">SUM(Table2[[#This Row],[AWAL]],Table2[[#This Row],[M17_21_2]],Table2[[#This Row],[K17_21_2]],Table2[[#This Row],[M23_28_2]],Table2[[#This Row],[K23_28_2]])</f>
        <v>32</v>
      </c>
      <c r="G1491" s="6">
        <f ca="1">SUMIF(INDIRECT(Table2[[#Headers],[M17_21_2]]&amp;"[concat]"),Table2[concat],INDIRECT(Table2[[#Headers],[M17_21_2]]&amp;"[c]"))</f>
        <v>0</v>
      </c>
      <c r="H1491" s="6">
        <f ca="1">SUMIF(INDIRECT(Table2[[#Headers],[K17_21_2]]&amp;"[concat]"),Table2[concat],INDIRECT(Table2[[#Headers],[K17_21_2]]&amp;"[c]"))*-1</f>
        <v>-1</v>
      </c>
      <c r="I1491" s="6" t="str">
        <f ca="1">IF(OR(Table2[[#This Row],[M17_21_2]]&gt;0,Table2[[#This Row],[K17_21_2]]&lt;0),"+-","")</f>
        <v>+-</v>
      </c>
      <c r="J1491" s="9">
        <f ca="1">SUMIF(INDIRECT(Table2[[#Headers],[M23_28_2]]&amp;"[concat]"),Table2[concat],INDIRECT(Table2[[#Headers],[M23_28_2]]&amp;"[c]"))</f>
        <v>0</v>
      </c>
      <c r="K1491" s="9"/>
      <c r="L1491" s="9" t="str">
        <f ca="1">IF(OR(Table2[[#This Row],[M23_28_2]]&gt;0,Table2[[#This Row],[K23_28_2]]&lt;0),"+-","")</f>
        <v/>
      </c>
    </row>
    <row r="1492" spans="1:12" x14ac:dyDescent="0.25">
      <c r="A1492" s="6" t="str">
        <f>SUBSTITUTE(SUBSTITUTE(Table2[[#This Row],[NAMA BARANG]],"-","")," ","")</f>
        <v>Pcasemagnit351417</v>
      </c>
      <c r="B1492" s="8">
        <f ca="1">IF(Table2[[#This Row],[TT]]&lt;1,"",COUNT(B$2:B1491)+1)</f>
        <v>1490</v>
      </c>
      <c r="C1492" s="6" t="s">
        <v>1796</v>
      </c>
      <c r="D1492" s="8">
        <v>9</v>
      </c>
      <c r="E1492" s="8" t="s">
        <v>43</v>
      </c>
      <c r="F1492" s="8">
        <f ca="1">SUM(Table2[[#This Row],[AWAL]],Table2[[#This Row],[M17_21_2]],Table2[[#This Row],[K17_21_2]],Table2[[#This Row],[M23_28_2]],Table2[[#This Row],[K23_28_2]])</f>
        <v>9</v>
      </c>
      <c r="G1492" s="6">
        <f ca="1">SUMIF(INDIRECT(Table2[[#Headers],[M17_21_2]]&amp;"[concat]"),Table2[concat],INDIRECT(Table2[[#Headers],[M17_21_2]]&amp;"[c]"))</f>
        <v>0</v>
      </c>
      <c r="H1492" s="6">
        <f ca="1">SUMIF(INDIRECT(Table2[[#Headers],[K17_21_2]]&amp;"[concat]"),Table2[concat],INDIRECT(Table2[[#Headers],[K17_21_2]]&amp;"[c]"))*-1</f>
        <v>0</v>
      </c>
      <c r="I1492" s="6" t="str">
        <f ca="1">IF(OR(Table2[[#This Row],[M17_21_2]]&gt;0,Table2[[#This Row],[K17_21_2]]&lt;0),"+-","")</f>
        <v/>
      </c>
      <c r="J1492" s="9">
        <f ca="1">SUMIF(INDIRECT(Table2[[#Headers],[M23_28_2]]&amp;"[concat]"),Table2[concat],INDIRECT(Table2[[#Headers],[M23_28_2]]&amp;"[c]"))</f>
        <v>0</v>
      </c>
      <c r="K1492" s="9"/>
      <c r="L1492" s="9" t="str">
        <f ca="1">IF(OR(Table2[[#This Row],[M23_28_2]]&gt;0,Table2[[#This Row],[K23_28_2]]&lt;0),"+-","")</f>
        <v/>
      </c>
    </row>
    <row r="1493" spans="1:12" x14ac:dyDescent="0.25">
      <c r="A1493" s="6" t="str">
        <f>SUBSTITUTE(SUBSTITUTE(Table2[[#This Row],[NAMA BARANG]],"-","")," ","")</f>
        <v>Pcasemagnit354918</v>
      </c>
      <c r="B1493" s="8">
        <f ca="1">IF(Table2[[#This Row],[TT]]&lt;1,"",COUNT(B$2:B1492)+1)</f>
        <v>1491</v>
      </c>
      <c r="C1493" s="6" t="s">
        <v>1797</v>
      </c>
      <c r="D1493" s="8">
        <v>14</v>
      </c>
      <c r="E1493" s="8" t="s">
        <v>43</v>
      </c>
      <c r="F1493" s="8">
        <f ca="1">SUM(Table2[[#This Row],[AWAL]],Table2[[#This Row],[M17_21_2]],Table2[[#This Row],[K17_21_2]],Table2[[#This Row],[M23_28_2]],Table2[[#This Row],[K23_28_2]])</f>
        <v>14</v>
      </c>
      <c r="G1493" s="6">
        <f ca="1">SUMIF(INDIRECT(Table2[[#Headers],[M17_21_2]]&amp;"[concat]"),Table2[concat],INDIRECT(Table2[[#Headers],[M17_21_2]]&amp;"[c]"))</f>
        <v>0</v>
      </c>
      <c r="H1493" s="6">
        <f ca="1">SUMIF(INDIRECT(Table2[[#Headers],[K17_21_2]]&amp;"[concat]"),Table2[concat],INDIRECT(Table2[[#Headers],[K17_21_2]]&amp;"[c]"))*-1</f>
        <v>0</v>
      </c>
      <c r="I1493" s="6" t="str">
        <f ca="1">IF(OR(Table2[[#This Row],[M17_21_2]]&gt;0,Table2[[#This Row],[K17_21_2]]&lt;0),"+-","")</f>
        <v/>
      </c>
      <c r="J1493" s="9">
        <f ca="1">SUMIF(INDIRECT(Table2[[#Headers],[M23_28_2]]&amp;"[concat]"),Table2[concat],INDIRECT(Table2[[#Headers],[M23_28_2]]&amp;"[c]"))</f>
        <v>0</v>
      </c>
      <c r="K1493" s="9"/>
      <c r="L1493" s="9" t="str">
        <f ca="1">IF(OR(Table2[[#This Row],[M23_28_2]]&gt;0,Table2[[#This Row],[K23_28_2]]&lt;0),"+-","")</f>
        <v/>
      </c>
    </row>
    <row r="1494" spans="1:12" x14ac:dyDescent="0.25">
      <c r="A1494" s="6" t="str">
        <f>SUBSTITUTE(SUBSTITUTE(Table2[[#This Row],[NAMA BARANG]],"-","")," ","")</f>
        <v>Pcasemagnit356919</v>
      </c>
      <c r="B1494" s="8">
        <f ca="1">IF(Table2[[#This Row],[TT]]&lt;1,"",COUNT(B$2:B1493)+1)</f>
        <v>1492</v>
      </c>
      <c r="C1494" s="6" t="s">
        <v>1798</v>
      </c>
      <c r="D1494" s="8">
        <v>7</v>
      </c>
      <c r="E1494" s="8" t="s">
        <v>43</v>
      </c>
      <c r="F1494" s="8">
        <f ca="1">SUM(Table2[[#This Row],[AWAL]],Table2[[#This Row],[M17_21_2]],Table2[[#This Row],[K17_21_2]],Table2[[#This Row],[M23_28_2]],Table2[[#This Row],[K23_28_2]])</f>
        <v>7</v>
      </c>
      <c r="G1494" s="6">
        <f ca="1">SUMIF(INDIRECT(Table2[[#Headers],[M17_21_2]]&amp;"[concat]"),Table2[concat],INDIRECT(Table2[[#Headers],[M17_21_2]]&amp;"[c]"))</f>
        <v>0</v>
      </c>
      <c r="H1494" s="6">
        <f ca="1">SUMIF(INDIRECT(Table2[[#Headers],[K17_21_2]]&amp;"[concat]"),Table2[concat],INDIRECT(Table2[[#Headers],[K17_21_2]]&amp;"[c]"))*-1</f>
        <v>0</v>
      </c>
      <c r="I1494" s="6" t="str">
        <f ca="1">IF(OR(Table2[[#This Row],[M17_21_2]]&gt;0,Table2[[#This Row],[K17_21_2]]&lt;0),"+-","")</f>
        <v/>
      </c>
      <c r="J1494" s="9">
        <f ca="1">SUMIF(INDIRECT(Table2[[#Headers],[M23_28_2]]&amp;"[concat]"),Table2[concat],INDIRECT(Table2[[#Headers],[M23_28_2]]&amp;"[c]"))</f>
        <v>0</v>
      </c>
      <c r="K1494" s="9"/>
      <c r="L1494" s="9" t="str">
        <f ca="1">IF(OR(Table2[[#This Row],[M23_28_2]]&gt;0,Table2[[#This Row],[K23_28_2]]&lt;0),"+-","")</f>
        <v/>
      </c>
    </row>
    <row r="1495" spans="1:12" x14ac:dyDescent="0.25">
      <c r="A1495" s="6" t="str">
        <f>SUBSTITUTE(SUBSTITUTE(Table2[[#This Row],[NAMA BARANG]],"-","")," ","")</f>
        <v>PCaseMagnitcallMC7121ATAS(1)/BLK(40)</v>
      </c>
      <c r="B1495" s="8">
        <f ca="1">IF(Table2[[#This Row],[TT]]&lt;1,"",COUNT(B$2:B1494)+1)</f>
        <v>1493</v>
      </c>
      <c r="C1495" s="6" t="s">
        <v>2983</v>
      </c>
      <c r="D1495" s="8">
        <v>49</v>
      </c>
      <c r="E1495" s="8" t="s">
        <v>2941</v>
      </c>
      <c r="F1495" s="8">
        <f ca="1">SUM(Table2[[#This Row],[AWAL]],Table2[[#This Row],[M17_21_2]],Table2[[#This Row],[K17_21_2]],Table2[[#This Row],[M23_28_2]],Table2[[#This Row],[K23_28_2]])</f>
        <v>41</v>
      </c>
      <c r="G1495" s="6">
        <f ca="1">SUMIF(INDIRECT(Table2[[#Headers],[M17_21_2]]&amp;"[concat]"),Table2[concat],INDIRECT(Table2[[#Headers],[M17_21_2]]&amp;"[c]"))</f>
        <v>0</v>
      </c>
      <c r="H1495" s="6">
        <f ca="1">SUMIF(INDIRECT(Table2[[#Headers],[K17_21_2]]&amp;"[concat]"),Table2[concat],INDIRECT(Table2[[#Headers],[K17_21_2]]&amp;"[c]"))*-1</f>
        <v>-8</v>
      </c>
      <c r="I1495" s="6" t="str">
        <f ca="1">IF(OR(Table2[[#This Row],[M17_21_2]]&gt;0,Table2[[#This Row],[K17_21_2]]&lt;0),"+-","")</f>
        <v>+-</v>
      </c>
      <c r="J1495" s="9">
        <f ca="1">SUMIF(INDIRECT(Table2[[#Headers],[M23_28_2]]&amp;"[concat]"),Table2[concat],INDIRECT(Table2[[#Headers],[M23_28_2]]&amp;"[c]"))</f>
        <v>0</v>
      </c>
      <c r="K1495" s="9"/>
      <c r="L1495" s="9" t="str">
        <f ca="1">IF(OR(Table2[[#This Row],[M23_28_2]]&gt;0,Table2[[#This Row],[K23_28_2]]&lt;0),"+-","")</f>
        <v/>
      </c>
    </row>
    <row r="1496" spans="1:12" x14ac:dyDescent="0.25">
      <c r="A1496" s="6" t="str">
        <f>SUBSTITUTE(SUBSTITUTE(Table2[[#This Row],[NAMA BARANG]],"-","")," ","")</f>
        <v>PCaseMagnitMC8090</v>
      </c>
      <c r="B1496" s="8">
        <f ca="1">IF(Table2[[#This Row],[TT]]&lt;1,"",COUNT(B$2:B1495)+1)</f>
        <v>1494</v>
      </c>
      <c r="C1496" s="6" t="s">
        <v>1799</v>
      </c>
      <c r="D1496" s="8">
        <v>1</v>
      </c>
      <c r="E1496" s="8" t="s">
        <v>98</v>
      </c>
      <c r="F1496" s="8">
        <f ca="1">SUM(Table2[[#This Row],[AWAL]],Table2[[#This Row],[M17_21_2]],Table2[[#This Row],[K17_21_2]],Table2[[#This Row],[M23_28_2]],Table2[[#This Row],[K23_28_2]])</f>
        <v>1</v>
      </c>
      <c r="G1496" s="6">
        <f ca="1">SUMIF(INDIRECT(Table2[[#Headers],[M17_21_2]]&amp;"[concat]"),Table2[concat],INDIRECT(Table2[[#Headers],[M17_21_2]]&amp;"[c]"))</f>
        <v>0</v>
      </c>
      <c r="H1496" s="6">
        <f ca="1">SUMIF(INDIRECT(Table2[[#Headers],[K17_21_2]]&amp;"[concat]"),Table2[concat],INDIRECT(Table2[[#Headers],[K17_21_2]]&amp;"[c]"))*-1</f>
        <v>0</v>
      </c>
      <c r="I1496" s="6" t="str">
        <f ca="1">IF(OR(Table2[[#This Row],[M17_21_2]]&gt;0,Table2[[#This Row],[K17_21_2]]&lt;0),"+-","")</f>
        <v/>
      </c>
      <c r="J1496" s="9">
        <f ca="1">SUMIF(INDIRECT(Table2[[#Headers],[M23_28_2]]&amp;"[concat]"),Table2[concat],INDIRECT(Table2[[#Headers],[M23_28_2]]&amp;"[c]"))</f>
        <v>0</v>
      </c>
      <c r="K1496" s="9"/>
      <c r="L1496" s="9" t="str">
        <f ca="1">IF(OR(Table2[[#This Row],[M23_28_2]]&gt;0,Table2[[#This Row],[K23_28_2]]&lt;0),"+-","")</f>
        <v/>
      </c>
    </row>
    <row r="1497" spans="1:12" x14ac:dyDescent="0.25">
      <c r="A1497" s="6" t="str">
        <f>SUBSTITUTE(SUBSTITUTE(Table2[[#This Row],[NAMA BARANG]],"-","")," ","")</f>
        <v>Pcasemagnit+callCC7806</v>
      </c>
      <c r="B1497" s="8">
        <f ca="1">IF(Table2[[#This Row],[TT]]&lt;1,"",COUNT(B$2:B1496)+1)</f>
        <v>1495</v>
      </c>
      <c r="C1497" s="32" t="s">
        <v>3055</v>
      </c>
      <c r="D1497" s="8">
        <v>9</v>
      </c>
      <c r="E1497" s="8" t="s">
        <v>42</v>
      </c>
      <c r="F1497" s="8">
        <f ca="1">SUM(Table2[[#This Row],[AWAL]],Table2[[#This Row],[M17_21_2]],Table2[[#This Row],[K17_21_2]],Table2[[#This Row],[M23_28_2]],Table2[[#This Row],[K23_28_2]])</f>
        <v>21</v>
      </c>
      <c r="G1497" s="6">
        <f ca="1">SUMIF(INDIRECT(Table2[[#Headers],[M17_21_2]]&amp;"[concat]"),Table2[concat],INDIRECT(Table2[[#Headers],[M17_21_2]]&amp;"[c]"))</f>
        <v>0</v>
      </c>
      <c r="H1497" s="6">
        <f ca="1">SUMIF(INDIRECT(Table2[[#Headers],[K17_21_2]]&amp;"[concat]"),Table2[concat],INDIRECT(Table2[[#Headers],[K17_21_2]]&amp;"[c]"))*-1</f>
        <v>-9</v>
      </c>
      <c r="I1497" s="6" t="str">
        <f ca="1">IF(OR(Table2[[#This Row],[M17_21_2]]&gt;0,Table2[[#This Row],[K17_21_2]]&lt;0),"+-","")</f>
        <v>+-</v>
      </c>
      <c r="J1497" s="9">
        <f ca="1">SUMIF(INDIRECT(Table2[[#Headers],[M23_28_2]]&amp;"[concat]"),Table2[concat],INDIRECT(Table2[[#Headers],[M23_28_2]]&amp;"[c]"))</f>
        <v>21</v>
      </c>
      <c r="K1497" s="9"/>
      <c r="L1497" s="9" t="str">
        <f ca="1">IF(OR(Table2[[#This Row],[M23_28_2]]&gt;0,Table2[[#This Row],[K23_28_2]]&lt;0),"+-","")</f>
        <v>+-</v>
      </c>
    </row>
    <row r="1498" spans="1:12" x14ac:dyDescent="0.25">
      <c r="A1498" s="6" t="str">
        <f>SUBSTITUTE(SUBSTITUTE(Table2[[#This Row],[NAMA BARANG]],"-","")," ","")</f>
        <v>PCaseovalBTS1067(BLK)</v>
      </c>
      <c r="B1498" s="8">
        <f ca="1">IF(Table2[[#This Row],[TT]]&lt;1,"",COUNT(B$2:B1497)+1)</f>
        <v>1496</v>
      </c>
      <c r="C1498" s="6" t="s">
        <v>1800</v>
      </c>
      <c r="D1498" s="8">
        <v>3</v>
      </c>
      <c r="E1498" s="8" t="s">
        <v>1801</v>
      </c>
      <c r="F1498" s="8">
        <f ca="1">SUM(Table2[[#This Row],[AWAL]],Table2[[#This Row],[M17_21_2]],Table2[[#This Row],[K17_21_2]],Table2[[#This Row],[M23_28_2]],Table2[[#This Row],[K23_28_2]])</f>
        <v>3</v>
      </c>
      <c r="G1498" s="6">
        <f ca="1">SUMIF(INDIRECT(Table2[[#Headers],[M17_21_2]]&amp;"[concat]"),Table2[concat],INDIRECT(Table2[[#Headers],[M17_21_2]]&amp;"[c]"))</f>
        <v>0</v>
      </c>
      <c r="H1498" s="6">
        <f ca="1">SUMIF(INDIRECT(Table2[[#Headers],[K17_21_2]]&amp;"[concat]"),Table2[concat],INDIRECT(Table2[[#Headers],[K17_21_2]]&amp;"[c]"))*-1</f>
        <v>0</v>
      </c>
      <c r="I1498" s="6" t="str">
        <f ca="1">IF(OR(Table2[[#This Row],[M17_21_2]]&gt;0,Table2[[#This Row],[K17_21_2]]&lt;0),"+-","")</f>
        <v/>
      </c>
      <c r="J1498" s="9">
        <f ca="1">SUMIF(INDIRECT(Table2[[#Headers],[M23_28_2]]&amp;"[concat]"),Table2[concat],INDIRECT(Table2[[#Headers],[M23_28_2]]&amp;"[c]"))</f>
        <v>0</v>
      </c>
      <c r="K1498" s="9"/>
      <c r="L1498" s="9" t="str">
        <f ca="1">IF(OR(Table2[[#This Row],[M23_28_2]]&gt;0,Table2[[#This Row],[K23_28_2]]&lt;0),"+-","")</f>
        <v/>
      </c>
    </row>
    <row r="1499" spans="1:12" x14ac:dyDescent="0.25">
      <c r="A1499" s="6" t="str">
        <f>SUBSTITUTE(SUBSTITUTE(Table2[[#This Row],[NAMA BARANG]],"-","")," ","")</f>
        <v>PCaserest8833</v>
      </c>
      <c r="B1499" s="8">
        <f ca="1">IF(Table2[[#This Row],[TT]]&lt;1,"",COUNT(B$2:B1498)+1)</f>
        <v>1497</v>
      </c>
      <c r="C1499" s="6" t="s">
        <v>1803</v>
      </c>
      <c r="D1499" s="8">
        <v>1</v>
      </c>
      <c r="F1499" s="8">
        <f ca="1">SUM(Table2[[#This Row],[AWAL]],Table2[[#This Row],[M17_21_2]],Table2[[#This Row],[K17_21_2]],Table2[[#This Row],[M23_28_2]],Table2[[#This Row],[K23_28_2]])</f>
        <v>1</v>
      </c>
      <c r="G1499" s="6">
        <f ca="1">SUMIF(INDIRECT(Table2[[#Headers],[M17_21_2]]&amp;"[concat]"),Table2[concat],INDIRECT(Table2[[#Headers],[M17_21_2]]&amp;"[c]"))</f>
        <v>0</v>
      </c>
      <c r="H1499" s="6">
        <f ca="1">SUMIF(INDIRECT(Table2[[#Headers],[K17_21_2]]&amp;"[concat]"),Table2[concat],INDIRECT(Table2[[#Headers],[K17_21_2]]&amp;"[c]"))*-1</f>
        <v>0</v>
      </c>
      <c r="I1499" s="6" t="str">
        <f ca="1">IF(OR(Table2[[#This Row],[M17_21_2]]&gt;0,Table2[[#This Row],[K17_21_2]]&lt;0),"+-","")</f>
        <v/>
      </c>
      <c r="J1499" s="9">
        <f ca="1">SUMIF(INDIRECT(Table2[[#Headers],[M23_28_2]]&amp;"[concat]"),Table2[concat],INDIRECT(Table2[[#Headers],[M23_28_2]]&amp;"[c]"))</f>
        <v>0</v>
      </c>
      <c r="K1499" s="9"/>
      <c r="L1499" s="9" t="str">
        <f ca="1">IF(OR(Table2[[#This Row],[M23_28_2]]&gt;0,Table2[[#This Row],[K23_28_2]]&lt;0),"+-","")</f>
        <v/>
      </c>
    </row>
    <row r="1500" spans="1:12" x14ac:dyDescent="0.25">
      <c r="A1500" s="6" t="str">
        <f>SUBSTITUTE(SUBSTITUTE(Table2[[#This Row],[NAMA BARANG]],"-","")," ","")</f>
        <v>PCaserest8906</v>
      </c>
      <c r="B1500" s="8">
        <f ca="1">IF(Table2[[#This Row],[TT]]&lt;1,"",COUNT(B$2:B1499)+1)</f>
        <v>1498</v>
      </c>
      <c r="C1500" s="6" t="s">
        <v>1804</v>
      </c>
      <c r="D1500" s="8">
        <v>1</v>
      </c>
      <c r="F1500" s="8">
        <f ca="1">SUM(Table2[[#This Row],[AWAL]],Table2[[#This Row],[M17_21_2]],Table2[[#This Row],[K17_21_2]],Table2[[#This Row],[M23_28_2]],Table2[[#This Row],[K23_28_2]])</f>
        <v>1</v>
      </c>
      <c r="G1500" s="6">
        <f ca="1">SUMIF(INDIRECT(Table2[[#Headers],[M17_21_2]]&amp;"[concat]"),Table2[concat],INDIRECT(Table2[[#Headers],[M17_21_2]]&amp;"[c]"))</f>
        <v>0</v>
      </c>
      <c r="H1500" s="6">
        <f ca="1">SUMIF(INDIRECT(Table2[[#Headers],[K17_21_2]]&amp;"[concat]"),Table2[concat],INDIRECT(Table2[[#Headers],[K17_21_2]]&amp;"[c]"))*-1</f>
        <v>0</v>
      </c>
      <c r="I1500" s="6" t="str">
        <f ca="1">IF(OR(Table2[[#This Row],[M17_21_2]]&gt;0,Table2[[#This Row],[K17_21_2]]&lt;0),"+-","")</f>
        <v/>
      </c>
      <c r="J1500" s="9">
        <f ca="1">SUMIF(INDIRECT(Table2[[#Headers],[M23_28_2]]&amp;"[concat]"),Table2[concat],INDIRECT(Table2[[#Headers],[M23_28_2]]&amp;"[c]"))</f>
        <v>0</v>
      </c>
      <c r="K1500" s="9"/>
      <c r="L1500" s="9" t="str">
        <f ca="1">IF(OR(Table2[[#This Row],[M23_28_2]]&gt;0,Table2[[#This Row],[K23_28_2]]&lt;0),"+-","")</f>
        <v/>
      </c>
    </row>
    <row r="1501" spans="1:12" x14ac:dyDescent="0.25">
      <c r="A1501" s="6" t="str">
        <f>SUBSTITUTE(SUBSTITUTE(Table2[[#This Row],[NAMA BARANG]],"-","")," ","")</f>
        <v>PCaserestBD762</v>
      </c>
      <c r="B1501" s="8">
        <f ca="1">IF(Table2[[#This Row],[TT]]&lt;1,"",COUNT(B$2:B1500)+1)</f>
        <v>1499</v>
      </c>
      <c r="C1501" s="6" t="s">
        <v>1805</v>
      </c>
      <c r="D1501" s="8">
        <v>3</v>
      </c>
      <c r="E1501" s="8" t="s">
        <v>167</v>
      </c>
      <c r="F1501" s="8">
        <f ca="1">SUM(Table2[[#This Row],[AWAL]],Table2[[#This Row],[M17_21_2]],Table2[[#This Row],[K17_21_2]],Table2[[#This Row],[M23_28_2]],Table2[[#This Row],[K23_28_2]])</f>
        <v>3</v>
      </c>
      <c r="G1501" s="6">
        <f ca="1">SUMIF(INDIRECT(Table2[[#Headers],[M17_21_2]]&amp;"[concat]"),Table2[concat],INDIRECT(Table2[[#Headers],[M17_21_2]]&amp;"[c]"))</f>
        <v>0</v>
      </c>
      <c r="H1501" s="6">
        <f ca="1">SUMIF(INDIRECT(Table2[[#Headers],[K17_21_2]]&amp;"[concat]"),Table2[concat],INDIRECT(Table2[[#Headers],[K17_21_2]]&amp;"[c]"))*-1</f>
        <v>0</v>
      </c>
      <c r="I1501" s="6" t="str">
        <f ca="1">IF(OR(Table2[[#This Row],[M17_21_2]]&gt;0,Table2[[#This Row],[K17_21_2]]&lt;0),"+-","")</f>
        <v/>
      </c>
      <c r="J1501" s="9">
        <f ca="1">SUMIF(INDIRECT(Table2[[#Headers],[M23_28_2]]&amp;"[concat]"),Table2[concat],INDIRECT(Table2[[#Headers],[M23_28_2]]&amp;"[c]"))</f>
        <v>0</v>
      </c>
      <c r="K1501" s="9"/>
      <c r="L1501" s="9" t="str">
        <f ca="1">IF(OR(Table2[[#This Row],[M23_28_2]]&gt;0,Table2[[#This Row],[K23_28_2]]&lt;0),"+-","")</f>
        <v/>
      </c>
    </row>
    <row r="1502" spans="1:12" x14ac:dyDescent="0.25">
      <c r="A1502" s="6" t="str">
        <f>SUBSTITUTE(SUBSTITUTE(Table2[[#This Row],[NAMA BARANG]],"-","")," ","")</f>
        <v>PCaserestBD772</v>
      </c>
      <c r="B1502" s="8">
        <f ca="1">IF(Table2[[#This Row],[TT]]&lt;1,"",COUNT(B$2:B1501)+1)</f>
        <v>1500</v>
      </c>
      <c r="C1502" s="6" t="s">
        <v>1806</v>
      </c>
      <c r="D1502" s="8">
        <v>1</v>
      </c>
      <c r="E1502" s="8" t="s">
        <v>167</v>
      </c>
      <c r="F1502" s="8">
        <f ca="1">SUM(Table2[[#This Row],[AWAL]],Table2[[#This Row],[M17_21_2]],Table2[[#This Row],[K17_21_2]],Table2[[#This Row],[M23_28_2]],Table2[[#This Row],[K23_28_2]])</f>
        <v>1</v>
      </c>
      <c r="G1502" s="6">
        <f ca="1">SUMIF(INDIRECT(Table2[[#Headers],[M17_21_2]]&amp;"[concat]"),Table2[concat],INDIRECT(Table2[[#Headers],[M17_21_2]]&amp;"[c]"))</f>
        <v>0</v>
      </c>
      <c r="H1502" s="6">
        <f ca="1">SUMIF(INDIRECT(Table2[[#Headers],[K17_21_2]]&amp;"[concat]"),Table2[concat],INDIRECT(Table2[[#Headers],[K17_21_2]]&amp;"[c]"))*-1</f>
        <v>0</v>
      </c>
      <c r="I1502" s="6" t="str">
        <f ca="1">IF(OR(Table2[[#This Row],[M17_21_2]]&gt;0,Table2[[#This Row],[K17_21_2]]&lt;0),"+-","")</f>
        <v/>
      </c>
      <c r="J1502" s="9">
        <f ca="1">SUMIF(INDIRECT(Table2[[#Headers],[M23_28_2]]&amp;"[concat]"),Table2[concat],INDIRECT(Table2[[#Headers],[M23_28_2]]&amp;"[c]"))</f>
        <v>0</v>
      </c>
      <c r="K1502" s="9"/>
      <c r="L1502" s="9" t="str">
        <f ca="1">IF(OR(Table2[[#This Row],[M23_28_2]]&gt;0,Table2[[#This Row],[K23_28_2]]&lt;0),"+-","")</f>
        <v/>
      </c>
    </row>
    <row r="1503" spans="1:12" x14ac:dyDescent="0.25">
      <c r="A1503" s="6" t="str">
        <f>SUBSTITUTE(SUBSTITUTE(Table2[[#This Row],[NAMA BARANG]],"-","")," ","")</f>
        <v>PaletApel(3)/Anggur(1)</v>
      </c>
      <c r="B1503" s="8">
        <f ca="1">IF(Table2[[#This Row],[TT]]&lt;1,"",COUNT(B$2:B1502)+1)</f>
        <v>1501</v>
      </c>
      <c r="C1503" s="6" t="s">
        <v>2916</v>
      </c>
      <c r="D1503" s="8">
        <v>4</v>
      </c>
      <c r="E1503" s="8" t="s">
        <v>93</v>
      </c>
      <c r="F1503" s="8">
        <f ca="1">SUM(Table2[[#This Row],[AWAL]],Table2[[#This Row],[M17_21_2]],Table2[[#This Row],[K17_21_2]],Table2[[#This Row],[M23_28_2]],Table2[[#This Row],[K23_28_2]])</f>
        <v>4</v>
      </c>
      <c r="G1503" s="6">
        <f ca="1">SUMIF(INDIRECT(Table2[[#Headers],[M17_21_2]]&amp;"[concat]"),Table2[concat],INDIRECT(Table2[[#Headers],[M17_21_2]]&amp;"[c]"))</f>
        <v>0</v>
      </c>
      <c r="H1503" s="6">
        <f ca="1">SUMIF(INDIRECT(Table2[[#Headers],[K17_21_2]]&amp;"[concat]"),Table2[concat],INDIRECT(Table2[[#Headers],[K17_21_2]]&amp;"[c]"))*-1</f>
        <v>0</v>
      </c>
      <c r="I1503" s="6" t="str">
        <f ca="1">IF(OR(Table2[[#This Row],[M17_21_2]]&gt;0,Table2[[#This Row],[K17_21_2]]&lt;0),"+-","")</f>
        <v/>
      </c>
      <c r="J1503" s="9">
        <f ca="1">SUMIF(INDIRECT(Table2[[#Headers],[M23_28_2]]&amp;"[concat]"),Table2[concat],INDIRECT(Table2[[#Headers],[M23_28_2]]&amp;"[c]"))</f>
        <v>0</v>
      </c>
      <c r="K1503" s="9"/>
      <c r="L1503" s="9" t="str">
        <f ca="1">IF(OR(Table2[[#This Row],[M23_28_2]]&gt;0,Table2[[#This Row],[K23_28_2]]&lt;0),"+-","")</f>
        <v/>
      </c>
    </row>
    <row r="1504" spans="1:12" x14ac:dyDescent="0.25">
      <c r="A1504" s="6" t="str">
        <f>SUBSTITUTE(SUBSTITUTE(Table2[[#This Row],[NAMA BARANG]],"-","")," ","")</f>
        <v>Paletbrush2801</v>
      </c>
      <c r="B1504" s="8">
        <f ca="1">IF(Table2[[#This Row],[TT]]&lt;1,"",COUNT(B$2:B1503)+1)</f>
        <v>1502</v>
      </c>
      <c r="C1504" s="6" t="s">
        <v>1807</v>
      </c>
      <c r="D1504" s="8">
        <v>1</v>
      </c>
      <c r="E1504" s="8" t="s">
        <v>1808</v>
      </c>
      <c r="F1504" s="8">
        <f ca="1">SUM(Table2[[#This Row],[AWAL]],Table2[[#This Row],[M17_21_2]],Table2[[#This Row],[K17_21_2]],Table2[[#This Row],[M23_28_2]],Table2[[#This Row],[K23_28_2]])</f>
        <v>1</v>
      </c>
      <c r="G1504" s="6">
        <f ca="1">SUMIF(INDIRECT(Table2[[#Headers],[M17_21_2]]&amp;"[concat]"),Table2[concat],INDIRECT(Table2[[#Headers],[M17_21_2]]&amp;"[c]"))</f>
        <v>0</v>
      </c>
      <c r="H1504" s="6">
        <f ca="1">SUMIF(INDIRECT(Table2[[#Headers],[K17_21_2]]&amp;"[concat]"),Table2[concat],INDIRECT(Table2[[#Headers],[K17_21_2]]&amp;"[c]"))*-1</f>
        <v>0</v>
      </c>
      <c r="I1504" s="6" t="str">
        <f ca="1">IF(OR(Table2[[#This Row],[M17_21_2]]&gt;0,Table2[[#This Row],[K17_21_2]]&lt;0),"+-","")</f>
        <v/>
      </c>
      <c r="J1504" s="9">
        <f ca="1">SUMIF(INDIRECT(Table2[[#Headers],[M23_28_2]]&amp;"[concat]"),Table2[concat],INDIRECT(Table2[[#Headers],[M23_28_2]]&amp;"[c]"))</f>
        <v>0</v>
      </c>
      <c r="K1504" s="9"/>
      <c r="L1504" s="9" t="str">
        <f ca="1">IF(OR(Table2[[#This Row],[M23_28_2]]&gt;0,Table2[[#This Row],[K23_28_2]]&lt;0),"+-","")</f>
        <v/>
      </c>
    </row>
    <row r="1505" spans="1:12" x14ac:dyDescent="0.25">
      <c r="A1505" s="6" t="str">
        <f>SUBSTITUTE(SUBSTITUTE(Table2[[#This Row],[NAMA BARANG]],"-","")," ","")</f>
        <v>PaletCatair081</v>
      </c>
      <c r="B1505" s="8">
        <f ca="1">IF(Table2[[#This Row],[TT]]&lt;1,"",COUNT(B$2:B1504)+1)</f>
        <v>1503</v>
      </c>
      <c r="C1505" s="6" t="s">
        <v>1809</v>
      </c>
      <c r="D1505" s="8">
        <v>5</v>
      </c>
      <c r="E1505" s="8" t="s">
        <v>1810</v>
      </c>
      <c r="F1505" s="8">
        <f ca="1">SUM(Table2[[#This Row],[AWAL]],Table2[[#This Row],[M17_21_2]],Table2[[#This Row],[K17_21_2]],Table2[[#This Row],[M23_28_2]],Table2[[#This Row],[K23_28_2]])</f>
        <v>5</v>
      </c>
      <c r="G1505" s="6">
        <f ca="1">SUMIF(INDIRECT(Table2[[#Headers],[M17_21_2]]&amp;"[concat]"),Table2[concat],INDIRECT(Table2[[#Headers],[M17_21_2]]&amp;"[c]"))</f>
        <v>0</v>
      </c>
      <c r="H1505" s="6">
        <f ca="1">SUMIF(INDIRECT(Table2[[#Headers],[K17_21_2]]&amp;"[concat]"),Table2[concat],INDIRECT(Table2[[#Headers],[K17_21_2]]&amp;"[c]"))*-1</f>
        <v>0</v>
      </c>
      <c r="I1505" s="6" t="str">
        <f ca="1">IF(OR(Table2[[#This Row],[M17_21_2]]&gt;0,Table2[[#This Row],[K17_21_2]]&lt;0),"+-","")</f>
        <v/>
      </c>
      <c r="J1505" s="9">
        <f ca="1">SUMIF(INDIRECT(Table2[[#Headers],[M23_28_2]]&amp;"[concat]"),Table2[concat],INDIRECT(Table2[[#Headers],[M23_28_2]]&amp;"[c]"))</f>
        <v>0</v>
      </c>
      <c r="K1505" s="9"/>
      <c r="L1505" s="9" t="str">
        <f ca="1">IF(OR(Table2[[#This Row],[M23_28_2]]&gt;0,Table2[[#This Row],[K23_28_2]]&lt;0),"+-","")</f>
        <v/>
      </c>
    </row>
    <row r="1506" spans="1:12" x14ac:dyDescent="0.25">
      <c r="A1506" s="6" t="str">
        <f>SUBSTITUTE(SUBSTITUTE(Table2[[#This Row],[NAMA BARANG]],"-","")," ","")</f>
        <v>PaletCatair1019</v>
      </c>
      <c r="B1506" s="8">
        <f ca="1">IF(Table2[[#This Row],[TT]]&lt;1,"",COUNT(B$2:B1505)+1)</f>
        <v>1504</v>
      </c>
      <c r="C1506" s="6" t="s">
        <v>1811</v>
      </c>
      <c r="D1506" s="8">
        <v>6</v>
      </c>
      <c r="E1506" s="8" t="s">
        <v>476</v>
      </c>
      <c r="F1506" s="8">
        <f ca="1">SUM(Table2[[#This Row],[AWAL]],Table2[[#This Row],[M17_21_2]],Table2[[#This Row],[K17_21_2]],Table2[[#This Row],[M23_28_2]],Table2[[#This Row],[K23_28_2]])</f>
        <v>6</v>
      </c>
      <c r="G1506" s="6">
        <f ca="1">SUMIF(INDIRECT(Table2[[#Headers],[M17_21_2]]&amp;"[concat]"),Table2[concat],INDIRECT(Table2[[#Headers],[M17_21_2]]&amp;"[c]"))</f>
        <v>0</v>
      </c>
      <c r="H1506" s="6">
        <f ca="1">SUMIF(INDIRECT(Table2[[#Headers],[K17_21_2]]&amp;"[concat]"),Table2[concat],INDIRECT(Table2[[#Headers],[K17_21_2]]&amp;"[c]"))*-1</f>
        <v>0</v>
      </c>
      <c r="I1506" s="6" t="str">
        <f ca="1">IF(OR(Table2[[#This Row],[M17_21_2]]&gt;0,Table2[[#This Row],[K17_21_2]]&lt;0),"+-","")</f>
        <v/>
      </c>
      <c r="J1506" s="9">
        <f ca="1">SUMIF(INDIRECT(Table2[[#Headers],[M23_28_2]]&amp;"[concat]"),Table2[concat],INDIRECT(Table2[[#Headers],[M23_28_2]]&amp;"[c]"))</f>
        <v>0</v>
      </c>
      <c r="K1506" s="9"/>
      <c r="L1506" s="9" t="str">
        <f ca="1">IF(OR(Table2[[#This Row],[M23_28_2]]&gt;0,Table2[[#This Row],[K23_28_2]]&lt;0),"+-","")</f>
        <v/>
      </c>
    </row>
    <row r="1507" spans="1:12" x14ac:dyDescent="0.25">
      <c r="A1507" s="6" t="str">
        <f>SUBSTITUTE(SUBSTITUTE(Table2[[#This Row],[NAMA BARANG]],"-","")," ","")</f>
        <v>PaletCatairSakuraBiasaDOF</v>
      </c>
      <c r="B1507" s="8">
        <f ca="1">IF(Table2[[#This Row],[TT]]&lt;1,"",COUNT(B$2:B1506)+1)</f>
        <v>1505</v>
      </c>
      <c r="C1507" s="6" t="s">
        <v>1812</v>
      </c>
      <c r="D1507" s="8">
        <v>18</v>
      </c>
      <c r="E1507" s="8" t="s">
        <v>1415</v>
      </c>
      <c r="F1507" s="8">
        <f ca="1">SUM(Table2[[#This Row],[AWAL]],Table2[[#This Row],[M17_21_2]],Table2[[#This Row],[K17_21_2]],Table2[[#This Row],[M23_28_2]],Table2[[#This Row],[K23_28_2]])</f>
        <v>18</v>
      </c>
      <c r="G1507" s="6">
        <f ca="1">SUMIF(INDIRECT(Table2[[#Headers],[M17_21_2]]&amp;"[concat]"),Table2[concat],INDIRECT(Table2[[#Headers],[M17_21_2]]&amp;"[c]"))</f>
        <v>0</v>
      </c>
      <c r="H1507" s="6">
        <f ca="1">SUMIF(INDIRECT(Table2[[#Headers],[K17_21_2]]&amp;"[concat]"),Table2[concat],INDIRECT(Table2[[#Headers],[K17_21_2]]&amp;"[c]"))*-1</f>
        <v>0</v>
      </c>
      <c r="I1507" s="6" t="str">
        <f ca="1">IF(OR(Table2[[#This Row],[M17_21_2]]&gt;0,Table2[[#This Row],[K17_21_2]]&lt;0),"+-","")</f>
        <v/>
      </c>
      <c r="J1507" s="9">
        <f ca="1">SUMIF(INDIRECT(Table2[[#Headers],[M23_28_2]]&amp;"[concat]"),Table2[concat],INDIRECT(Table2[[#Headers],[M23_28_2]]&amp;"[c]"))</f>
        <v>0</v>
      </c>
      <c r="K1507" s="9"/>
      <c r="L1507" s="9" t="str">
        <f ca="1">IF(OR(Table2[[#This Row],[M23_28_2]]&gt;0,Table2[[#This Row],[K23_28_2]]&lt;0),"+-","")</f>
        <v/>
      </c>
    </row>
    <row r="1508" spans="1:12" x14ac:dyDescent="0.25">
      <c r="A1508" s="6" t="str">
        <f>SUBSTITUTE(SUBSTITUTE(Table2[[#This Row],[NAMA BARANG]],"-","")," ","")</f>
        <v>PaletCatairSakuraTrans</v>
      </c>
      <c r="B1508" s="8">
        <f ca="1">IF(Table2[[#This Row],[TT]]&lt;1,"",COUNT(B$2:B1507)+1)</f>
        <v>1506</v>
      </c>
      <c r="C1508" s="6" t="s">
        <v>1813</v>
      </c>
      <c r="D1508" s="8">
        <v>16</v>
      </c>
      <c r="E1508" s="8" t="s">
        <v>1415</v>
      </c>
      <c r="F1508" s="8">
        <f ca="1">SUM(Table2[[#This Row],[AWAL]],Table2[[#This Row],[M17_21_2]],Table2[[#This Row],[K17_21_2]],Table2[[#This Row],[M23_28_2]],Table2[[#This Row],[K23_28_2]])</f>
        <v>16</v>
      </c>
      <c r="G1508" s="6">
        <f ca="1">SUMIF(INDIRECT(Table2[[#Headers],[M17_21_2]]&amp;"[concat]"),Table2[concat],INDIRECT(Table2[[#Headers],[M17_21_2]]&amp;"[c]"))</f>
        <v>0</v>
      </c>
      <c r="H1508" s="6">
        <f ca="1">SUMIF(INDIRECT(Table2[[#Headers],[K17_21_2]]&amp;"[concat]"),Table2[concat],INDIRECT(Table2[[#Headers],[K17_21_2]]&amp;"[c]"))*-1</f>
        <v>0</v>
      </c>
      <c r="I1508" s="6" t="str">
        <f ca="1">IF(OR(Table2[[#This Row],[M17_21_2]]&gt;0,Table2[[#This Row],[K17_21_2]]&lt;0),"+-","")</f>
        <v/>
      </c>
      <c r="J1508" s="9">
        <f ca="1">SUMIF(INDIRECT(Table2[[#Headers],[M23_28_2]]&amp;"[concat]"),Table2[concat],INDIRECT(Table2[[#Headers],[M23_28_2]]&amp;"[c]"))</f>
        <v>0</v>
      </c>
      <c r="K1508" s="9"/>
      <c r="L1508" s="9" t="str">
        <f ca="1">IF(OR(Table2[[#This Row],[M23_28_2]]&gt;0,Table2[[#This Row],[K23_28_2]]&lt;0),"+-","")</f>
        <v/>
      </c>
    </row>
    <row r="1509" spans="1:12" x14ac:dyDescent="0.25">
      <c r="A1509" s="6" t="str">
        <f>SUBSTITUTE(SUBSTITUTE(Table2[[#This Row],[NAMA BARANG]],"-","")," ","")</f>
        <v>Paletgambar1010BuahAPEL</v>
      </c>
      <c r="B1509" s="8">
        <f ca="1">IF(Table2[[#This Row],[TT]]&lt;1,"",COUNT(B$2:B1508)+1)</f>
        <v>1507</v>
      </c>
      <c r="C1509" s="6" t="s">
        <v>1814</v>
      </c>
      <c r="D1509" s="8">
        <v>6</v>
      </c>
      <c r="E1509" s="8" t="s">
        <v>36</v>
      </c>
      <c r="F1509" s="8">
        <f ca="1">SUM(Table2[[#This Row],[AWAL]],Table2[[#This Row],[M17_21_2]],Table2[[#This Row],[K17_21_2]],Table2[[#This Row],[M23_28_2]],Table2[[#This Row],[K23_28_2]])</f>
        <v>6</v>
      </c>
      <c r="G1509" s="6">
        <f ca="1">SUMIF(INDIRECT(Table2[[#Headers],[M17_21_2]]&amp;"[concat]"),Table2[concat],INDIRECT(Table2[[#Headers],[M17_21_2]]&amp;"[c]"))</f>
        <v>0</v>
      </c>
      <c r="H1509" s="6">
        <f ca="1">SUMIF(INDIRECT(Table2[[#Headers],[K17_21_2]]&amp;"[concat]"),Table2[concat],INDIRECT(Table2[[#Headers],[K17_21_2]]&amp;"[c]"))*-1</f>
        <v>0</v>
      </c>
      <c r="I1509" s="6" t="str">
        <f ca="1">IF(OR(Table2[[#This Row],[M17_21_2]]&gt;0,Table2[[#This Row],[K17_21_2]]&lt;0),"+-","")</f>
        <v/>
      </c>
      <c r="J1509" s="9">
        <f ca="1">SUMIF(INDIRECT(Table2[[#Headers],[M23_28_2]]&amp;"[concat]"),Table2[concat],INDIRECT(Table2[[#Headers],[M23_28_2]]&amp;"[c]"))</f>
        <v>0</v>
      </c>
      <c r="K1509" s="9"/>
      <c r="L1509" s="9" t="str">
        <f ca="1">IF(OR(Table2[[#This Row],[M23_28_2]]&gt;0,Table2[[#This Row],[K23_28_2]]&lt;0),"+-","")</f>
        <v/>
      </c>
    </row>
    <row r="1510" spans="1:12" x14ac:dyDescent="0.25">
      <c r="A1510" s="6" t="str">
        <f>SUBSTITUTE(SUBSTITUTE(Table2[[#This Row],[NAMA BARANG]],"-","")," ","")</f>
        <v>Paletgambar1011Kumbang</v>
      </c>
      <c r="B1510" s="8">
        <f ca="1">IF(Table2[[#This Row],[TT]]&lt;1,"",COUNT(B$2:B1509)+1)</f>
        <v>1508</v>
      </c>
      <c r="C1510" s="6" t="s">
        <v>1815</v>
      </c>
      <c r="D1510" s="8">
        <v>7</v>
      </c>
      <c r="E1510" s="8" t="s">
        <v>85</v>
      </c>
      <c r="F1510" s="8">
        <f ca="1">SUM(Table2[[#This Row],[AWAL]],Table2[[#This Row],[M17_21_2]],Table2[[#This Row],[K17_21_2]],Table2[[#This Row],[M23_28_2]],Table2[[#This Row],[K23_28_2]])</f>
        <v>7</v>
      </c>
      <c r="G1510" s="6">
        <f ca="1">SUMIF(INDIRECT(Table2[[#Headers],[M17_21_2]]&amp;"[concat]"),Table2[concat],INDIRECT(Table2[[#Headers],[M17_21_2]]&amp;"[c]"))</f>
        <v>0</v>
      </c>
      <c r="H1510" s="6">
        <f ca="1">SUMIF(INDIRECT(Table2[[#Headers],[K17_21_2]]&amp;"[concat]"),Table2[concat],INDIRECT(Table2[[#Headers],[K17_21_2]]&amp;"[c]"))*-1</f>
        <v>0</v>
      </c>
      <c r="I1510" s="6" t="str">
        <f ca="1">IF(OR(Table2[[#This Row],[M17_21_2]]&gt;0,Table2[[#This Row],[K17_21_2]]&lt;0),"+-","")</f>
        <v/>
      </c>
      <c r="J1510" s="9">
        <f ca="1">SUMIF(INDIRECT(Table2[[#Headers],[M23_28_2]]&amp;"[concat]"),Table2[concat],INDIRECT(Table2[[#Headers],[M23_28_2]]&amp;"[c]"))</f>
        <v>0</v>
      </c>
      <c r="K1510" s="9"/>
      <c r="L1510" s="9" t="str">
        <f ca="1">IF(OR(Table2[[#This Row],[M23_28_2]]&gt;0,Table2[[#This Row],[K23_28_2]]&lt;0),"+-","")</f>
        <v/>
      </c>
    </row>
    <row r="1511" spans="1:12" x14ac:dyDescent="0.25">
      <c r="A1511" s="6" t="str">
        <f>SUBSTITUTE(SUBSTITUTE(Table2[[#This Row],[NAMA BARANG]],"-","")," ","")</f>
        <v>PaletgambarG5321</v>
      </c>
      <c r="B1511" s="8">
        <f ca="1">IF(Table2[[#This Row],[TT]]&lt;1,"",COUNT(B$2:B1510)+1)</f>
        <v>1509</v>
      </c>
      <c r="C1511" s="6" t="s">
        <v>1816</v>
      </c>
      <c r="D1511" s="8">
        <v>3</v>
      </c>
      <c r="E1511" s="8" t="s">
        <v>370</v>
      </c>
      <c r="F1511" s="8">
        <f ca="1">SUM(Table2[[#This Row],[AWAL]],Table2[[#This Row],[M17_21_2]],Table2[[#This Row],[K17_21_2]],Table2[[#This Row],[M23_28_2]],Table2[[#This Row],[K23_28_2]])</f>
        <v>3</v>
      </c>
      <c r="G1511" s="6">
        <f ca="1">SUMIF(INDIRECT(Table2[[#Headers],[M17_21_2]]&amp;"[concat]"),Table2[concat],INDIRECT(Table2[[#Headers],[M17_21_2]]&amp;"[c]"))</f>
        <v>0</v>
      </c>
      <c r="H1511" s="6">
        <f ca="1">SUMIF(INDIRECT(Table2[[#Headers],[K17_21_2]]&amp;"[concat]"),Table2[concat],INDIRECT(Table2[[#Headers],[K17_21_2]]&amp;"[c]"))*-1</f>
        <v>0</v>
      </c>
      <c r="I1511" s="6" t="str">
        <f ca="1">IF(OR(Table2[[#This Row],[M17_21_2]]&gt;0,Table2[[#This Row],[K17_21_2]]&lt;0),"+-","")</f>
        <v/>
      </c>
      <c r="J1511" s="9">
        <f ca="1">SUMIF(INDIRECT(Table2[[#Headers],[M23_28_2]]&amp;"[concat]"),Table2[concat],INDIRECT(Table2[[#Headers],[M23_28_2]]&amp;"[c]"))</f>
        <v>0</v>
      </c>
      <c r="K1511" s="9"/>
      <c r="L1511" s="9" t="str">
        <f ca="1">IF(OR(Table2[[#This Row],[M23_28_2]]&gt;0,Table2[[#This Row],[K23_28_2]]&lt;0),"+-","")</f>
        <v/>
      </c>
    </row>
    <row r="1512" spans="1:12" x14ac:dyDescent="0.25">
      <c r="A1512" s="6" t="str">
        <f>SUBSTITUTE(SUBSTITUTE(Table2[[#This Row],[NAMA BARANG]],"-","")," ","")</f>
        <v>PaletgambarHp1012kumbang</v>
      </c>
      <c r="B1512" s="8">
        <f ca="1">IF(Table2[[#This Row],[TT]]&lt;1,"",COUNT(B$2:B1511)+1)</f>
        <v>1510</v>
      </c>
      <c r="C1512" s="6" t="s">
        <v>1817</v>
      </c>
      <c r="D1512" s="8">
        <v>2</v>
      </c>
      <c r="E1512" s="8" t="s">
        <v>205</v>
      </c>
      <c r="F1512" s="8">
        <f ca="1">SUM(Table2[[#This Row],[AWAL]],Table2[[#This Row],[M17_21_2]],Table2[[#This Row],[K17_21_2]],Table2[[#This Row],[M23_28_2]],Table2[[#This Row],[K23_28_2]])</f>
        <v>2</v>
      </c>
      <c r="G1512" s="6">
        <f ca="1">SUMIF(INDIRECT(Table2[[#Headers],[M17_21_2]]&amp;"[concat]"),Table2[concat],INDIRECT(Table2[[#Headers],[M17_21_2]]&amp;"[c]"))</f>
        <v>0</v>
      </c>
      <c r="H1512" s="6">
        <f ca="1">SUMIF(INDIRECT(Table2[[#Headers],[K17_21_2]]&amp;"[concat]"),Table2[concat],INDIRECT(Table2[[#Headers],[K17_21_2]]&amp;"[c]"))*-1</f>
        <v>0</v>
      </c>
      <c r="I1512" s="6" t="str">
        <f ca="1">IF(OR(Table2[[#This Row],[M17_21_2]]&gt;0,Table2[[#This Row],[K17_21_2]]&lt;0),"+-","")</f>
        <v/>
      </c>
      <c r="J1512" s="9">
        <f ca="1">SUMIF(INDIRECT(Table2[[#Headers],[M23_28_2]]&amp;"[concat]"),Table2[concat],INDIRECT(Table2[[#Headers],[M23_28_2]]&amp;"[c]"))</f>
        <v>0</v>
      </c>
      <c r="K1512" s="9"/>
      <c r="L1512" s="9" t="str">
        <f ca="1">IF(OR(Table2[[#This Row],[M23_28_2]]&gt;0,Table2[[#This Row],[K23_28_2]]&lt;0),"+-","")</f>
        <v/>
      </c>
    </row>
    <row r="1513" spans="1:12" x14ac:dyDescent="0.25">
      <c r="A1513" s="6" t="str">
        <f>SUBSTITUTE(SUBSTITUTE(Table2[[#This Row],[NAMA BARANG]],"-","")," ","")</f>
        <v>PaletMickeyTR</v>
      </c>
      <c r="B1513" s="8">
        <f ca="1">IF(Table2[[#This Row],[TT]]&lt;1,"",COUNT(B$2:B1512)+1)</f>
        <v>1511</v>
      </c>
      <c r="C1513" s="6" t="s">
        <v>1818</v>
      </c>
      <c r="D1513" s="8">
        <v>3</v>
      </c>
      <c r="E1513" s="8" t="s">
        <v>193</v>
      </c>
      <c r="F1513" s="8">
        <f ca="1">SUM(Table2[[#This Row],[AWAL]],Table2[[#This Row],[M17_21_2]],Table2[[#This Row],[K17_21_2]],Table2[[#This Row],[M23_28_2]],Table2[[#This Row],[K23_28_2]])</f>
        <v>3</v>
      </c>
      <c r="G1513" s="6">
        <f ca="1">SUMIF(INDIRECT(Table2[[#Headers],[M17_21_2]]&amp;"[concat]"),Table2[concat],INDIRECT(Table2[[#Headers],[M17_21_2]]&amp;"[c]"))</f>
        <v>0</v>
      </c>
      <c r="H1513" s="6">
        <f ca="1">SUMIF(INDIRECT(Table2[[#Headers],[K17_21_2]]&amp;"[concat]"),Table2[concat],INDIRECT(Table2[[#Headers],[K17_21_2]]&amp;"[c]"))*-1</f>
        <v>0</v>
      </c>
      <c r="I1513" s="6" t="str">
        <f ca="1">IF(OR(Table2[[#This Row],[M17_21_2]]&gt;0,Table2[[#This Row],[K17_21_2]]&lt;0),"+-","")</f>
        <v/>
      </c>
      <c r="J1513" s="9">
        <f ca="1">SUMIF(INDIRECT(Table2[[#Headers],[M23_28_2]]&amp;"[concat]"),Table2[concat],INDIRECT(Table2[[#Headers],[M23_28_2]]&amp;"[c]"))</f>
        <v>0</v>
      </c>
      <c r="K1513" s="9"/>
      <c r="L1513" s="9" t="str">
        <f ca="1">IF(OR(Table2[[#This Row],[M23_28_2]]&gt;0,Table2[[#This Row],[K23_28_2]]&lt;0),"+-","")</f>
        <v/>
      </c>
    </row>
    <row r="1514" spans="1:12" x14ac:dyDescent="0.25">
      <c r="A1514" s="6" t="str">
        <f>SUBSTITUTE(SUBSTITUTE(Table2[[#This Row],[NAMA BARANG]],"-","")," ","")</f>
        <v>Paletplastik21,5x27,5/RB9</v>
      </c>
      <c r="B1514" s="8">
        <f ca="1">IF(Table2[[#This Row],[TT]]&lt;1,"",COUNT(B$2:B1513)+1)</f>
        <v>1512</v>
      </c>
      <c r="C1514" s="6" t="s">
        <v>1819</v>
      </c>
      <c r="D1514" s="8">
        <v>2</v>
      </c>
      <c r="E1514" s="8" t="s">
        <v>171</v>
      </c>
      <c r="F1514" s="8">
        <f ca="1">SUM(Table2[[#This Row],[AWAL]],Table2[[#This Row],[M17_21_2]],Table2[[#This Row],[K17_21_2]],Table2[[#This Row],[M23_28_2]],Table2[[#This Row],[K23_28_2]])</f>
        <v>2</v>
      </c>
      <c r="G1514" s="6">
        <f ca="1">SUMIF(INDIRECT(Table2[[#Headers],[M17_21_2]]&amp;"[concat]"),Table2[concat],INDIRECT(Table2[[#Headers],[M17_21_2]]&amp;"[c]"))</f>
        <v>0</v>
      </c>
      <c r="H1514" s="6">
        <f ca="1">SUMIF(INDIRECT(Table2[[#Headers],[K17_21_2]]&amp;"[concat]"),Table2[concat],INDIRECT(Table2[[#Headers],[K17_21_2]]&amp;"[c]"))*-1</f>
        <v>0</v>
      </c>
      <c r="I1514" s="6" t="str">
        <f ca="1">IF(OR(Table2[[#This Row],[M17_21_2]]&gt;0,Table2[[#This Row],[K17_21_2]]&lt;0),"+-","")</f>
        <v/>
      </c>
      <c r="J1514" s="9">
        <f ca="1">SUMIF(INDIRECT(Table2[[#Headers],[M23_28_2]]&amp;"[concat]"),Table2[concat],INDIRECT(Table2[[#Headers],[M23_28_2]]&amp;"[c]"))</f>
        <v>0</v>
      </c>
      <c r="K1514" s="9"/>
      <c r="L1514" s="9" t="str">
        <f ca="1">IF(OR(Table2[[#This Row],[M23_28_2]]&gt;0,Table2[[#This Row],[K23_28_2]]&lt;0),"+-","")</f>
        <v/>
      </c>
    </row>
    <row r="1515" spans="1:12" x14ac:dyDescent="0.25">
      <c r="A1515" s="6" t="str">
        <f>SUBSTITUTE(SUBSTITUTE(Table2[[#This Row],[NAMA BARANG]],"-","")," ","")</f>
        <v>PaletPLT006</v>
      </c>
      <c r="B1515" s="8">
        <f ca="1">IF(Table2[[#This Row],[TT]]&lt;1,"",COUNT(B$2:B1514)+1)</f>
        <v>1513</v>
      </c>
      <c r="C1515" s="6" t="s">
        <v>1820</v>
      </c>
      <c r="D1515" s="8">
        <v>4</v>
      </c>
      <c r="E1515" s="8" t="s">
        <v>143</v>
      </c>
      <c r="F1515" s="8">
        <f ca="1">SUM(Table2[[#This Row],[AWAL]],Table2[[#This Row],[M17_21_2]],Table2[[#This Row],[K17_21_2]],Table2[[#This Row],[M23_28_2]],Table2[[#This Row],[K23_28_2]])</f>
        <v>4</v>
      </c>
      <c r="G1515" s="6">
        <f ca="1">SUMIF(INDIRECT(Table2[[#Headers],[M17_21_2]]&amp;"[concat]"),Table2[concat],INDIRECT(Table2[[#Headers],[M17_21_2]]&amp;"[c]"))</f>
        <v>0</v>
      </c>
      <c r="H1515" s="6">
        <f ca="1">SUMIF(INDIRECT(Table2[[#Headers],[K17_21_2]]&amp;"[concat]"),Table2[concat],INDIRECT(Table2[[#Headers],[K17_21_2]]&amp;"[c]"))*-1</f>
        <v>0</v>
      </c>
      <c r="I1515" s="6" t="str">
        <f ca="1">IF(OR(Table2[[#This Row],[M17_21_2]]&gt;0,Table2[[#This Row],[K17_21_2]]&lt;0),"+-","")</f>
        <v/>
      </c>
      <c r="J1515" s="9">
        <f ca="1">SUMIF(INDIRECT(Table2[[#Headers],[M23_28_2]]&amp;"[concat]"),Table2[concat],INDIRECT(Table2[[#Headers],[M23_28_2]]&amp;"[c]"))</f>
        <v>0</v>
      </c>
      <c r="K1515" s="9"/>
      <c r="L1515" s="9" t="str">
        <f ca="1">IF(OR(Table2[[#This Row],[M23_28_2]]&gt;0,Table2[[#This Row],[K23_28_2]]&lt;0),"+-","")</f>
        <v/>
      </c>
    </row>
    <row r="1516" spans="1:12" x14ac:dyDescent="0.25">
      <c r="A1516" s="6" t="str">
        <f>SUBSTITUTE(SUBSTITUTE(Table2[[#This Row],[NAMA BARANG]],"-","")," ","")</f>
        <v>PaletputihUTN</v>
      </c>
      <c r="B1516" s="8">
        <f ca="1">IF(Table2[[#This Row],[TT]]&lt;1,"",COUNT(B$2:B1515)+1)</f>
        <v>1514</v>
      </c>
      <c r="C1516" s="6" t="s">
        <v>1821</v>
      </c>
      <c r="D1516" s="8">
        <v>19</v>
      </c>
      <c r="E1516" s="8" t="s">
        <v>140</v>
      </c>
      <c r="F1516" s="8">
        <f ca="1">SUM(Table2[[#This Row],[AWAL]],Table2[[#This Row],[M17_21_2]],Table2[[#This Row],[K17_21_2]],Table2[[#This Row],[M23_28_2]],Table2[[#This Row],[K23_28_2]])</f>
        <v>19</v>
      </c>
      <c r="G1516" s="6">
        <f ca="1">SUMIF(INDIRECT(Table2[[#Headers],[M17_21_2]]&amp;"[concat]"),Table2[concat],INDIRECT(Table2[[#Headers],[M17_21_2]]&amp;"[c]"))</f>
        <v>0</v>
      </c>
      <c r="H1516" s="6">
        <f ca="1">SUMIF(INDIRECT(Table2[[#Headers],[K17_21_2]]&amp;"[concat]"),Table2[concat],INDIRECT(Table2[[#Headers],[K17_21_2]]&amp;"[c]"))*-1</f>
        <v>0</v>
      </c>
      <c r="I1516" s="6" t="str">
        <f ca="1">IF(OR(Table2[[#This Row],[M17_21_2]]&gt;0,Table2[[#This Row],[K17_21_2]]&lt;0),"+-","")</f>
        <v/>
      </c>
      <c r="J1516" s="9">
        <f ca="1">SUMIF(INDIRECT(Table2[[#Headers],[M23_28_2]]&amp;"[concat]"),Table2[concat],INDIRECT(Table2[[#Headers],[M23_28_2]]&amp;"[c]"))</f>
        <v>0</v>
      </c>
      <c r="K1516" s="9"/>
      <c r="L1516" s="9" t="str">
        <f ca="1">IF(OR(Table2[[#This Row],[M23_28_2]]&gt;0,Table2[[#This Row],[K23_28_2]]&lt;0),"+-","")</f>
        <v/>
      </c>
    </row>
    <row r="1517" spans="1:12" x14ac:dyDescent="0.25">
      <c r="A1517" s="6" t="str">
        <f>SUBSTITUTE(SUBSTITUTE(Table2[[#This Row],[NAMA BARANG]],"-","")," ","")</f>
        <v>PaletSakuraNariko</v>
      </c>
      <c r="B1517" s="8">
        <f ca="1">IF(Table2[[#This Row],[TT]]&lt;1,"",COUNT(B$2:B1516)+1)</f>
        <v>1515</v>
      </c>
      <c r="C1517" s="6" t="s">
        <v>1822</v>
      </c>
      <c r="D1517" s="8">
        <v>3</v>
      </c>
      <c r="E1517" s="8" t="s">
        <v>1620</v>
      </c>
      <c r="F1517" s="8">
        <f ca="1">SUM(Table2[[#This Row],[AWAL]],Table2[[#This Row],[M17_21_2]],Table2[[#This Row],[K17_21_2]],Table2[[#This Row],[M23_28_2]],Table2[[#This Row],[K23_28_2]])</f>
        <v>3</v>
      </c>
      <c r="G1517" s="6">
        <f ca="1">SUMIF(INDIRECT(Table2[[#Headers],[M17_21_2]]&amp;"[concat]"),Table2[concat],INDIRECT(Table2[[#Headers],[M17_21_2]]&amp;"[c]"))</f>
        <v>0</v>
      </c>
      <c r="H1517" s="6">
        <f ca="1">SUMIF(INDIRECT(Table2[[#Headers],[K17_21_2]]&amp;"[concat]"),Table2[concat],INDIRECT(Table2[[#Headers],[K17_21_2]]&amp;"[c]"))*-1</f>
        <v>0</v>
      </c>
      <c r="I1517" s="6" t="str">
        <f ca="1">IF(OR(Table2[[#This Row],[M17_21_2]]&gt;0,Table2[[#This Row],[K17_21_2]]&lt;0),"+-","")</f>
        <v/>
      </c>
      <c r="J1517" s="9">
        <f ca="1">SUMIF(INDIRECT(Table2[[#Headers],[M23_28_2]]&amp;"[concat]"),Table2[concat],INDIRECT(Table2[[#Headers],[M23_28_2]]&amp;"[c]"))</f>
        <v>0</v>
      </c>
      <c r="K1517" s="9"/>
      <c r="L1517" s="9" t="str">
        <f ca="1">IF(OR(Table2[[#This Row],[M23_28_2]]&gt;0,Table2[[#This Row],[K23_28_2]]&lt;0),"+-","")</f>
        <v/>
      </c>
    </row>
    <row r="1518" spans="1:12" x14ac:dyDescent="0.25">
      <c r="A1518" s="6" t="str">
        <f>SUBSTITUTE(SUBSTITUTE(Table2[[#This Row],[NAMA BARANG]],"-","")," ","")</f>
        <v>PaletSuperButek</v>
      </c>
      <c r="B1518" s="8">
        <f ca="1">IF(Table2[[#This Row],[TT]]&lt;1,"",COUNT(B$2:B1517)+1)</f>
        <v>1516</v>
      </c>
      <c r="C1518" s="6" t="s">
        <v>1823</v>
      </c>
      <c r="D1518" s="8">
        <v>3</v>
      </c>
      <c r="E1518" s="8" t="s">
        <v>23</v>
      </c>
      <c r="F1518" s="8">
        <f ca="1">SUM(Table2[[#This Row],[AWAL]],Table2[[#This Row],[M17_21_2]],Table2[[#This Row],[K17_21_2]],Table2[[#This Row],[M23_28_2]],Table2[[#This Row],[K23_28_2]])</f>
        <v>3</v>
      </c>
      <c r="G1518" s="6">
        <f ca="1">SUMIF(INDIRECT(Table2[[#Headers],[M17_21_2]]&amp;"[concat]"),Table2[concat],INDIRECT(Table2[[#Headers],[M17_21_2]]&amp;"[c]"))</f>
        <v>0</v>
      </c>
      <c r="H1518" s="6">
        <f ca="1">SUMIF(INDIRECT(Table2[[#Headers],[K17_21_2]]&amp;"[concat]"),Table2[concat],INDIRECT(Table2[[#Headers],[K17_21_2]]&amp;"[c]"))*-1</f>
        <v>0</v>
      </c>
      <c r="I1518" s="6" t="str">
        <f ca="1">IF(OR(Table2[[#This Row],[M17_21_2]]&gt;0,Table2[[#This Row],[K17_21_2]]&lt;0),"+-","")</f>
        <v/>
      </c>
      <c r="J1518" s="9">
        <f ca="1">SUMIF(INDIRECT(Table2[[#Headers],[M23_28_2]]&amp;"[concat]"),Table2[concat],INDIRECT(Table2[[#Headers],[M23_28_2]]&amp;"[c]"))</f>
        <v>0</v>
      </c>
      <c r="K1518" s="9"/>
      <c r="L1518" s="9" t="str">
        <f ca="1">IF(OR(Table2[[#This Row],[M23_28_2]]&gt;0,Table2[[#This Row],[K23_28_2]]&lt;0),"+-","")</f>
        <v/>
      </c>
    </row>
    <row r="1519" spans="1:12" x14ac:dyDescent="0.25">
      <c r="A1519" s="6" t="str">
        <f>SUBSTITUTE(SUBSTITUTE(Table2[[#This Row],[NAMA BARANG]],"-","")," ","")</f>
        <v>PapanW/BBesar50x70</v>
      </c>
      <c r="B1519" s="8">
        <f ca="1">IF(Table2[[#This Row],[TT]]&lt;1,"",COUNT(B$2:B1518)+1)</f>
        <v>1517</v>
      </c>
      <c r="C1519" s="6" t="s">
        <v>1824</v>
      </c>
      <c r="D1519" s="8">
        <v>1</v>
      </c>
      <c r="E1519" s="8" t="s">
        <v>1032</v>
      </c>
      <c r="F1519" s="8">
        <f ca="1">SUM(Table2[[#This Row],[AWAL]],Table2[[#This Row],[M17_21_2]],Table2[[#This Row],[K17_21_2]],Table2[[#This Row],[M23_28_2]],Table2[[#This Row],[K23_28_2]])</f>
        <v>1</v>
      </c>
      <c r="G1519" s="6">
        <f ca="1">SUMIF(INDIRECT(Table2[[#Headers],[M17_21_2]]&amp;"[concat]"),Table2[concat],INDIRECT(Table2[[#Headers],[M17_21_2]]&amp;"[c]"))</f>
        <v>0</v>
      </c>
      <c r="H1519" s="6">
        <f ca="1">SUMIF(INDIRECT(Table2[[#Headers],[K17_21_2]]&amp;"[concat]"),Table2[concat],INDIRECT(Table2[[#Headers],[K17_21_2]]&amp;"[c]"))*-1</f>
        <v>0</v>
      </c>
      <c r="I1519" s="6" t="str">
        <f ca="1">IF(OR(Table2[[#This Row],[M17_21_2]]&gt;0,Table2[[#This Row],[K17_21_2]]&lt;0),"+-","")</f>
        <v/>
      </c>
      <c r="J1519" s="9">
        <f ca="1">SUMIF(INDIRECT(Table2[[#Headers],[M23_28_2]]&amp;"[concat]"),Table2[concat],INDIRECT(Table2[[#Headers],[M23_28_2]]&amp;"[c]"))</f>
        <v>0</v>
      </c>
      <c r="K1519" s="9"/>
      <c r="L1519" s="9" t="str">
        <f ca="1">IF(OR(Table2[[#This Row],[M23_28_2]]&gt;0,Table2[[#This Row],[K23_28_2]]&lt;0),"+-","")</f>
        <v/>
      </c>
    </row>
    <row r="1520" spans="1:12" x14ac:dyDescent="0.25">
      <c r="A1520" s="6" t="str">
        <f>SUBSTITUTE(SUBSTITUTE(Table2[[#This Row],[NAMA BARANG]],"-","")," ","")</f>
        <v>PaperClipVTeckecilVT001</v>
      </c>
      <c r="B1520" s="8">
        <f ca="1">IF(Table2[[#This Row],[TT]]&lt;1,"",COUNT(B$2:B1519)+1)</f>
        <v>1518</v>
      </c>
      <c r="C1520" s="6" t="s">
        <v>1825</v>
      </c>
      <c r="D1520" s="8">
        <v>2</v>
      </c>
      <c r="E1520" s="8">
        <v>288</v>
      </c>
      <c r="F1520" s="8">
        <f ca="1">SUM(Table2[[#This Row],[AWAL]],Table2[[#This Row],[M17_21_2]],Table2[[#This Row],[K17_21_2]],Table2[[#This Row],[M23_28_2]],Table2[[#This Row],[K23_28_2]])</f>
        <v>2</v>
      </c>
      <c r="G1520" s="6">
        <f ca="1">SUMIF(INDIRECT(Table2[[#Headers],[M17_21_2]]&amp;"[concat]"),Table2[concat],INDIRECT(Table2[[#Headers],[M17_21_2]]&amp;"[c]"))</f>
        <v>0</v>
      </c>
      <c r="H1520" s="6">
        <f ca="1">SUMIF(INDIRECT(Table2[[#Headers],[K17_21_2]]&amp;"[concat]"),Table2[concat],INDIRECT(Table2[[#Headers],[K17_21_2]]&amp;"[c]"))*-1</f>
        <v>0</v>
      </c>
      <c r="I1520" s="6" t="str">
        <f ca="1">IF(OR(Table2[[#This Row],[M17_21_2]]&gt;0,Table2[[#This Row],[K17_21_2]]&lt;0),"+-","")</f>
        <v/>
      </c>
      <c r="J1520" s="9">
        <f ca="1">SUMIF(INDIRECT(Table2[[#Headers],[M23_28_2]]&amp;"[concat]"),Table2[concat],INDIRECT(Table2[[#Headers],[M23_28_2]]&amp;"[c]"))</f>
        <v>0</v>
      </c>
      <c r="K1520" s="9"/>
      <c r="L1520" s="9" t="str">
        <f ca="1">IF(OR(Table2[[#This Row],[M23_28_2]]&gt;0,Table2[[#This Row],[K23_28_2]]&lt;0),"+-","")</f>
        <v/>
      </c>
    </row>
    <row r="1521" spans="1:12" x14ac:dyDescent="0.25">
      <c r="A1521" s="6" t="str">
        <f>SUBSTITUTE(SUBSTITUTE(Table2[[#This Row],[NAMA BARANG]],"-","")," ","")</f>
        <v>PaperClipwarnakecil28(733)</v>
      </c>
      <c r="B1521" s="8">
        <f ca="1">IF(Table2[[#This Row],[TT]]&lt;1,"",COUNT(B$2:B1520)+1)</f>
        <v>1519</v>
      </c>
      <c r="C1521" s="6" t="s">
        <v>1826</v>
      </c>
      <c r="D1521" s="8">
        <v>4</v>
      </c>
      <c r="E1521" s="8" t="s">
        <v>153</v>
      </c>
      <c r="F1521" s="8">
        <f ca="1">SUM(Table2[[#This Row],[AWAL]],Table2[[#This Row],[M17_21_2]],Table2[[#This Row],[K17_21_2]],Table2[[#This Row],[M23_28_2]],Table2[[#This Row],[K23_28_2]])</f>
        <v>4</v>
      </c>
      <c r="G1521" s="6">
        <f ca="1">SUMIF(INDIRECT(Table2[[#Headers],[M17_21_2]]&amp;"[concat]"),Table2[concat],INDIRECT(Table2[[#Headers],[M17_21_2]]&amp;"[c]"))</f>
        <v>0</v>
      </c>
      <c r="H1521" s="6">
        <f ca="1">SUMIF(INDIRECT(Table2[[#Headers],[K17_21_2]]&amp;"[concat]"),Table2[concat],INDIRECT(Table2[[#Headers],[K17_21_2]]&amp;"[c]"))*-1</f>
        <v>0</v>
      </c>
      <c r="I1521" s="6" t="str">
        <f ca="1">IF(OR(Table2[[#This Row],[M17_21_2]]&gt;0,Table2[[#This Row],[K17_21_2]]&lt;0),"+-","")</f>
        <v/>
      </c>
      <c r="J1521" s="9">
        <f ca="1">SUMIF(INDIRECT(Table2[[#Headers],[M23_28_2]]&amp;"[concat]"),Table2[concat],INDIRECT(Table2[[#Headers],[M23_28_2]]&amp;"[c]"))</f>
        <v>0</v>
      </c>
      <c r="K1521" s="9"/>
      <c r="L1521" s="9" t="str">
        <f ca="1">IF(OR(Table2[[#This Row],[M23_28_2]]&gt;0,Table2[[#This Row],[K23_28_2]]&lt;0),"+-","")</f>
        <v/>
      </c>
    </row>
    <row r="1522" spans="1:12" x14ac:dyDescent="0.25">
      <c r="A1522" s="6" t="str">
        <f>SUBSTITUTE(SUBSTITUTE(Table2[[#This Row],[NAMA BARANG]],"-","")," ","")</f>
        <v>Payet2008</v>
      </c>
      <c r="B1522" s="8">
        <f ca="1">IF(Table2[[#This Row],[TT]]&lt;1,"",COUNT(B$2:B1521)+1)</f>
        <v>1520</v>
      </c>
      <c r="C1522" s="6" t="s">
        <v>1827</v>
      </c>
      <c r="D1522" s="8">
        <v>8</v>
      </c>
      <c r="E1522" s="8" t="s">
        <v>1828</v>
      </c>
      <c r="F1522" s="8">
        <f ca="1">SUM(Table2[[#This Row],[AWAL]],Table2[[#This Row],[M17_21_2]],Table2[[#This Row],[K17_21_2]],Table2[[#This Row],[M23_28_2]],Table2[[#This Row],[K23_28_2]])</f>
        <v>8</v>
      </c>
      <c r="G1522" s="6">
        <f ca="1">SUMIF(INDIRECT(Table2[[#Headers],[M17_21_2]]&amp;"[concat]"),Table2[concat],INDIRECT(Table2[[#Headers],[M17_21_2]]&amp;"[c]"))</f>
        <v>0</v>
      </c>
      <c r="H1522" s="6">
        <f ca="1">SUMIF(INDIRECT(Table2[[#Headers],[K17_21_2]]&amp;"[concat]"),Table2[concat],INDIRECT(Table2[[#Headers],[K17_21_2]]&amp;"[c]"))*-1</f>
        <v>0</v>
      </c>
      <c r="I1522" s="6" t="str">
        <f ca="1">IF(OR(Table2[[#This Row],[M17_21_2]]&gt;0,Table2[[#This Row],[K17_21_2]]&lt;0),"+-","")</f>
        <v/>
      </c>
      <c r="J1522" s="9">
        <f ca="1">SUMIF(INDIRECT(Table2[[#Headers],[M23_28_2]]&amp;"[concat]"),Table2[concat],INDIRECT(Table2[[#Headers],[M23_28_2]]&amp;"[c]"))</f>
        <v>0</v>
      </c>
      <c r="K1522" s="9"/>
      <c r="L1522" s="9" t="str">
        <f ca="1">IF(OR(Table2[[#This Row],[M23_28_2]]&gt;0,Table2[[#This Row],[K23_28_2]]&lt;0),"+-","")</f>
        <v/>
      </c>
    </row>
    <row r="1523" spans="1:12" x14ac:dyDescent="0.25">
      <c r="A1523" s="6" t="str">
        <f>SUBSTITUTE(SUBSTITUTE(Table2[[#This Row],[NAMA BARANG]],"-","")," ","")</f>
        <v>PC16852(2)</v>
      </c>
      <c r="B1523" s="8">
        <f ca="1">IF(Table2[[#This Row],[TT]]&lt;1,"",COUNT(B$2:B1522)+1)</f>
        <v>1521</v>
      </c>
      <c r="C1523" s="6" t="s">
        <v>1829</v>
      </c>
      <c r="D1523" s="8">
        <v>2</v>
      </c>
      <c r="E1523" s="8" t="s">
        <v>63</v>
      </c>
      <c r="F1523" s="8">
        <f ca="1">SUM(Table2[[#This Row],[AWAL]],Table2[[#This Row],[M17_21_2]],Table2[[#This Row],[K17_21_2]],Table2[[#This Row],[M23_28_2]],Table2[[#This Row],[K23_28_2]])</f>
        <v>2</v>
      </c>
      <c r="G1523" s="6">
        <f ca="1">SUMIF(INDIRECT(Table2[[#Headers],[M17_21_2]]&amp;"[concat]"),Table2[concat],INDIRECT(Table2[[#Headers],[M17_21_2]]&amp;"[c]"))</f>
        <v>0</v>
      </c>
      <c r="H1523" s="6">
        <f ca="1">SUMIF(INDIRECT(Table2[[#Headers],[K17_21_2]]&amp;"[concat]"),Table2[concat],INDIRECT(Table2[[#Headers],[K17_21_2]]&amp;"[c]"))*-1</f>
        <v>0</v>
      </c>
      <c r="I1523" s="6" t="str">
        <f ca="1">IF(OR(Table2[[#This Row],[M17_21_2]]&gt;0,Table2[[#This Row],[K17_21_2]]&lt;0),"+-","")</f>
        <v/>
      </c>
      <c r="J1523" s="9">
        <f ca="1">SUMIF(INDIRECT(Table2[[#Headers],[M23_28_2]]&amp;"[concat]"),Table2[concat],INDIRECT(Table2[[#Headers],[M23_28_2]]&amp;"[c]"))</f>
        <v>0</v>
      </c>
      <c r="K1523" s="9"/>
      <c r="L1523" s="9" t="str">
        <f ca="1">IF(OR(Table2[[#This Row],[M23_28_2]]&gt;0,Table2[[#This Row],[K23_28_2]]&lt;0),"+-","")</f>
        <v/>
      </c>
    </row>
    <row r="1524" spans="1:12" x14ac:dyDescent="0.25">
      <c r="A1524" s="6" t="str">
        <f>SUBSTITUTE(SUBSTITUTE(Table2[[#This Row],[NAMA BARANG]],"-","")," ","")</f>
        <v>PC2013/VA30papantulis</v>
      </c>
      <c r="B1524" s="8">
        <f ca="1">IF(Table2[[#This Row],[TT]]&lt;1,"",COUNT(B$2:B1523)+1)</f>
        <v>1522</v>
      </c>
      <c r="C1524" s="6" t="s">
        <v>1830</v>
      </c>
      <c r="D1524" s="8">
        <v>48</v>
      </c>
      <c r="E1524" s="8" t="s">
        <v>98</v>
      </c>
      <c r="F1524" s="8">
        <f ca="1">SUM(Table2[[#This Row],[AWAL]],Table2[[#This Row],[M17_21_2]],Table2[[#This Row],[K17_21_2]],Table2[[#This Row],[M23_28_2]],Table2[[#This Row],[K23_28_2]])</f>
        <v>48</v>
      </c>
      <c r="G1524" s="6">
        <f ca="1">SUMIF(INDIRECT(Table2[[#Headers],[M17_21_2]]&amp;"[concat]"),Table2[concat],INDIRECT(Table2[[#Headers],[M17_21_2]]&amp;"[c]"))</f>
        <v>0</v>
      </c>
      <c r="H1524" s="6">
        <f ca="1">SUMIF(INDIRECT(Table2[[#Headers],[K17_21_2]]&amp;"[concat]"),Table2[concat],INDIRECT(Table2[[#Headers],[K17_21_2]]&amp;"[c]"))*-1</f>
        <v>0</v>
      </c>
      <c r="I1524" s="6" t="str">
        <f ca="1">IF(OR(Table2[[#This Row],[M17_21_2]]&gt;0,Table2[[#This Row],[K17_21_2]]&lt;0),"+-","")</f>
        <v/>
      </c>
      <c r="J1524" s="9">
        <f ca="1">SUMIF(INDIRECT(Table2[[#Headers],[M23_28_2]]&amp;"[concat]"),Table2[concat],INDIRECT(Table2[[#Headers],[M23_28_2]]&amp;"[c]"))</f>
        <v>0</v>
      </c>
      <c r="K1524" s="9"/>
      <c r="L1524" s="9" t="str">
        <f ca="1">IF(OR(Table2[[#This Row],[M23_28_2]]&gt;0,Table2[[#This Row],[K23_28_2]]&lt;0),"+-","")</f>
        <v/>
      </c>
    </row>
    <row r="1525" spans="1:12" x14ac:dyDescent="0.25">
      <c r="A1525" s="6" t="str">
        <f>SUBSTITUTE(SUBSTITUTE(Table2[[#This Row],[NAMA BARANG]],"-","")," ","")</f>
        <v>PC2201</v>
      </c>
      <c r="B1525" s="8">
        <f ca="1">IF(Table2[[#This Row],[TT]]&lt;1,"",COUNT(B$2:B1524)+1)</f>
        <v>1523</v>
      </c>
      <c r="C1525" s="6" t="s">
        <v>1831</v>
      </c>
      <c r="D1525" s="8">
        <v>2</v>
      </c>
      <c r="E1525" s="8" t="s">
        <v>43</v>
      </c>
      <c r="F1525" s="8">
        <f ca="1">SUM(Table2[[#This Row],[AWAL]],Table2[[#This Row],[M17_21_2]],Table2[[#This Row],[K17_21_2]],Table2[[#This Row],[M23_28_2]],Table2[[#This Row],[K23_28_2]])</f>
        <v>2</v>
      </c>
      <c r="G1525" s="6">
        <f ca="1">SUMIF(INDIRECT(Table2[[#Headers],[M17_21_2]]&amp;"[concat]"),Table2[concat],INDIRECT(Table2[[#Headers],[M17_21_2]]&amp;"[c]"))</f>
        <v>0</v>
      </c>
      <c r="H1525" s="6">
        <f ca="1">SUMIF(INDIRECT(Table2[[#Headers],[K17_21_2]]&amp;"[concat]"),Table2[concat],INDIRECT(Table2[[#Headers],[K17_21_2]]&amp;"[c]"))*-1</f>
        <v>0</v>
      </c>
      <c r="I1525" s="6" t="str">
        <f ca="1">IF(OR(Table2[[#This Row],[M17_21_2]]&gt;0,Table2[[#This Row],[K17_21_2]]&lt;0),"+-","")</f>
        <v/>
      </c>
      <c r="J1525" s="9">
        <f ca="1">SUMIF(INDIRECT(Table2[[#Headers],[M23_28_2]]&amp;"[concat]"),Table2[concat],INDIRECT(Table2[[#Headers],[M23_28_2]]&amp;"[c]"))</f>
        <v>0</v>
      </c>
      <c r="K1525" s="9"/>
      <c r="L1525" s="9" t="str">
        <f ca="1">IF(OR(Table2[[#This Row],[M23_28_2]]&gt;0,Table2[[#This Row],[K23_28_2]]&lt;0),"+-","")</f>
        <v/>
      </c>
    </row>
    <row r="1526" spans="1:12" x14ac:dyDescent="0.25">
      <c r="A1526" s="6" t="str">
        <f>SUBSTITUTE(SUBSTITUTE(Table2[[#This Row],[NAMA BARANG]],"-","")," ","")</f>
        <v>PC3DcalculatorLT1060</v>
      </c>
      <c r="B1526" s="8">
        <f ca="1">IF(Table2[[#This Row],[TT]]&lt;1,"",COUNT(B$2:B1525)+1)</f>
        <v>1524</v>
      </c>
      <c r="C1526" s="6" t="s">
        <v>1833</v>
      </c>
      <c r="D1526" s="8">
        <v>1</v>
      </c>
      <c r="E1526" s="8" t="s">
        <v>98</v>
      </c>
      <c r="F1526" s="8">
        <f ca="1">SUM(Table2[[#This Row],[AWAL]],Table2[[#This Row],[M17_21_2]],Table2[[#This Row],[K17_21_2]],Table2[[#This Row],[M23_28_2]],Table2[[#This Row],[K23_28_2]])</f>
        <v>1</v>
      </c>
      <c r="G1526" s="6">
        <f ca="1">SUMIF(INDIRECT(Table2[[#Headers],[M17_21_2]]&amp;"[concat]"),Table2[concat],INDIRECT(Table2[[#Headers],[M17_21_2]]&amp;"[c]"))</f>
        <v>0</v>
      </c>
      <c r="H1526" s="6">
        <f ca="1">SUMIF(INDIRECT(Table2[[#Headers],[K17_21_2]]&amp;"[concat]"),Table2[concat],INDIRECT(Table2[[#Headers],[K17_21_2]]&amp;"[c]"))*-1</f>
        <v>0</v>
      </c>
      <c r="I1526" s="6" t="str">
        <f ca="1">IF(OR(Table2[[#This Row],[M17_21_2]]&gt;0,Table2[[#This Row],[K17_21_2]]&lt;0),"+-","")</f>
        <v/>
      </c>
      <c r="J1526" s="9">
        <f ca="1">SUMIF(INDIRECT(Table2[[#Headers],[M23_28_2]]&amp;"[concat]"),Table2[concat],INDIRECT(Table2[[#Headers],[M23_28_2]]&amp;"[c]"))</f>
        <v>0</v>
      </c>
      <c r="K1526" s="9"/>
      <c r="L1526" s="9" t="str">
        <f ca="1">IF(OR(Table2[[#This Row],[M23_28_2]]&gt;0,Table2[[#This Row],[K23_28_2]]&lt;0),"+-","")</f>
        <v/>
      </c>
    </row>
    <row r="1527" spans="1:12" x14ac:dyDescent="0.25">
      <c r="A1527" s="6" t="str">
        <f>SUBSTITUTE(SUBSTITUTE(Table2[[#This Row],[NAMA BARANG]],"-","")," ","")</f>
        <v>PC8425</v>
      </c>
      <c r="B1527" s="8">
        <f ca="1">IF(Table2[[#This Row],[TT]]&lt;1,"",COUNT(B$2:B1526)+1)</f>
        <v>1525</v>
      </c>
      <c r="C1527" s="6" t="s">
        <v>1834</v>
      </c>
      <c r="D1527" s="8">
        <v>1</v>
      </c>
      <c r="E1527" s="8" t="s">
        <v>93</v>
      </c>
      <c r="F1527" s="8">
        <f ca="1">SUM(Table2[[#This Row],[AWAL]],Table2[[#This Row],[M17_21_2]],Table2[[#This Row],[K17_21_2]],Table2[[#This Row],[M23_28_2]],Table2[[#This Row],[K23_28_2]])</f>
        <v>1</v>
      </c>
      <c r="G1527" s="6">
        <f ca="1">SUMIF(INDIRECT(Table2[[#Headers],[M17_21_2]]&amp;"[concat]"),Table2[concat],INDIRECT(Table2[[#Headers],[M17_21_2]]&amp;"[c]"))</f>
        <v>0</v>
      </c>
      <c r="H1527" s="6">
        <f ca="1">SUMIF(INDIRECT(Table2[[#Headers],[K17_21_2]]&amp;"[concat]"),Table2[concat],INDIRECT(Table2[[#Headers],[K17_21_2]]&amp;"[c]"))*-1</f>
        <v>0</v>
      </c>
      <c r="I1527" s="6" t="str">
        <f ca="1">IF(OR(Table2[[#This Row],[M17_21_2]]&gt;0,Table2[[#This Row],[K17_21_2]]&lt;0),"+-","")</f>
        <v/>
      </c>
      <c r="J1527" s="9">
        <f ca="1">SUMIF(INDIRECT(Table2[[#Headers],[M23_28_2]]&amp;"[concat]"),Table2[concat],INDIRECT(Table2[[#Headers],[M23_28_2]]&amp;"[c]"))</f>
        <v>0</v>
      </c>
      <c r="K1527" s="9"/>
      <c r="L1527" s="9" t="str">
        <f ca="1">IF(OR(Table2[[#This Row],[M23_28_2]]&gt;0,Table2[[#This Row],[K23_28_2]]&lt;0),"+-","")</f>
        <v/>
      </c>
    </row>
    <row r="1528" spans="1:12" x14ac:dyDescent="0.25">
      <c r="A1528" s="6" t="str">
        <f>SUBSTITUTE(SUBSTITUTE(Table2[[#This Row],[NAMA BARANG]],"-","")," ","")</f>
        <v>PC8887kepiting</v>
      </c>
      <c r="B1528" s="8">
        <f ca="1">IF(Table2[[#This Row],[TT]]&lt;1,"",COUNT(B$2:B1527)+1)</f>
        <v>1526</v>
      </c>
      <c r="C1528" s="6" t="s">
        <v>1835</v>
      </c>
      <c r="D1528" s="8">
        <v>2</v>
      </c>
      <c r="E1528" s="8" t="s">
        <v>42</v>
      </c>
      <c r="F1528" s="8">
        <f ca="1">SUM(Table2[[#This Row],[AWAL]],Table2[[#This Row],[M17_21_2]],Table2[[#This Row],[K17_21_2]],Table2[[#This Row],[M23_28_2]],Table2[[#This Row],[K23_28_2]])</f>
        <v>2</v>
      </c>
      <c r="G1528" s="6">
        <f ca="1">SUMIF(INDIRECT(Table2[[#Headers],[M17_21_2]]&amp;"[concat]"),Table2[concat],INDIRECT(Table2[[#Headers],[M17_21_2]]&amp;"[c]"))</f>
        <v>0</v>
      </c>
      <c r="H1528" s="6">
        <f ca="1">SUMIF(INDIRECT(Table2[[#Headers],[K17_21_2]]&amp;"[concat]"),Table2[concat],INDIRECT(Table2[[#Headers],[K17_21_2]]&amp;"[c]"))*-1</f>
        <v>0</v>
      </c>
      <c r="I1528" s="6" t="str">
        <f ca="1">IF(OR(Table2[[#This Row],[M17_21_2]]&gt;0,Table2[[#This Row],[K17_21_2]]&lt;0),"+-","")</f>
        <v/>
      </c>
      <c r="J1528" s="9">
        <f ca="1">SUMIF(INDIRECT(Table2[[#Headers],[M23_28_2]]&amp;"[concat]"),Table2[concat],INDIRECT(Table2[[#Headers],[M23_28_2]]&amp;"[c]"))</f>
        <v>0</v>
      </c>
      <c r="K1528" s="9"/>
      <c r="L1528" s="9" t="str">
        <f ca="1">IF(OR(Table2[[#This Row],[M23_28_2]]&gt;0,Table2[[#This Row],[K23_28_2]]&lt;0),"+-","")</f>
        <v/>
      </c>
    </row>
    <row r="1529" spans="1:12" x14ac:dyDescent="0.25">
      <c r="A1529" s="6" t="str">
        <f>SUBSTITUTE(SUBSTITUTE(Table2[[#This Row],[NAMA BARANG]],"-","")," ","")</f>
        <v>PC9002(4)/9008(1)</v>
      </c>
      <c r="B1529" s="8">
        <f ca="1">IF(Table2[[#This Row],[TT]]&lt;1,"",COUNT(B$2:B1528)+1)</f>
        <v>1527</v>
      </c>
      <c r="C1529" s="6" t="s">
        <v>2886</v>
      </c>
      <c r="D1529" s="8">
        <v>5</v>
      </c>
      <c r="E1529" s="8" t="s">
        <v>907</v>
      </c>
      <c r="F1529" s="8">
        <f ca="1">SUM(Table2[[#This Row],[AWAL]],Table2[[#This Row],[M17_21_2]],Table2[[#This Row],[K17_21_2]],Table2[[#This Row],[M23_28_2]],Table2[[#This Row],[K23_28_2]])</f>
        <v>5</v>
      </c>
      <c r="G1529" s="6">
        <f ca="1">SUMIF(INDIRECT(Table2[[#Headers],[M17_21_2]]&amp;"[concat]"),Table2[concat],INDIRECT(Table2[[#Headers],[M17_21_2]]&amp;"[c]"))</f>
        <v>0</v>
      </c>
      <c r="H1529" s="6">
        <f ca="1">SUMIF(INDIRECT(Table2[[#Headers],[K17_21_2]]&amp;"[concat]"),Table2[concat],INDIRECT(Table2[[#Headers],[K17_21_2]]&amp;"[c]"))*-1</f>
        <v>0</v>
      </c>
      <c r="I1529" s="6" t="str">
        <f ca="1">IF(OR(Table2[[#This Row],[M17_21_2]]&gt;0,Table2[[#This Row],[K17_21_2]]&lt;0),"+-","")</f>
        <v/>
      </c>
      <c r="J1529" s="9">
        <f ca="1">SUMIF(INDIRECT(Table2[[#Headers],[M23_28_2]]&amp;"[concat]"),Table2[concat],INDIRECT(Table2[[#Headers],[M23_28_2]]&amp;"[c]"))</f>
        <v>0</v>
      </c>
      <c r="K1529" s="9"/>
      <c r="L1529" s="9" t="str">
        <f ca="1">IF(OR(Table2[[#This Row],[M23_28_2]]&gt;0,Table2[[#This Row],[K23_28_2]]&lt;0),"+-","")</f>
        <v/>
      </c>
    </row>
    <row r="1530" spans="1:12" x14ac:dyDescent="0.25">
      <c r="A1530" s="6" t="str">
        <f>SUBSTITUTE(SUBSTITUTE(Table2[[#This Row],[NAMA BARANG]],"-","")," ","")</f>
        <v>PCA6855</v>
      </c>
      <c r="B1530" s="8">
        <f ca="1">IF(Table2[[#This Row],[TT]]&lt;1,"",COUNT(B$2:B1529)+1)</f>
        <v>1528</v>
      </c>
      <c r="C1530" s="6" t="s">
        <v>1837</v>
      </c>
      <c r="D1530" s="8">
        <v>1</v>
      </c>
      <c r="F1530" s="8">
        <f ca="1">SUM(Table2[[#This Row],[AWAL]],Table2[[#This Row],[M17_21_2]],Table2[[#This Row],[K17_21_2]],Table2[[#This Row],[M23_28_2]],Table2[[#This Row],[K23_28_2]])</f>
        <v>1</v>
      </c>
      <c r="G1530" s="6">
        <f ca="1">SUMIF(INDIRECT(Table2[[#Headers],[M17_21_2]]&amp;"[concat]"),Table2[concat],INDIRECT(Table2[[#Headers],[M17_21_2]]&amp;"[c]"))</f>
        <v>0</v>
      </c>
      <c r="H1530" s="6">
        <f ca="1">SUMIF(INDIRECT(Table2[[#Headers],[K17_21_2]]&amp;"[concat]"),Table2[concat],INDIRECT(Table2[[#Headers],[K17_21_2]]&amp;"[c]"))*-1</f>
        <v>0</v>
      </c>
      <c r="I1530" s="6" t="str">
        <f ca="1">IF(OR(Table2[[#This Row],[M17_21_2]]&gt;0,Table2[[#This Row],[K17_21_2]]&lt;0),"+-","")</f>
        <v/>
      </c>
      <c r="J1530" s="9">
        <f ca="1">SUMIF(INDIRECT(Table2[[#Headers],[M23_28_2]]&amp;"[concat]"),Table2[concat],INDIRECT(Table2[[#Headers],[M23_28_2]]&amp;"[c]"))</f>
        <v>0</v>
      </c>
      <c r="K1530" s="9"/>
      <c r="L1530" s="9" t="str">
        <f ca="1">IF(OR(Table2[[#This Row],[M23_28_2]]&gt;0,Table2[[#This Row],[K23_28_2]]&lt;0),"+-","")</f>
        <v/>
      </c>
    </row>
    <row r="1531" spans="1:12" x14ac:dyDescent="0.25">
      <c r="A1531" s="6" t="str">
        <f>SUBSTITUTE(SUBSTITUTE(Table2[[#This Row],[NAMA BARANG]],"-","")," ","")</f>
        <v>PCA227PC8110KT</v>
      </c>
      <c r="B1531" s="8">
        <f ca="1">IF(Table2[[#This Row],[TT]]&lt;1,"",COUNT(B$2:B1530)+1)</f>
        <v>1529</v>
      </c>
      <c r="C1531" s="6" t="s">
        <v>1838</v>
      </c>
      <c r="D1531" s="8">
        <v>1</v>
      </c>
      <c r="E1531" s="8" t="s">
        <v>43</v>
      </c>
      <c r="F1531" s="8">
        <f ca="1">SUM(Table2[[#This Row],[AWAL]],Table2[[#This Row],[M17_21_2]],Table2[[#This Row],[K17_21_2]],Table2[[#This Row],[M23_28_2]],Table2[[#This Row],[K23_28_2]])</f>
        <v>1</v>
      </c>
      <c r="G1531" s="6">
        <f ca="1">SUMIF(INDIRECT(Table2[[#Headers],[M17_21_2]]&amp;"[concat]"),Table2[concat],INDIRECT(Table2[[#Headers],[M17_21_2]]&amp;"[c]"))</f>
        <v>0</v>
      </c>
      <c r="H1531" s="6">
        <f ca="1">SUMIF(INDIRECT(Table2[[#Headers],[K17_21_2]]&amp;"[concat]"),Table2[concat],INDIRECT(Table2[[#Headers],[K17_21_2]]&amp;"[c]"))*-1</f>
        <v>0</v>
      </c>
      <c r="I1531" s="6" t="str">
        <f ca="1">IF(OR(Table2[[#This Row],[M17_21_2]]&gt;0,Table2[[#This Row],[K17_21_2]]&lt;0),"+-","")</f>
        <v/>
      </c>
      <c r="J1531" s="9">
        <f ca="1">SUMIF(INDIRECT(Table2[[#Headers],[M23_28_2]]&amp;"[concat]"),Table2[concat],INDIRECT(Table2[[#Headers],[M23_28_2]]&amp;"[c]"))</f>
        <v>0</v>
      </c>
      <c r="K1531" s="9"/>
      <c r="L1531" s="9" t="str">
        <f ca="1">IF(OR(Table2[[#This Row],[M23_28_2]]&gt;0,Table2[[#This Row],[K23_28_2]]&lt;0),"+-","")</f>
        <v/>
      </c>
    </row>
    <row r="1532" spans="1:12" x14ac:dyDescent="0.25">
      <c r="A1532" s="6" t="str">
        <f>SUBSTITUTE(SUBSTITUTE(Table2[[#This Row],[NAMA BARANG]],"-","")," ","")</f>
        <v>PCA23PC3311</v>
      </c>
      <c r="B1532" s="8">
        <f ca="1">IF(Table2[[#This Row],[TT]]&lt;1,"",COUNT(B$2:B1531)+1)</f>
        <v>1530</v>
      </c>
      <c r="C1532" s="6" t="s">
        <v>1839</v>
      </c>
      <c r="D1532" s="8">
        <v>1</v>
      </c>
      <c r="E1532" s="8" t="s">
        <v>68</v>
      </c>
      <c r="F1532" s="8">
        <f ca="1">SUM(Table2[[#This Row],[AWAL]],Table2[[#This Row],[M17_21_2]],Table2[[#This Row],[K17_21_2]],Table2[[#This Row],[M23_28_2]],Table2[[#This Row],[K23_28_2]])</f>
        <v>1</v>
      </c>
      <c r="G1532" s="6">
        <f ca="1">SUMIF(INDIRECT(Table2[[#Headers],[M17_21_2]]&amp;"[concat]"),Table2[concat],INDIRECT(Table2[[#Headers],[M17_21_2]]&amp;"[c]"))</f>
        <v>0</v>
      </c>
      <c r="H1532" s="6">
        <f ca="1">SUMIF(INDIRECT(Table2[[#Headers],[K17_21_2]]&amp;"[concat]"),Table2[concat],INDIRECT(Table2[[#Headers],[K17_21_2]]&amp;"[c]"))*-1</f>
        <v>0</v>
      </c>
      <c r="I1532" s="6" t="str">
        <f ca="1">IF(OR(Table2[[#This Row],[M17_21_2]]&gt;0,Table2[[#This Row],[K17_21_2]]&lt;0),"+-","")</f>
        <v/>
      </c>
      <c r="J1532" s="9">
        <f ca="1">SUMIF(INDIRECT(Table2[[#Headers],[M23_28_2]]&amp;"[concat]"),Table2[concat],INDIRECT(Table2[[#Headers],[M23_28_2]]&amp;"[c]"))</f>
        <v>0</v>
      </c>
      <c r="K1532" s="9"/>
      <c r="L1532" s="9" t="str">
        <f ca="1">IF(OR(Table2[[#This Row],[M23_28_2]]&gt;0,Table2[[#This Row],[K23_28_2]]&lt;0),"+-","")</f>
        <v/>
      </c>
    </row>
    <row r="1533" spans="1:12" x14ac:dyDescent="0.25">
      <c r="A1533" s="6" t="str">
        <f>SUBSTITUTE(SUBSTITUTE(Table2[[#This Row],[NAMA BARANG]],"-","")," ","")</f>
        <v>PCAD006</v>
      </c>
      <c r="B1533" s="8">
        <f ca="1">IF(Table2[[#This Row],[TT]]&lt;1,"",COUNT(B$2:B1532)+1)</f>
        <v>1531</v>
      </c>
      <c r="C1533" s="6" t="s">
        <v>1840</v>
      </c>
      <c r="D1533" s="8">
        <v>7</v>
      </c>
      <c r="E1533" s="8" t="s">
        <v>38</v>
      </c>
      <c r="F1533" s="8">
        <f ca="1">SUM(Table2[[#This Row],[AWAL]],Table2[[#This Row],[M17_21_2]],Table2[[#This Row],[K17_21_2]],Table2[[#This Row],[M23_28_2]],Table2[[#This Row],[K23_28_2]])</f>
        <v>5</v>
      </c>
      <c r="G1533" s="6">
        <f ca="1">SUMIF(INDIRECT(Table2[[#Headers],[M17_21_2]]&amp;"[concat]"),Table2[concat],INDIRECT(Table2[[#Headers],[M17_21_2]]&amp;"[c]"))</f>
        <v>0</v>
      </c>
      <c r="H1533" s="6">
        <f ca="1">SUMIF(INDIRECT(Table2[[#Headers],[K17_21_2]]&amp;"[concat]"),Table2[concat],INDIRECT(Table2[[#Headers],[K17_21_2]]&amp;"[c]"))*-1</f>
        <v>-2</v>
      </c>
      <c r="I1533" s="6" t="str">
        <f ca="1">IF(OR(Table2[[#This Row],[M17_21_2]]&gt;0,Table2[[#This Row],[K17_21_2]]&lt;0),"+-","")</f>
        <v>+-</v>
      </c>
      <c r="J1533" s="9">
        <f ca="1">SUMIF(INDIRECT(Table2[[#Headers],[M23_28_2]]&amp;"[concat]"),Table2[concat],INDIRECT(Table2[[#Headers],[M23_28_2]]&amp;"[c]"))</f>
        <v>0</v>
      </c>
      <c r="K1533" s="9"/>
      <c r="L1533" s="9" t="str">
        <f ca="1">IF(OR(Table2[[#This Row],[M23_28_2]]&gt;0,Table2[[#This Row],[K23_28_2]]&lt;0),"+-","")</f>
        <v/>
      </c>
    </row>
    <row r="1534" spans="1:12" x14ac:dyDescent="0.25">
      <c r="A1534" s="6" t="str">
        <f>SUBSTITUTE(SUBSTITUTE(Table2[[#This Row],[NAMA BARANG]],"-","")," ","")</f>
        <v>PcAD030</v>
      </c>
      <c r="B1534" s="8">
        <f ca="1">IF(Table2[[#This Row],[TT]]&lt;1,"",COUNT(B$2:B1533)+1)</f>
        <v>1532</v>
      </c>
      <c r="C1534" s="6" t="s">
        <v>1841</v>
      </c>
      <c r="D1534" s="8">
        <v>26</v>
      </c>
      <c r="E1534" s="8" t="s">
        <v>98</v>
      </c>
      <c r="F1534" s="8">
        <f ca="1">SUM(Table2[[#This Row],[AWAL]],Table2[[#This Row],[M17_21_2]],Table2[[#This Row],[K17_21_2]],Table2[[#This Row],[M23_28_2]],Table2[[#This Row],[K23_28_2]])</f>
        <v>26</v>
      </c>
      <c r="G1534" s="6">
        <f ca="1">SUMIF(INDIRECT(Table2[[#Headers],[M17_21_2]]&amp;"[concat]"),Table2[concat],INDIRECT(Table2[[#Headers],[M17_21_2]]&amp;"[c]"))</f>
        <v>0</v>
      </c>
      <c r="H1534" s="6">
        <f ca="1">SUMIF(INDIRECT(Table2[[#Headers],[K17_21_2]]&amp;"[concat]"),Table2[concat],INDIRECT(Table2[[#Headers],[K17_21_2]]&amp;"[c]"))*-1</f>
        <v>0</v>
      </c>
      <c r="I1534" s="6" t="str">
        <f ca="1">IF(OR(Table2[[#This Row],[M17_21_2]]&gt;0,Table2[[#This Row],[K17_21_2]]&lt;0),"+-","")</f>
        <v/>
      </c>
      <c r="J1534" s="9">
        <f ca="1">SUMIF(INDIRECT(Table2[[#Headers],[M23_28_2]]&amp;"[concat]"),Table2[concat],INDIRECT(Table2[[#Headers],[M23_28_2]]&amp;"[c]"))</f>
        <v>0</v>
      </c>
      <c r="K1534" s="9"/>
      <c r="L1534" s="9" t="str">
        <f ca="1">IF(OR(Table2[[#This Row],[M23_28_2]]&gt;0,Table2[[#This Row],[K23_28_2]]&lt;0),"+-","")</f>
        <v/>
      </c>
    </row>
    <row r="1535" spans="1:12" x14ac:dyDescent="0.25">
      <c r="A1535" s="6" t="str">
        <f>SUBSTITUTE(SUBSTITUTE(Table2[[#This Row],[NAMA BARANG]],"-","")," ","")</f>
        <v>PCangelrestleting/DM228</v>
      </c>
      <c r="B1535" s="8">
        <f ca="1">IF(Table2[[#This Row],[TT]]&lt;1,"",COUNT(B$2:B1534)+1)</f>
        <v>1533</v>
      </c>
      <c r="C1535" s="6" t="s">
        <v>1842</v>
      </c>
      <c r="D1535" s="8">
        <v>2</v>
      </c>
      <c r="E1535" s="8" t="s">
        <v>1843</v>
      </c>
      <c r="F1535" s="8">
        <f ca="1">SUM(Table2[[#This Row],[AWAL]],Table2[[#This Row],[M17_21_2]],Table2[[#This Row],[K17_21_2]],Table2[[#This Row],[M23_28_2]],Table2[[#This Row],[K23_28_2]])</f>
        <v>2</v>
      </c>
      <c r="G1535" s="6">
        <f ca="1">SUMIF(INDIRECT(Table2[[#Headers],[M17_21_2]]&amp;"[concat]"),Table2[concat],INDIRECT(Table2[[#Headers],[M17_21_2]]&amp;"[c]"))</f>
        <v>0</v>
      </c>
      <c r="H1535" s="6">
        <f ca="1">SUMIF(INDIRECT(Table2[[#Headers],[K17_21_2]]&amp;"[concat]"),Table2[concat],INDIRECT(Table2[[#Headers],[K17_21_2]]&amp;"[c]"))*-1</f>
        <v>0</v>
      </c>
      <c r="I1535" s="6" t="str">
        <f ca="1">IF(OR(Table2[[#This Row],[M17_21_2]]&gt;0,Table2[[#This Row],[K17_21_2]]&lt;0),"+-","")</f>
        <v/>
      </c>
      <c r="J1535" s="9">
        <f ca="1">SUMIF(INDIRECT(Table2[[#Headers],[M23_28_2]]&amp;"[concat]"),Table2[concat],INDIRECT(Table2[[#Headers],[M23_28_2]]&amp;"[c]"))</f>
        <v>0</v>
      </c>
      <c r="K1535" s="9"/>
      <c r="L1535" s="9" t="str">
        <f ca="1">IF(OR(Table2[[#This Row],[M23_28_2]]&gt;0,Table2[[#This Row],[K23_28_2]]&lt;0),"+-","")</f>
        <v/>
      </c>
    </row>
    <row r="1536" spans="1:12" x14ac:dyDescent="0.25">
      <c r="A1536" s="6" t="str">
        <f>SUBSTITUTE(SUBSTITUTE(Table2[[#This Row],[NAMA BARANG]],"-","")," ","")</f>
        <v>PCarctype3185</v>
      </c>
      <c r="B1536" s="8">
        <f ca="1">IF(Table2[[#This Row],[TT]]&lt;1,"",COUNT(B$2:B1535)+1)</f>
        <v>1534</v>
      </c>
      <c r="C1536" s="6" t="s">
        <v>1844</v>
      </c>
      <c r="D1536" s="8">
        <v>3</v>
      </c>
      <c r="E1536" s="8" t="s">
        <v>98</v>
      </c>
      <c r="F1536" s="8">
        <f ca="1">SUM(Table2[[#This Row],[AWAL]],Table2[[#This Row],[M17_21_2]],Table2[[#This Row],[K17_21_2]],Table2[[#This Row],[M23_28_2]],Table2[[#This Row],[K23_28_2]])</f>
        <v>3</v>
      </c>
      <c r="G1536" s="6">
        <f ca="1">SUMIF(INDIRECT(Table2[[#Headers],[M17_21_2]]&amp;"[concat]"),Table2[concat],INDIRECT(Table2[[#Headers],[M17_21_2]]&amp;"[c]"))</f>
        <v>0</v>
      </c>
      <c r="H1536" s="6">
        <f ca="1">SUMIF(INDIRECT(Table2[[#Headers],[K17_21_2]]&amp;"[concat]"),Table2[concat],INDIRECT(Table2[[#Headers],[K17_21_2]]&amp;"[c]"))*-1</f>
        <v>0</v>
      </c>
      <c r="I1536" s="6" t="str">
        <f ca="1">IF(OR(Table2[[#This Row],[M17_21_2]]&gt;0,Table2[[#This Row],[K17_21_2]]&lt;0),"+-","")</f>
        <v/>
      </c>
      <c r="J1536" s="9">
        <f ca="1">SUMIF(INDIRECT(Table2[[#Headers],[M23_28_2]]&amp;"[concat]"),Table2[concat],INDIRECT(Table2[[#Headers],[M23_28_2]]&amp;"[c]"))</f>
        <v>0</v>
      </c>
      <c r="K1536" s="9"/>
      <c r="L1536" s="9" t="str">
        <f ca="1">IF(OR(Table2[[#This Row],[M23_28_2]]&gt;0,Table2[[#This Row],[K23_28_2]]&lt;0),"+-","")</f>
        <v/>
      </c>
    </row>
    <row r="1537" spans="1:12" x14ac:dyDescent="0.25">
      <c r="A1537" s="6" t="str">
        <f>SUBSTITUTE(SUBSTITUTE(Table2[[#This Row],[NAMA BARANG]],"-","")," ","")</f>
        <v>PCarctype8852</v>
      </c>
      <c r="B1537" s="8">
        <f ca="1">IF(Table2[[#This Row],[TT]]&lt;1,"",COUNT(B$2:B1536)+1)</f>
        <v>1535</v>
      </c>
      <c r="C1537" s="6" t="s">
        <v>1845</v>
      </c>
      <c r="D1537" s="8">
        <v>1</v>
      </c>
      <c r="E1537" s="8" t="s">
        <v>43</v>
      </c>
      <c r="F1537" s="8">
        <f ca="1">SUM(Table2[[#This Row],[AWAL]],Table2[[#This Row],[M17_21_2]],Table2[[#This Row],[K17_21_2]],Table2[[#This Row],[M23_28_2]],Table2[[#This Row],[K23_28_2]])</f>
        <v>1</v>
      </c>
      <c r="G1537" s="6">
        <f ca="1">SUMIF(INDIRECT(Table2[[#Headers],[M17_21_2]]&amp;"[concat]"),Table2[concat],INDIRECT(Table2[[#Headers],[M17_21_2]]&amp;"[c]"))</f>
        <v>0</v>
      </c>
      <c r="H1537" s="6">
        <f ca="1">SUMIF(INDIRECT(Table2[[#Headers],[K17_21_2]]&amp;"[concat]"),Table2[concat],INDIRECT(Table2[[#Headers],[K17_21_2]]&amp;"[c]"))*-1</f>
        <v>0</v>
      </c>
      <c r="I1537" s="6" t="str">
        <f ca="1">IF(OR(Table2[[#This Row],[M17_21_2]]&gt;0,Table2[[#This Row],[K17_21_2]]&lt;0),"+-","")</f>
        <v/>
      </c>
      <c r="J1537" s="9">
        <f ca="1">SUMIF(INDIRECT(Table2[[#Headers],[M23_28_2]]&amp;"[concat]"),Table2[concat],INDIRECT(Table2[[#Headers],[M23_28_2]]&amp;"[c]"))</f>
        <v>0</v>
      </c>
      <c r="K1537" s="9"/>
      <c r="L1537" s="9" t="str">
        <f ca="1">IF(OR(Table2[[#This Row],[M23_28_2]]&gt;0,Table2[[#This Row],[K23_28_2]]&lt;0),"+-","")</f>
        <v/>
      </c>
    </row>
    <row r="1538" spans="1:12" x14ac:dyDescent="0.25">
      <c r="A1538" s="6" t="str">
        <f>SUBSTITUTE(SUBSTITUTE(Table2[[#This Row],[NAMA BARANG]],"-","")," ","")</f>
        <v>PCB249</v>
      </c>
      <c r="B1538" s="8">
        <f ca="1">IF(Table2[[#This Row],[TT]]&lt;1,"",COUNT(B$2:B1537)+1)</f>
        <v>1536</v>
      </c>
      <c r="C1538" s="6" t="s">
        <v>1846</v>
      </c>
      <c r="D1538" s="8">
        <v>1</v>
      </c>
      <c r="E1538" s="8" t="s">
        <v>57</v>
      </c>
      <c r="F1538" s="8">
        <f ca="1">SUM(Table2[[#This Row],[AWAL]],Table2[[#This Row],[M17_21_2]],Table2[[#This Row],[K17_21_2]],Table2[[#This Row],[M23_28_2]],Table2[[#This Row],[K23_28_2]])</f>
        <v>1</v>
      </c>
      <c r="G1538" s="6">
        <f ca="1">SUMIF(INDIRECT(Table2[[#Headers],[M17_21_2]]&amp;"[concat]"),Table2[concat],INDIRECT(Table2[[#Headers],[M17_21_2]]&amp;"[c]"))</f>
        <v>0</v>
      </c>
      <c r="H1538" s="6">
        <f ca="1">SUMIF(INDIRECT(Table2[[#Headers],[K17_21_2]]&amp;"[concat]"),Table2[concat],INDIRECT(Table2[[#Headers],[K17_21_2]]&amp;"[c]"))*-1</f>
        <v>0</v>
      </c>
      <c r="I1538" s="6" t="str">
        <f ca="1">IF(OR(Table2[[#This Row],[M17_21_2]]&gt;0,Table2[[#This Row],[K17_21_2]]&lt;0),"+-","")</f>
        <v/>
      </c>
      <c r="J1538" s="9">
        <f ca="1">SUMIF(INDIRECT(Table2[[#Headers],[M23_28_2]]&amp;"[concat]"),Table2[concat],INDIRECT(Table2[[#Headers],[M23_28_2]]&amp;"[c]"))</f>
        <v>0</v>
      </c>
      <c r="K1538" s="9"/>
      <c r="L1538" s="9" t="str">
        <f ca="1">IF(OR(Table2[[#This Row],[M23_28_2]]&gt;0,Table2[[#This Row],[K23_28_2]]&lt;0),"+-","")</f>
        <v/>
      </c>
    </row>
    <row r="1539" spans="1:12" x14ac:dyDescent="0.25">
      <c r="A1539" s="6" t="str">
        <f>SUBSTITUTE(SUBSTITUTE(Table2[[#This Row],[NAMA BARANG]],"-","")," ","")</f>
        <v>PCBox121106blk+ktk</v>
      </c>
      <c r="B1539" s="8">
        <f ca="1">IF(Table2[[#This Row],[TT]]&lt;1,"",COUNT(B$2:B1538)+1)</f>
        <v>1537</v>
      </c>
      <c r="C1539" s="6" t="s">
        <v>1847</v>
      </c>
      <c r="D1539" s="8">
        <v>1</v>
      </c>
      <c r="E1539" s="8" t="s">
        <v>98</v>
      </c>
      <c r="F1539" s="8">
        <f ca="1">SUM(Table2[[#This Row],[AWAL]],Table2[[#This Row],[M17_21_2]],Table2[[#This Row],[K17_21_2]],Table2[[#This Row],[M23_28_2]],Table2[[#This Row],[K23_28_2]])</f>
        <v>1</v>
      </c>
      <c r="G1539" s="6">
        <f ca="1">SUMIF(INDIRECT(Table2[[#Headers],[M17_21_2]]&amp;"[concat]"),Table2[concat],INDIRECT(Table2[[#Headers],[M17_21_2]]&amp;"[c]"))</f>
        <v>0</v>
      </c>
      <c r="H1539" s="6">
        <f ca="1">SUMIF(INDIRECT(Table2[[#Headers],[K17_21_2]]&amp;"[concat]"),Table2[concat],INDIRECT(Table2[[#Headers],[K17_21_2]]&amp;"[c]"))*-1</f>
        <v>0</v>
      </c>
      <c r="I1539" s="6" t="str">
        <f ca="1">IF(OR(Table2[[#This Row],[M17_21_2]]&gt;0,Table2[[#This Row],[K17_21_2]]&lt;0),"+-","")</f>
        <v/>
      </c>
      <c r="J1539" s="9">
        <f ca="1">SUMIF(INDIRECT(Table2[[#Headers],[M23_28_2]]&amp;"[concat]"),Table2[concat],INDIRECT(Table2[[#Headers],[M23_28_2]]&amp;"[c]"))</f>
        <v>0</v>
      </c>
      <c r="K1539" s="9"/>
      <c r="L1539" s="9" t="str">
        <f ca="1">IF(OR(Table2[[#This Row],[M23_28_2]]&gt;0,Table2[[#This Row],[K23_28_2]]&lt;0),"+-","")</f>
        <v/>
      </c>
    </row>
    <row r="1540" spans="1:12" x14ac:dyDescent="0.25">
      <c r="A1540" s="6" t="str">
        <f>SUBSTITUTE(SUBSTITUTE(Table2[[#This Row],[NAMA BARANG]],"-","")," ","")</f>
        <v>PCBox121126blk+ktk</v>
      </c>
      <c r="B1540" s="8">
        <f ca="1">IF(Table2[[#This Row],[TT]]&lt;1,"",COUNT(B$2:B1539)+1)</f>
        <v>1538</v>
      </c>
      <c r="C1540" s="6" t="s">
        <v>1848</v>
      </c>
      <c r="D1540" s="8">
        <v>2</v>
      </c>
      <c r="E1540" s="8" t="s">
        <v>114</v>
      </c>
      <c r="F1540" s="8">
        <f ca="1">SUM(Table2[[#This Row],[AWAL]],Table2[[#This Row],[M17_21_2]],Table2[[#This Row],[K17_21_2]],Table2[[#This Row],[M23_28_2]],Table2[[#This Row],[K23_28_2]])</f>
        <v>2</v>
      </c>
      <c r="G1540" s="6">
        <f ca="1">SUMIF(INDIRECT(Table2[[#Headers],[M17_21_2]]&amp;"[concat]"),Table2[concat],INDIRECT(Table2[[#Headers],[M17_21_2]]&amp;"[c]"))</f>
        <v>0</v>
      </c>
      <c r="H1540" s="6">
        <f ca="1">SUMIF(INDIRECT(Table2[[#Headers],[K17_21_2]]&amp;"[concat]"),Table2[concat],INDIRECT(Table2[[#Headers],[K17_21_2]]&amp;"[c]"))*-1</f>
        <v>0</v>
      </c>
      <c r="I1540" s="6" t="str">
        <f ca="1">IF(OR(Table2[[#This Row],[M17_21_2]]&gt;0,Table2[[#This Row],[K17_21_2]]&lt;0),"+-","")</f>
        <v/>
      </c>
      <c r="J1540" s="9">
        <f ca="1">SUMIF(INDIRECT(Table2[[#Headers],[M23_28_2]]&amp;"[concat]"),Table2[concat],INDIRECT(Table2[[#Headers],[M23_28_2]]&amp;"[c]"))</f>
        <v>0</v>
      </c>
      <c r="K1540" s="9"/>
      <c r="L1540" s="9" t="str">
        <f ca="1">IF(OR(Table2[[#This Row],[M23_28_2]]&gt;0,Table2[[#This Row],[K23_28_2]]&lt;0),"+-","")</f>
        <v/>
      </c>
    </row>
    <row r="1541" spans="1:12" x14ac:dyDescent="0.25">
      <c r="A1541" s="6" t="str">
        <f>SUBSTITUTE(SUBSTITUTE(Table2[[#This Row],[NAMA BARANG]],"-","")," ","")</f>
        <v>PCBox802</v>
      </c>
      <c r="B1541" s="8">
        <f ca="1">IF(Table2[[#This Row],[TT]]&lt;1,"",COUNT(B$2:B1540)+1)</f>
        <v>1539</v>
      </c>
      <c r="C1541" s="6" t="s">
        <v>1849</v>
      </c>
      <c r="D1541" s="8">
        <v>1</v>
      </c>
      <c r="E1541" s="8" t="s">
        <v>476</v>
      </c>
      <c r="F1541" s="8">
        <f ca="1">SUM(Table2[[#This Row],[AWAL]],Table2[[#This Row],[M17_21_2]],Table2[[#This Row],[K17_21_2]],Table2[[#This Row],[M23_28_2]],Table2[[#This Row],[K23_28_2]])</f>
        <v>1</v>
      </c>
      <c r="G1541" s="6">
        <f ca="1">SUMIF(INDIRECT(Table2[[#Headers],[M17_21_2]]&amp;"[concat]"),Table2[concat],INDIRECT(Table2[[#Headers],[M17_21_2]]&amp;"[c]"))</f>
        <v>0</v>
      </c>
      <c r="H1541" s="6">
        <f ca="1">SUMIF(INDIRECT(Table2[[#Headers],[K17_21_2]]&amp;"[concat]"),Table2[concat],INDIRECT(Table2[[#Headers],[K17_21_2]]&amp;"[c]"))*-1</f>
        <v>0</v>
      </c>
      <c r="I1541" s="6" t="str">
        <f ca="1">IF(OR(Table2[[#This Row],[M17_21_2]]&gt;0,Table2[[#This Row],[K17_21_2]]&lt;0),"+-","")</f>
        <v/>
      </c>
      <c r="J1541" s="9">
        <f ca="1">SUMIF(INDIRECT(Table2[[#Headers],[M23_28_2]]&amp;"[concat]"),Table2[concat],INDIRECT(Table2[[#Headers],[M23_28_2]]&amp;"[c]"))</f>
        <v>0</v>
      </c>
      <c r="K1541" s="9"/>
      <c r="L1541" s="9" t="str">
        <f ca="1">IF(OR(Table2[[#This Row],[M23_28_2]]&gt;0,Table2[[#This Row],[K23_28_2]]&lt;0),"+-","")</f>
        <v/>
      </c>
    </row>
    <row r="1542" spans="1:12" x14ac:dyDescent="0.25">
      <c r="A1542" s="6" t="str">
        <f>SUBSTITUTE(SUBSTITUTE(Table2[[#This Row],[NAMA BARANG]],"-","")," ","")</f>
        <v>PCBox8872BigHero</v>
      </c>
      <c r="B1542" s="8">
        <f ca="1">IF(Table2[[#This Row],[TT]]&lt;1,"",COUNT(B$2:B1541)+1)</f>
        <v>1540</v>
      </c>
      <c r="C1542" s="6" t="s">
        <v>1850</v>
      </c>
      <c r="D1542" s="8">
        <v>2</v>
      </c>
      <c r="E1542" s="8" t="s">
        <v>43</v>
      </c>
      <c r="F1542" s="8">
        <f ca="1">SUM(Table2[[#This Row],[AWAL]],Table2[[#This Row],[M17_21_2]],Table2[[#This Row],[K17_21_2]],Table2[[#This Row],[M23_28_2]],Table2[[#This Row],[K23_28_2]])</f>
        <v>2</v>
      </c>
      <c r="G1542" s="6">
        <f ca="1">SUMIF(INDIRECT(Table2[[#Headers],[M17_21_2]]&amp;"[concat]"),Table2[concat],INDIRECT(Table2[[#Headers],[M17_21_2]]&amp;"[c]"))</f>
        <v>0</v>
      </c>
      <c r="H1542" s="6">
        <f ca="1">SUMIF(INDIRECT(Table2[[#Headers],[K17_21_2]]&amp;"[concat]"),Table2[concat],INDIRECT(Table2[[#Headers],[K17_21_2]]&amp;"[c]"))*-1</f>
        <v>0</v>
      </c>
      <c r="I1542" s="6" t="str">
        <f ca="1">IF(OR(Table2[[#This Row],[M17_21_2]]&gt;0,Table2[[#This Row],[K17_21_2]]&lt;0),"+-","")</f>
        <v/>
      </c>
      <c r="J1542" s="9">
        <f ca="1">SUMIF(INDIRECT(Table2[[#Headers],[M23_28_2]]&amp;"[concat]"),Table2[concat],INDIRECT(Table2[[#Headers],[M23_28_2]]&amp;"[c]"))</f>
        <v>0</v>
      </c>
      <c r="K1542" s="9"/>
      <c r="L1542" s="9" t="str">
        <f ca="1">IF(OR(Table2[[#This Row],[M23_28_2]]&gt;0,Table2[[#This Row],[K23_28_2]]&lt;0),"+-","")</f>
        <v/>
      </c>
    </row>
    <row r="1543" spans="1:12" x14ac:dyDescent="0.25">
      <c r="A1543" s="6" t="str">
        <f>SUBSTITUTE(SUBSTITUTE(Table2[[#This Row],[NAMA BARANG]],"-","")," ","")</f>
        <v>PCBoxFy58M</v>
      </c>
      <c r="B1543" s="8">
        <f ca="1">IF(Table2[[#This Row],[TT]]&lt;1,"",COUNT(B$2:B1542)+1)</f>
        <v>1541</v>
      </c>
      <c r="C1543" s="6" t="s">
        <v>1851</v>
      </c>
      <c r="D1543" s="8">
        <v>4</v>
      </c>
      <c r="E1543" s="8" t="s">
        <v>68</v>
      </c>
      <c r="F1543" s="8">
        <f ca="1">SUM(Table2[[#This Row],[AWAL]],Table2[[#This Row],[M17_21_2]],Table2[[#This Row],[K17_21_2]],Table2[[#This Row],[M23_28_2]],Table2[[#This Row],[K23_28_2]])</f>
        <v>4</v>
      </c>
      <c r="G1543" s="6">
        <f ca="1">SUMIF(INDIRECT(Table2[[#Headers],[M17_21_2]]&amp;"[concat]"),Table2[concat],INDIRECT(Table2[[#Headers],[M17_21_2]]&amp;"[c]"))</f>
        <v>0</v>
      </c>
      <c r="H1543" s="6">
        <f ca="1">SUMIF(INDIRECT(Table2[[#Headers],[K17_21_2]]&amp;"[concat]"),Table2[concat],INDIRECT(Table2[[#Headers],[K17_21_2]]&amp;"[c]"))*-1</f>
        <v>0</v>
      </c>
      <c r="I1543" s="6" t="str">
        <f ca="1">IF(OR(Table2[[#This Row],[M17_21_2]]&gt;0,Table2[[#This Row],[K17_21_2]]&lt;0),"+-","")</f>
        <v/>
      </c>
      <c r="J1543" s="9">
        <f ca="1">SUMIF(INDIRECT(Table2[[#Headers],[M23_28_2]]&amp;"[concat]"),Table2[concat],INDIRECT(Table2[[#Headers],[M23_28_2]]&amp;"[c]"))</f>
        <v>0</v>
      </c>
      <c r="K1543" s="9"/>
      <c r="L1543" s="9" t="str">
        <f ca="1">IF(OR(Table2[[#This Row],[M23_28_2]]&gt;0,Table2[[#This Row],[K23_28_2]]&lt;0),"+-","")</f>
        <v/>
      </c>
    </row>
    <row r="1544" spans="1:12" x14ac:dyDescent="0.25">
      <c r="A1544" s="6" t="str">
        <f>SUBSTITUTE(SUBSTITUTE(Table2[[#This Row],[NAMA BARANG]],"-","")," ","")</f>
        <v>PCBoxFy59M</v>
      </c>
      <c r="B1544" s="8">
        <f ca="1">IF(Table2[[#This Row],[TT]]&lt;1,"",COUNT(B$2:B1543)+1)</f>
        <v>1542</v>
      </c>
      <c r="C1544" s="6" t="s">
        <v>1852</v>
      </c>
      <c r="D1544" s="8">
        <v>4</v>
      </c>
      <c r="E1544" s="8" t="s">
        <v>68</v>
      </c>
      <c r="F1544" s="8">
        <f ca="1">SUM(Table2[[#This Row],[AWAL]],Table2[[#This Row],[M17_21_2]],Table2[[#This Row],[K17_21_2]],Table2[[#This Row],[M23_28_2]],Table2[[#This Row],[K23_28_2]])</f>
        <v>4</v>
      </c>
      <c r="G1544" s="6">
        <f ca="1">SUMIF(INDIRECT(Table2[[#Headers],[M17_21_2]]&amp;"[concat]"),Table2[concat],INDIRECT(Table2[[#Headers],[M17_21_2]]&amp;"[c]"))</f>
        <v>0</v>
      </c>
      <c r="H1544" s="6">
        <f ca="1">SUMIF(INDIRECT(Table2[[#Headers],[K17_21_2]]&amp;"[concat]"),Table2[concat],INDIRECT(Table2[[#Headers],[K17_21_2]]&amp;"[c]"))*-1</f>
        <v>0</v>
      </c>
      <c r="I1544" s="6" t="str">
        <f ca="1">IF(OR(Table2[[#This Row],[M17_21_2]]&gt;0,Table2[[#This Row],[K17_21_2]]&lt;0),"+-","")</f>
        <v/>
      </c>
      <c r="J1544" s="9">
        <f ca="1">SUMIF(INDIRECT(Table2[[#Headers],[M23_28_2]]&amp;"[concat]"),Table2[concat],INDIRECT(Table2[[#Headers],[M23_28_2]]&amp;"[c]"))</f>
        <v>0</v>
      </c>
      <c r="K1544" s="9"/>
      <c r="L1544" s="9" t="str">
        <f ca="1">IF(OR(Table2[[#This Row],[M23_28_2]]&gt;0,Table2[[#This Row],[K23_28_2]]&lt;0),"+-","")</f>
        <v/>
      </c>
    </row>
    <row r="1545" spans="1:12" x14ac:dyDescent="0.25">
      <c r="A1545" s="6" t="str">
        <f>SUBSTITUTE(SUBSTITUTE(Table2[[#This Row],[NAMA BARANG]],"-","")," ","")</f>
        <v>PCBoxK56A</v>
      </c>
      <c r="B1545" s="8">
        <f ca="1">IF(Table2[[#This Row],[TT]]&lt;1,"",COUNT(B$2:B1544)+1)</f>
        <v>1543</v>
      </c>
      <c r="C1545" s="6" t="s">
        <v>1853</v>
      </c>
      <c r="D1545" s="8">
        <v>8</v>
      </c>
      <c r="E1545" s="8" t="s">
        <v>98</v>
      </c>
      <c r="F1545" s="8">
        <f ca="1">SUM(Table2[[#This Row],[AWAL]],Table2[[#This Row],[M17_21_2]],Table2[[#This Row],[K17_21_2]],Table2[[#This Row],[M23_28_2]],Table2[[#This Row],[K23_28_2]])</f>
        <v>8</v>
      </c>
      <c r="G1545" s="6">
        <f ca="1">SUMIF(INDIRECT(Table2[[#Headers],[M17_21_2]]&amp;"[concat]"),Table2[concat],INDIRECT(Table2[[#Headers],[M17_21_2]]&amp;"[c]"))</f>
        <v>0</v>
      </c>
      <c r="H1545" s="6">
        <f ca="1">SUMIF(INDIRECT(Table2[[#Headers],[K17_21_2]]&amp;"[concat]"),Table2[concat],INDIRECT(Table2[[#Headers],[K17_21_2]]&amp;"[c]"))*-1</f>
        <v>0</v>
      </c>
      <c r="I1545" s="6" t="str">
        <f ca="1">IF(OR(Table2[[#This Row],[M17_21_2]]&gt;0,Table2[[#This Row],[K17_21_2]]&lt;0),"+-","")</f>
        <v/>
      </c>
      <c r="J1545" s="9">
        <f ca="1">SUMIF(INDIRECT(Table2[[#Headers],[M23_28_2]]&amp;"[concat]"),Table2[concat],INDIRECT(Table2[[#Headers],[M23_28_2]]&amp;"[c]"))</f>
        <v>0</v>
      </c>
      <c r="K1545" s="9"/>
      <c r="L1545" s="9" t="str">
        <f ca="1">IF(OR(Table2[[#This Row],[M23_28_2]]&gt;0,Table2[[#This Row],[K23_28_2]]&lt;0),"+-","")</f>
        <v/>
      </c>
    </row>
    <row r="1546" spans="1:12" x14ac:dyDescent="0.25">
      <c r="A1546" s="6" t="str">
        <f>SUBSTITUTE(SUBSTITUTE(Table2[[#This Row],[NAMA BARANG]],"-","")," ","")</f>
        <v>PCBoxmagnitDF08(13)/DF09(8)</v>
      </c>
      <c r="B1546" s="8">
        <f ca="1">IF(Table2[[#This Row],[TT]]&lt;1,"",COUNT(B$2:B1545)+1)</f>
        <v>1544</v>
      </c>
      <c r="C1546" s="6" t="s">
        <v>1854</v>
      </c>
      <c r="D1546" s="8">
        <v>21</v>
      </c>
      <c r="E1546" s="8">
        <v>240</v>
      </c>
      <c r="F1546" s="8">
        <f ca="1">SUM(Table2[[#This Row],[AWAL]],Table2[[#This Row],[M17_21_2]],Table2[[#This Row],[K17_21_2]],Table2[[#This Row],[M23_28_2]],Table2[[#This Row],[K23_28_2]])</f>
        <v>21</v>
      </c>
      <c r="G1546" s="6">
        <f ca="1">SUMIF(INDIRECT(Table2[[#Headers],[M17_21_2]]&amp;"[concat]"),Table2[concat],INDIRECT(Table2[[#Headers],[M17_21_2]]&amp;"[c]"))</f>
        <v>0</v>
      </c>
      <c r="H1546" s="6">
        <f ca="1">SUMIF(INDIRECT(Table2[[#Headers],[K17_21_2]]&amp;"[concat]"),Table2[concat],INDIRECT(Table2[[#Headers],[K17_21_2]]&amp;"[c]"))*-1</f>
        <v>0</v>
      </c>
      <c r="I1546" s="6" t="str">
        <f ca="1">IF(OR(Table2[[#This Row],[M17_21_2]]&gt;0,Table2[[#This Row],[K17_21_2]]&lt;0),"+-","")</f>
        <v/>
      </c>
      <c r="J1546" s="9">
        <f ca="1">SUMIF(INDIRECT(Table2[[#Headers],[M23_28_2]]&amp;"[concat]"),Table2[concat],INDIRECT(Table2[[#Headers],[M23_28_2]]&amp;"[c]"))</f>
        <v>0</v>
      </c>
      <c r="K1546" s="9"/>
      <c r="L1546" s="9" t="str">
        <f ca="1">IF(OR(Table2[[#This Row],[M23_28_2]]&gt;0,Table2[[#This Row],[K23_28_2]]&lt;0),"+-","")</f>
        <v/>
      </c>
    </row>
    <row r="1547" spans="1:12" x14ac:dyDescent="0.25">
      <c r="A1547" s="6" t="str">
        <f>SUBSTITUTE(SUBSTITUTE(Table2[[#This Row],[NAMA BARANG]],"-","")," ","")</f>
        <v>PCBoxP1036</v>
      </c>
      <c r="B1547" s="8">
        <f ca="1">IF(Table2[[#This Row],[TT]]&lt;1,"",COUNT(B$2:B1546)+1)</f>
        <v>1545</v>
      </c>
      <c r="C1547" s="6" t="s">
        <v>1855</v>
      </c>
      <c r="D1547" s="8">
        <v>10</v>
      </c>
      <c r="E1547" s="8">
        <v>240</v>
      </c>
      <c r="F1547" s="8">
        <f ca="1">SUM(Table2[[#This Row],[AWAL]],Table2[[#This Row],[M17_21_2]],Table2[[#This Row],[K17_21_2]],Table2[[#This Row],[M23_28_2]],Table2[[#This Row],[K23_28_2]])</f>
        <v>10</v>
      </c>
      <c r="G1547" s="6">
        <f ca="1">SUMIF(INDIRECT(Table2[[#Headers],[M17_21_2]]&amp;"[concat]"),Table2[concat],INDIRECT(Table2[[#Headers],[M17_21_2]]&amp;"[c]"))</f>
        <v>0</v>
      </c>
      <c r="H1547" s="6">
        <f ca="1">SUMIF(INDIRECT(Table2[[#Headers],[K17_21_2]]&amp;"[concat]"),Table2[concat],INDIRECT(Table2[[#Headers],[K17_21_2]]&amp;"[c]"))*-1</f>
        <v>0</v>
      </c>
      <c r="I1547" s="6" t="str">
        <f ca="1">IF(OR(Table2[[#This Row],[M17_21_2]]&gt;0,Table2[[#This Row],[K17_21_2]]&lt;0),"+-","")</f>
        <v/>
      </c>
      <c r="J1547" s="9">
        <f ca="1">SUMIF(INDIRECT(Table2[[#Headers],[M23_28_2]]&amp;"[concat]"),Table2[concat],INDIRECT(Table2[[#Headers],[M23_28_2]]&amp;"[c]"))</f>
        <v>0</v>
      </c>
      <c r="K1547" s="9"/>
      <c r="L1547" s="9" t="str">
        <f ca="1">IF(OR(Table2[[#This Row],[M23_28_2]]&gt;0,Table2[[#This Row],[K23_28_2]]&lt;0),"+-","")</f>
        <v/>
      </c>
    </row>
    <row r="1548" spans="1:12" x14ac:dyDescent="0.25">
      <c r="A1548" s="6" t="str">
        <f>SUBSTITUTE(SUBSTITUTE(Table2[[#This Row],[NAMA BARANG]],"-","")," ","")</f>
        <v>PCFrozenmixDesignB2002</v>
      </c>
      <c r="B1548" s="10">
        <f ca="1">IF(Table2[[#This Row],[TT]]&lt;1,"",COUNT(B$2:B1547)+1)</f>
        <v>1546</v>
      </c>
      <c r="C1548" s="6" t="s">
        <v>1856</v>
      </c>
      <c r="D1548" s="8">
        <v>1</v>
      </c>
      <c r="E1548" s="8" t="s">
        <v>42</v>
      </c>
      <c r="F1548" s="10">
        <f ca="1">SUM(Table2[[#This Row],[AWAL]],Table2[[#This Row],[M17_21_2]],Table2[[#This Row],[K17_21_2]],Table2[[#This Row],[M23_28_2]],Table2[[#This Row],[K23_28_2]])</f>
        <v>1</v>
      </c>
      <c r="G1548" s="6">
        <f ca="1">SUMIF(INDIRECT(Table2[[#Headers],[M17_21_2]]&amp;"[concat]"),Table2[concat],INDIRECT(Table2[[#Headers],[M17_21_2]]&amp;"[c]"))</f>
        <v>0</v>
      </c>
      <c r="H1548" s="6">
        <f ca="1">SUMIF(INDIRECT(Table2[[#Headers],[K17_21_2]]&amp;"[concat]"),Table2[concat],INDIRECT(Table2[[#Headers],[K17_21_2]]&amp;"[c]"))*-1</f>
        <v>0</v>
      </c>
      <c r="I1548" s="6" t="str">
        <f ca="1">IF(OR(Table2[[#This Row],[M17_21_2]]&gt;0,Table2[[#This Row],[K17_21_2]]&lt;0),"+-","")</f>
        <v/>
      </c>
      <c r="J1548" s="9">
        <f ca="1">SUMIF(INDIRECT(Table2[[#Headers],[M23_28_2]]&amp;"[concat]"),Table2[concat],INDIRECT(Table2[[#Headers],[M23_28_2]]&amp;"[c]"))</f>
        <v>0</v>
      </c>
      <c r="K1548" s="9"/>
      <c r="L1548" s="9" t="str">
        <f ca="1">IF(OR(Table2[[#This Row],[M23_28_2]]&gt;0,Table2[[#This Row],[K23_28_2]]&lt;0),"+-","")</f>
        <v/>
      </c>
    </row>
    <row r="1549" spans="1:12" x14ac:dyDescent="0.25">
      <c r="A1549" s="6" t="str">
        <f>SUBSTITUTE(SUBSTITUTE(Table2[[#This Row],[NAMA BARANG]],"-","")," ","")</f>
        <v>PCG3901PR</v>
      </c>
      <c r="B1549" s="8">
        <f ca="1">IF(Table2[[#This Row],[TT]]&lt;1,"",COUNT(B$2:B1548)+1)</f>
        <v>1547</v>
      </c>
      <c r="C1549" s="6" t="s">
        <v>1857</v>
      </c>
      <c r="D1549" s="8">
        <v>6</v>
      </c>
      <c r="E1549" s="8" t="s">
        <v>215</v>
      </c>
      <c r="F1549" s="8">
        <f ca="1">SUM(Table2[[#This Row],[AWAL]],Table2[[#This Row],[M17_21_2]],Table2[[#This Row],[K17_21_2]],Table2[[#This Row],[M23_28_2]],Table2[[#This Row],[K23_28_2]])</f>
        <v>6</v>
      </c>
      <c r="G1549" s="6">
        <f ca="1">SUMIF(INDIRECT(Table2[[#Headers],[M17_21_2]]&amp;"[concat]"),Table2[concat],INDIRECT(Table2[[#Headers],[M17_21_2]]&amp;"[c]"))</f>
        <v>0</v>
      </c>
      <c r="H1549" s="6">
        <f ca="1">SUMIF(INDIRECT(Table2[[#Headers],[K17_21_2]]&amp;"[concat]"),Table2[concat],INDIRECT(Table2[[#Headers],[K17_21_2]]&amp;"[c]"))*-1</f>
        <v>0</v>
      </c>
      <c r="I1549" s="6" t="str">
        <f ca="1">IF(OR(Table2[[#This Row],[M17_21_2]]&gt;0,Table2[[#This Row],[K17_21_2]]&lt;0),"+-","")</f>
        <v/>
      </c>
      <c r="J1549" s="9">
        <f ca="1">SUMIF(INDIRECT(Table2[[#Headers],[M23_28_2]]&amp;"[concat]"),Table2[concat],INDIRECT(Table2[[#Headers],[M23_28_2]]&amp;"[c]"))</f>
        <v>0</v>
      </c>
      <c r="K1549" s="9"/>
      <c r="L1549" s="9" t="str">
        <f ca="1">IF(OR(Table2[[#This Row],[M23_28_2]]&gt;0,Table2[[#This Row],[K23_28_2]]&lt;0),"+-","")</f>
        <v/>
      </c>
    </row>
    <row r="1550" spans="1:12" x14ac:dyDescent="0.25">
      <c r="A1550" s="6" t="str">
        <f>SUBSTITUTE(SUBSTITUTE(Table2[[#This Row],[NAMA BARANG]],"-","")," ","")</f>
        <v>PcGP9315</v>
      </c>
      <c r="B1550" s="8">
        <f ca="1">IF(Table2[[#This Row],[TT]]&lt;1,"",COUNT(B$2:B1549)+1)</f>
        <v>1548</v>
      </c>
      <c r="C1550" s="6" t="s">
        <v>1858</v>
      </c>
      <c r="D1550" s="8">
        <v>5</v>
      </c>
      <c r="E1550" s="8" t="s">
        <v>189</v>
      </c>
      <c r="F1550" s="8">
        <f ca="1">SUM(Table2[[#This Row],[AWAL]],Table2[[#This Row],[M17_21_2]],Table2[[#This Row],[K17_21_2]],Table2[[#This Row],[M23_28_2]],Table2[[#This Row],[K23_28_2]])</f>
        <v>5</v>
      </c>
      <c r="G1550" s="6">
        <f ca="1">SUMIF(INDIRECT(Table2[[#Headers],[M17_21_2]]&amp;"[concat]"),Table2[concat],INDIRECT(Table2[[#Headers],[M17_21_2]]&amp;"[c]"))</f>
        <v>0</v>
      </c>
      <c r="H1550" s="6">
        <f ca="1">SUMIF(INDIRECT(Table2[[#Headers],[K17_21_2]]&amp;"[concat]"),Table2[concat],INDIRECT(Table2[[#Headers],[K17_21_2]]&amp;"[c]"))*-1</f>
        <v>0</v>
      </c>
      <c r="I1550" s="6" t="str">
        <f ca="1">IF(OR(Table2[[#This Row],[M17_21_2]]&gt;0,Table2[[#This Row],[K17_21_2]]&lt;0),"+-","")</f>
        <v/>
      </c>
      <c r="J1550" s="9">
        <f ca="1">SUMIF(INDIRECT(Table2[[#Headers],[M23_28_2]]&amp;"[concat]"),Table2[concat],INDIRECT(Table2[[#Headers],[M23_28_2]]&amp;"[c]"))</f>
        <v>0</v>
      </c>
      <c r="K1550" s="9"/>
      <c r="L1550" s="9" t="str">
        <f ca="1">IF(OR(Table2[[#This Row],[M23_28_2]]&gt;0,Table2[[#This Row],[K23_28_2]]&lt;0),"+-","")</f>
        <v/>
      </c>
    </row>
    <row r="1551" spans="1:12" x14ac:dyDescent="0.25">
      <c r="A1551" s="6" t="str">
        <f>SUBSTITUTE(SUBSTITUTE(Table2[[#This Row],[NAMA BARANG]],"-","")," ","")</f>
        <v>PCHt405A</v>
      </c>
      <c r="B1551" s="8">
        <f ca="1">IF(Table2[[#This Row],[TT]]&lt;1,"",COUNT(B$2:B1550)+1)</f>
        <v>1549</v>
      </c>
      <c r="C1551" s="6" t="s">
        <v>1859</v>
      </c>
      <c r="D1551" s="8">
        <v>5</v>
      </c>
      <c r="E1551" s="8" t="s">
        <v>98</v>
      </c>
      <c r="F1551" s="8">
        <f ca="1">SUM(Table2[[#This Row],[AWAL]],Table2[[#This Row],[M17_21_2]],Table2[[#This Row],[K17_21_2]],Table2[[#This Row],[M23_28_2]],Table2[[#This Row],[K23_28_2]])</f>
        <v>5</v>
      </c>
      <c r="G1551" s="6">
        <f ca="1">SUMIF(INDIRECT(Table2[[#Headers],[M17_21_2]]&amp;"[concat]"),Table2[concat],INDIRECT(Table2[[#Headers],[M17_21_2]]&amp;"[c]"))</f>
        <v>0</v>
      </c>
      <c r="H1551" s="6">
        <f ca="1">SUMIF(INDIRECT(Table2[[#Headers],[K17_21_2]]&amp;"[concat]"),Table2[concat],INDIRECT(Table2[[#Headers],[K17_21_2]]&amp;"[c]"))*-1</f>
        <v>0</v>
      </c>
      <c r="I1551" s="6" t="str">
        <f ca="1">IF(OR(Table2[[#This Row],[M17_21_2]]&gt;0,Table2[[#This Row],[K17_21_2]]&lt;0),"+-","")</f>
        <v/>
      </c>
      <c r="J1551" s="9">
        <f ca="1">SUMIF(INDIRECT(Table2[[#Headers],[M23_28_2]]&amp;"[concat]"),Table2[concat],INDIRECT(Table2[[#Headers],[M23_28_2]]&amp;"[c]"))</f>
        <v>0</v>
      </c>
      <c r="K1551" s="9"/>
      <c r="L1551" s="9" t="str">
        <f ca="1">IF(OR(Table2[[#This Row],[M23_28_2]]&gt;0,Table2[[#This Row],[K23_28_2]]&lt;0),"+-","")</f>
        <v/>
      </c>
    </row>
    <row r="1552" spans="1:12" x14ac:dyDescent="0.25">
      <c r="A1552" s="6" t="str">
        <f>SUBSTITUTE(SUBSTITUTE(Table2[[#This Row],[NAMA BARANG]],"-","")," ","")</f>
        <v>PCImitasi252Rest</v>
      </c>
      <c r="B1552" s="8">
        <f ca="1">IF(Table2[[#This Row],[TT]]&lt;1,"",COUNT(B$2:B1551)+1)</f>
        <v>1550</v>
      </c>
      <c r="C1552" s="6" t="s">
        <v>1860</v>
      </c>
      <c r="D1552" s="8">
        <v>1</v>
      </c>
      <c r="E1552" s="8" t="s">
        <v>106</v>
      </c>
      <c r="F1552" s="8">
        <f ca="1">SUM(Table2[[#This Row],[AWAL]],Table2[[#This Row],[M17_21_2]],Table2[[#This Row],[K17_21_2]],Table2[[#This Row],[M23_28_2]],Table2[[#This Row],[K23_28_2]])</f>
        <v>1</v>
      </c>
      <c r="G1552" s="6">
        <f ca="1">SUMIF(INDIRECT(Table2[[#Headers],[M17_21_2]]&amp;"[concat]"),Table2[concat],INDIRECT(Table2[[#Headers],[M17_21_2]]&amp;"[c]"))</f>
        <v>0</v>
      </c>
      <c r="H1552" s="6">
        <f ca="1">SUMIF(INDIRECT(Table2[[#Headers],[K17_21_2]]&amp;"[concat]"),Table2[concat],INDIRECT(Table2[[#Headers],[K17_21_2]]&amp;"[c]"))*-1</f>
        <v>0</v>
      </c>
      <c r="I1552" s="6" t="str">
        <f ca="1">IF(OR(Table2[[#This Row],[M17_21_2]]&gt;0,Table2[[#This Row],[K17_21_2]]&lt;0),"+-","")</f>
        <v/>
      </c>
      <c r="J1552" s="9">
        <f ca="1">SUMIF(INDIRECT(Table2[[#Headers],[M23_28_2]]&amp;"[concat]"),Table2[concat],INDIRECT(Table2[[#Headers],[M23_28_2]]&amp;"[c]"))</f>
        <v>0</v>
      </c>
      <c r="K1552" s="9"/>
      <c r="L1552" s="9" t="str">
        <f ca="1">IF(OR(Table2[[#This Row],[M23_28_2]]&gt;0,Table2[[#This Row],[K23_28_2]]&lt;0),"+-","")</f>
        <v/>
      </c>
    </row>
    <row r="1553" spans="1:12" x14ac:dyDescent="0.25">
      <c r="A1553" s="6" t="str">
        <f>SUBSTITUTE(SUBSTITUTE(Table2[[#This Row],[NAMA BARANG]],"-","")," ","")</f>
        <v>PCImitasi338/Flag</v>
      </c>
      <c r="B1553" s="8">
        <f ca="1">IF(Table2[[#This Row],[TT]]&lt;1,"",COUNT(B$2:B1552)+1)</f>
        <v>1551</v>
      </c>
      <c r="C1553" s="6" t="s">
        <v>1861</v>
      </c>
      <c r="D1553" s="8">
        <v>1</v>
      </c>
      <c r="E1553" s="8" t="s">
        <v>197</v>
      </c>
      <c r="F1553" s="8">
        <f ca="1">SUM(Table2[[#This Row],[AWAL]],Table2[[#This Row],[M17_21_2]],Table2[[#This Row],[K17_21_2]],Table2[[#This Row],[M23_28_2]],Table2[[#This Row],[K23_28_2]])</f>
        <v>1</v>
      </c>
      <c r="G1553" s="6">
        <f ca="1">SUMIF(INDIRECT(Table2[[#Headers],[M17_21_2]]&amp;"[concat]"),Table2[concat],INDIRECT(Table2[[#Headers],[M17_21_2]]&amp;"[c]"))</f>
        <v>0</v>
      </c>
      <c r="H1553" s="6">
        <f ca="1">SUMIF(INDIRECT(Table2[[#Headers],[K17_21_2]]&amp;"[concat]"),Table2[concat],INDIRECT(Table2[[#Headers],[K17_21_2]]&amp;"[c]"))*-1</f>
        <v>0</v>
      </c>
      <c r="I1553" s="6" t="str">
        <f ca="1">IF(OR(Table2[[#This Row],[M17_21_2]]&gt;0,Table2[[#This Row],[K17_21_2]]&lt;0),"+-","")</f>
        <v/>
      </c>
      <c r="J1553" s="9">
        <f ca="1">SUMIF(INDIRECT(Table2[[#Headers],[M23_28_2]]&amp;"[concat]"),Table2[concat],INDIRECT(Table2[[#Headers],[M23_28_2]]&amp;"[c]"))</f>
        <v>0</v>
      </c>
      <c r="K1553" s="9"/>
      <c r="L1553" s="9" t="str">
        <f ca="1">IF(OR(Table2[[#This Row],[M23_28_2]]&gt;0,Table2[[#This Row],[K23_28_2]]&lt;0),"+-","")</f>
        <v/>
      </c>
    </row>
    <row r="1554" spans="1:12" x14ac:dyDescent="0.25">
      <c r="A1554" s="6" t="str">
        <f>SUBSTITUTE(SUBSTITUTE(Table2[[#This Row],[NAMA BARANG]],"-","")," ","")</f>
        <v>PCImitasi372</v>
      </c>
      <c r="B1554" s="8">
        <f ca="1">IF(Table2[[#This Row],[TT]]&lt;1,"",COUNT(B$2:B1553)+1)</f>
        <v>1552</v>
      </c>
      <c r="C1554" s="6" t="s">
        <v>1862</v>
      </c>
      <c r="D1554" s="8">
        <v>3</v>
      </c>
      <c r="E1554" s="8" t="s">
        <v>197</v>
      </c>
      <c r="F1554" s="8">
        <f ca="1">SUM(Table2[[#This Row],[AWAL]],Table2[[#This Row],[M17_21_2]],Table2[[#This Row],[K17_21_2]],Table2[[#This Row],[M23_28_2]],Table2[[#This Row],[K23_28_2]])</f>
        <v>3</v>
      </c>
      <c r="G1554" s="6">
        <f ca="1">SUMIF(INDIRECT(Table2[[#Headers],[M17_21_2]]&amp;"[concat]"),Table2[concat],INDIRECT(Table2[[#Headers],[M17_21_2]]&amp;"[c]"))</f>
        <v>0</v>
      </c>
      <c r="H1554" s="6">
        <f ca="1">SUMIF(INDIRECT(Table2[[#Headers],[K17_21_2]]&amp;"[concat]"),Table2[concat],INDIRECT(Table2[[#Headers],[K17_21_2]]&amp;"[c]"))*-1</f>
        <v>0</v>
      </c>
      <c r="I1554" s="6" t="str">
        <f ca="1">IF(OR(Table2[[#This Row],[M17_21_2]]&gt;0,Table2[[#This Row],[K17_21_2]]&lt;0),"+-","")</f>
        <v/>
      </c>
      <c r="J1554" s="9">
        <f ca="1">SUMIF(INDIRECT(Table2[[#Headers],[M23_28_2]]&amp;"[concat]"),Table2[concat],INDIRECT(Table2[[#Headers],[M23_28_2]]&amp;"[c]"))</f>
        <v>0</v>
      </c>
      <c r="K1554" s="9"/>
      <c r="L1554" s="9" t="str">
        <f ca="1">IF(OR(Table2[[#This Row],[M23_28_2]]&gt;0,Table2[[#This Row],[K23_28_2]]&lt;0),"+-","")</f>
        <v/>
      </c>
    </row>
    <row r="1555" spans="1:12" x14ac:dyDescent="0.25">
      <c r="A1555" s="6" t="str">
        <f>SUBSTITUTE(SUBSTITUTE(Table2[[#This Row],[NAMA BARANG]],"-","")," ","")</f>
        <v>PCImitasi373vintage</v>
      </c>
      <c r="B1555" s="8">
        <f ca="1">IF(Table2[[#This Row],[TT]]&lt;1,"",COUNT(B$2:B1554)+1)</f>
        <v>1553</v>
      </c>
      <c r="C1555" s="6" t="s">
        <v>1863</v>
      </c>
      <c r="D1555" s="8">
        <v>8</v>
      </c>
      <c r="E1555" s="8" t="s">
        <v>197</v>
      </c>
      <c r="F1555" s="8">
        <f ca="1">SUM(Table2[[#This Row],[AWAL]],Table2[[#This Row],[M17_21_2]],Table2[[#This Row],[K17_21_2]],Table2[[#This Row],[M23_28_2]],Table2[[#This Row],[K23_28_2]])</f>
        <v>8</v>
      </c>
      <c r="G1555" s="6">
        <f ca="1">SUMIF(INDIRECT(Table2[[#Headers],[M17_21_2]]&amp;"[concat]"),Table2[concat],INDIRECT(Table2[[#Headers],[M17_21_2]]&amp;"[c]"))</f>
        <v>0</v>
      </c>
      <c r="H1555" s="6">
        <f ca="1">SUMIF(INDIRECT(Table2[[#Headers],[K17_21_2]]&amp;"[concat]"),Table2[concat],INDIRECT(Table2[[#Headers],[K17_21_2]]&amp;"[c]"))*-1</f>
        <v>0</v>
      </c>
      <c r="I1555" s="6" t="str">
        <f ca="1">IF(OR(Table2[[#This Row],[M17_21_2]]&gt;0,Table2[[#This Row],[K17_21_2]]&lt;0),"+-","")</f>
        <v/>
      </c>
      <c r="J1555" s="9">
        <f ca="1">SUMIF(INDIRECT(Table2[[#Headers],[M23_28_2]]&amp;"[concat]"),Table2[concat],INDIRECT(Table2[[#Headers],[M23_28_2]]&amp;"[c]"))</f>
        <v>0</v>
      </c>
      <c r="K1555" s="9"/>
      <c r="L1555" s="9" t="str">
        <f ca="1">IF(OR(Table2[[#This Row],[M23_28_2]]&gt;0,Table2[[#This Row],[K23_28_2]]&lt;0),"+-","")</f>
        <v/>
      </c>
    </row>
    <row r="1556" spans="1:12" x14ac:dyDescent="0.25">
      <c r="A1556" s="6" t="str">
        <f>SUBSTITUTE(SUBSTITUTE(Table2[[#This Row],[NAMA BARANG]],"-","")," ","")</f>
        <v>PCisiF4575A3235(Blk)</v>
      </c>
      <c r="B1556" s="8">
        <f ca="1">IF(Table2[[#This Row],[TT]]&lt;1,"",COUNT(B$2:B1555)+1)</f>
        <v>1554</v>
      </c>
      <c r="C1556" s="6" t="s">
        <v>1864</v>
      </c>
      <c r="D1556" s="8">
        <v>4</v>
      </c>
      <c r="E1556" s="8" t="s">
        <v>42</v>
      </c>
      <c r="F1556" s="8">
        <f ca="1">SUM(Table2[[#This Row],[AWAL]],Table2[[#This Row],[M17_21_2]],Table2[[#This Row],[K17_21_2]],Table2[[#This Row],[M23_28_2]],Table2[[#This Row],[K23_28_2]])</f>
        <v>4</v>
      </c>
      <c r="G1556" s="6">
        <f ca="1">SUMIF(INDIRECT(Table2[[#Headers],[M17_21_2]]&amp;"[concat]"),Table2[concat],INDIRECT(Table2[[#Headers],[M17_21_2]]&amp;"[c]"))</f>
        <v>0</v>
      </c>
      <c r="H1556" s="6">
        <f ca="1">SUMIF(INDIRECT(Table2[[#Headers],[K17_21_2]]&amp;"[concat]"),Table2[concat],INDIRECT(Table2[[#Headers],[K17_21_2]]&amp;"[c]"))*-1</f>
        <v>0</v>
      </c>
      <c r="I1556" s="6" t="str">
        <f ca="1">IF(OR(Table2[[#This Row],[M17_21_2]]&gt;0,Table2[[#This Row],[K17_21_2]]&lt;0),"+-","")</f>
        <v/>
      </c>
      <c r="J1556" s="9">
        <f ca="1">SUMIF(INDIRECT(Table2[[#Headers],[M23_28_2]]&amp;"[concat]"),Table2[concat],INDIRECT(Table2[[#Headers],[M23_28_2]]&amp;"[c]"))</f>
        <v>0</v>
      </c>
      <c r="K1556" s="9"/>
      <c r="L1556" s="9" t="str">
        <f ca="1">IF(OR(Table2[[#This Row],[M23_28_2]]&gt;0,Table2[[#This Row],[K23_28_2]]&lt;0),"+-","")</f>
        <v/>
      </c>
    </row>
    <row r="1557" spans="1:12" x14ac:dyDescent="0.25">
      <c r="A1557" s="6" t="str">
        <f>SUBSTITUTE(SUBSTITUTE(Table2[[#This Row],[NAMA BARANG]],"-","")," ","")</f>
        <v>PCJX3852</v>
      </c>
      <c r="B1557" s="8">
        <f ca="1">IF(Table2[[#This Row],[TT]]&lt;1,"",COUNT(B$2:B1556)+1)</f>
        <v>1555</v>
      </c>
      <c r="C1557" s="6" t="s">
        <v>1865</v>
      </c>
      <c r="D1557" s="8">
        <v>5</v>
      </c>
      <c r="E1557" s="8" t="s">
        <v>832</v>
      </c>
      <c r="F1557" s="8">
        <f ca="1">SUM(Table2[[#This Row],[AWAL]],Table2[[#This Row],[M17_21_2]],Table2[[#This Row],[K17_21_2]],Table2[[#This Row],[M23_28_2]],Table2[[#This Row],[K23_28_2]])</f>
        <v>5</v>
      </c>
      <c r="G1557" s="6">
        <f ca="1">SUMIF(INDIRECT(Table2[[#Headers],[M17_21_2]]&amp;"[concat]"),Table2[concat],INDIRECT(Table2[[#Headers],[M17_21_2]]&amp;"[c]"))</f>
        <v>0</v>
      </c>
      <c r="H1557" s="6">
        <f ca="1">SUMIF(INDIRECT(Table2[[#Headers],[K17_21_2]]&amp;"[concat]"),Table2[concat],INDIRECT(Table2[[#Headers],[K17_21_2]]&amp;"[c]"))*-1</f>
        <v>0</v>
      </c>
      <c r="I1557" s="6" t="str">
        <f ca="1">IF(OR(Table2[[#This Row],[M17_21_2]]&gt;0,Table2[[#This Row],[K17_21_2]]&lt;0),"+-","")</f>
        <v/>
      </c>
      <c r="J1557" s="9">
        <f ca="1">SUMIF(INDIRECT(Table2[[#Headers],[M23_28_2]]&amp;"[concat]"),Table2[concat],INDIRECT(Table2[[#Headers],[M23_28_2]]&amp;"[c]"))</f>
        <v>0</v>
      </c>
      <c r="K1557" s="9"/>
      <c r="L1557" s="9" t="str">
        <f ca="1">IF(OR(Table2[[#This Row],[M23_28_2]]&gt;0,Table2[[#This Row],[K23_28_2]]&lt;0),"+-","")</f>
        <v/>
      </c>
    </row>
    <row r="1558" spans="1:12" x14ac:dyDescent="0.25">
      <c r="A1558" s="6" t="str">
        <f>SUBSTITUTE(SUBSTITUTE(Table2[[#This Row],[NAMA BARANG]],"-","")," ","")</f>
        <v>PCKainberdiriMM</v>
      </c>
      <c r="B1558" s="8">
        <f ca="1">IF(Table2[[#This Row],[TT]]&lt;1,"",COUNT(B$2:B1557)+1)</f>
        <v>1556</v>
      </c>
      <c r="C1558" s="6" t="s">
        <v>1866</v>
      </c>
      <c r="D1558" s="8">
        <v>2</v>
      </c>
      <c r="E1558" s="8" t="s">
        <v>143</v>
      </c>
      <c r="F1558" s="8">
        <f ca="1">SUM(Table2[[#This Row],[AWAL]],Table2[[#This Row],[M17_21_2]],Table2[[#This Row],[K17_21_2]],Table2[[#This Row],[M23_28_2]],Table2[[#This Row],[K23_28_2]])</f>
        <v>2</v>
      </c>
      <c r="G1558" s="6">
        <f ca="1">SUMIF(INDIRECT(Table2[[#Headers],[M17_21_2]]&amp;"[concat]"),Table2[concat],INDIRECT(Table2[[#Headers],[M17_21_2]]&amp;"[c]"))</f>
        <v>0</v>
      </c>
      <c r="H1558" s="6">
        <f ca="1">SUMIF(INDIRECT(Table2[[#Headers],[K17_21_2]]&amp;"[concat]"),Table2[concat],INDIRECT(Table2[[#Headers],[K17_21_2]]&amp;"[c]"))*-1</f>
        <v>0</v>
      </c>
      <c r="I1558" s="6" t="str">
        <f ca="1">IF(OR(Table2[[#This Row],[M17_21_2]]&gt;0,Table2[[#This Row],[K17_21_2]]&lt;0),"+-","")</f>
        <v/>
      </c>
      <c r="J1558" s="9">
        <f ca="1">SUMIF(INDIRECT(Table2[[#Headers],[M23_28_2]]&amp;"[concat]"),Table2[concat],INDIRECT(Table2[[#Headers],[M23_28_2]]&amp;"[c]"))</f>
        <v>0</v>
      </c>
      <c r="K1558" s="9"/>
      <c r="L1558" s="9" t="str">
        <f ca="1">IF(OR(Table2[[#This Row],[M23_28_2]]&gt;0,Table2[[#This Row],[K23_28_2]]&lt;0),"+-","")</f>
        <v/>
      </c>
    </row>
    <row r="1559" spans="1:12" x14ac:dyDescent="0.25">
      <c r="A1559" s="6" t="str">
        <f>SUBSTITUTE(SUBSTITUTE(Table2[[#This Row],[NAMA BARANG]],"-","")," ","")</f>
        <v>PCKainInstarTenagaBaru</v>
      </c>
      <c r="B1559" s="8">
        <f ca="1">IF(Table2[[#This Row],[TT]]&lt;1,"",COUNT(B$2:B1558)+1)</f>
        <v>1557</v>
      </c>
      <c r="C1559" s="6" t="s">
        <v>1867</v>
      </c>
      <c r="D1559" s="8">
        <v>2</v>
      </c>
      <c r="E1559" s="8" t="s">
        <v>106</v>
      </c>
      <c r="F1559" s="8">
        <f ca="1">SUM(Table2[[#This Row],[AWAL]],Table2[[#This Row],[M17_21_2]],Table2[[#This Row],[K17_21_2]],Table2[[#This Row],[M23_28_2]],Table2[[#This Row],[K23_28_2]])</f>
        <v>2</v>
      </c>
      <c r="G1559" s="6">
        <f ca="1">SUMIF(INDIRECT(Table2[[#Headers],[M17_21_2]]&amp;"[concat]"),Table2[concat],INDIRECT(Table2[[#Headers],[M17_21_2]]&amp;"[c]"))</f>
        <v>0</v>
      </c>
      <c r="H1559" s="6">
        <f ca="1">SUMIF(INDIRECT(Table2[[#Headers],[K17_21_2]]&amp;"[concat]"),Table2[concat],INDIRECT(Table2[[#Headers],[K17_21_2]]&amp;"[c]"))*-1</f>
        <v>0</v>
      </c>
      <c r="I1559" s="6" t="str">
        <f ca="1">IF(OR(Table2[[#This Row],[M17_21_2]]&gt;0,Table2[[#This Row],[K17_21_2]]&lt;0),"+-","")</f>
        <v/>
      </c>
      <c r="J1559" s="9">
        <f ca="1">SUMIF(INDIRECT(Table2[[#Headers],[M23_28_2]]&amp;"[concat]"),Table2[concat],INDIRECT(Table2[[#Headers],[M23_28_2]]&amp;"[c]"))</f>
        <v>0</v>
      </c>
      <c r="K1559" s="9"/>
      <c r="L1559" s="9" t="str">
        <f ca="1">IF(OR(Table2[[#This Row],[M23_28_2]]&gt;0,Table2[[#This Row],[K23_28_2]]&lt;0),"+-","")</f>
        <v/>
      </c>
    </row>
    <row r="1560" spans="1:12" x14ac:dyDescent="0.25">
      <c r="A1560" s="6" t="str">
        <f>SUBSTITUTE(SUBSTITUTE(Table2[[#This Row],[NAMA BARANG]],"-","")," ","")</f>
        <v>PCKaintutupstrong1028</v>
      </c>
      <c r="B1560" s="8">
        <f ca="1">IF(Table2[[#This Row],[TT]]&lt;1,"",COUNT(B$2:B1559)+1)</f>
        <v>1558</v>
      </c>
      <c r="C1560" s="6" t="s">
        <v>1868</v>
      </c>
      <c r="D1560" s="8">
        <v>2</v>
      </c>
      <c r="E1560" s="8" t="s">
        <v>1843</v>
      </c>
      <c r="F1560" s="8">
        <f ca="1">SUM(Table2[[#This Row],[AWAL]],Table2[[#This Row],[M17_21_2]],Table2[[#This Row],[K17_21_2]],Table2[[#This Row],[M23_28_2]],Table2[[#This Row],[K23_28_2]])</f>
        <v>2</v>
      </c>
      <c r="G1560" s="6">
        <f ca="1">SUMIF(INDIRECT(Table2[[#Headers],[M17_21_2]]&amp;"[concat]"),Table2[concat],INDIRECT(Table2[[#Headers],[M17_21_2]]&amp;"[c]"))</f>
        <v>0</v>
      </c>
      <c r="H1560" s="6">
        <f ca="1">SUMIF(INDIRECT(Table2[[#Headers],[K17_21_2]]&amp;"[concat]"),Table2[concat],INDIRECT(Table2[[#Headers],[K17_21_2]]&amp;"[c]"))*-1</f>
        <v>0</v>
      </c>
      <c r="I1560" s="6" t="str">
        <f ca="1">IF(OR(Table2[[#This Row],[M17_21_2]]&gt;0,Table2[[#This Row],[K17_21_2]]&lt;0),"+-","")</f>
        <v/>
      </c>
      <c r="J1560" s="9">
        <f ca="1">SUMIF(INDIRECT(Table2[[#Headers],[M23_28_2]]&amp;"[concat]"),Table2[concat],INDIRECT(Table2[[#Headers],[M23_28_2]]&amp;"[c]"))</f>
        <v>0</v>
      </c>
      <c r="K1560" s="9"/>
      <c r="L1560" s="9" t="str">
        <f ca="1">IF(OR(Table2[[#This Row],[M23_28_2]]&gt;0,Table2[[#This Row],[K23_28_2]]&lt;0),"+-","")</f>
        <v/>
      </c>
    </row>
    <row r="1561" spans="1:12" x14ac:dyDescent="0.25">
      <c r="A1561" s="6" t="str">
        <f>SUBSTITUTE(SUBSTITUTE(Table2[[#This Row],[NAMA BARANG]],"-","")," ","")</f>
        <v>PCKartonMy001004BLK</v>
      </c>
      <c r="B1561" s="8">
        <f ca="1">IF(Table2[[#This Row],[TT]]&lt;1,"",COUNT(B$2:B1560)+1)</f>
        <v>1559</v>
      </c>
      <c r="C1561" s="6" t="s">
        <v>1869</v>
      </c>
      <c r="D1561" s="8">
        <v>9</v>
      </c>
      <c r="E1561" s="8">
        <v>240</v>
      </c>
      <c r="F1561" s="8">
        <f ca="1">SUM(Table2[[#This Row],[AWAL]],Table2[[#This Row],[M17_21_2]],Table2[[#This Row],[K17_21_2]],Table2[[#This Row],[M23_28_2]],Table2[[#This Row],[K23_28_2]])</f>
        <v>9</v>
      </c>
      <c r="G1561" s="6">
        <f ca="1">SUMIF(INDIRECT(Table2[[#Headers],[M17_21_2]]&amp;"[concat]"),Table2[concat],INDIRECT(Table2[[#Headers],[M17_21_2]]&amp;"[c]"))</f>
        <v>0</v>
      </c>
      <c r="H1561" s="6">
        <f ca="1">SUMIF(INDIRECT(Table2[[#Headers],[K17_21_2]]&amp;"[concat]"),Table2[concat],INDIRECT(Table2[[#Headers],[K17_21_2]]&amp;"[c]"))*-1</f>
        <v>0</v>
      </c>
      <c r="I1561" s="6" t="str">
        <f ca="1">IF(OR(Table2[[#This Row],[M17_21_2]]&gt;0,Table2[[#This Row],[K17_21_2]]&lt;0),"+-","")</f>
        <v/>
      </c>
      <c r="J1561" s="9">
        <f ca="1">SUMIF(INDIRECT(Table2[[#Headers],[M23_28_2]]&amp;"[concat]"),Table2[concat],INDIRECT(Table2[[#Headers],[M23_28_2]]&amp;"[c]"))</f>
        <v>0</v>
      </c>
      <c r="K1561" s="9"/>
      <c r="L1561" s="9" t="str">
        <f ca="1">IF(OR(Table2[[#This Row],[M23_28_2]]&gt;0,Table2[[#This Row],[K23_28_2]]&lt;0),"+-","")</f>
        <v/>
      </c>
    </row>
    <row r="1562" spans="1:12" x14ac:dyDescent="0.25">
      <c r="A1562" s="6" t="str">
        <f>SUBSTITUTE(SUBSTITUTE(Table2[[#This Row],[NAMA BARANG]],"-","")," ","")</f>
        <v>PCKartonWy1257</v>
      </c>
      <c r="B1562" s="8">
        <f ca="1">IF(Table2[[#This Row],[TT]]&lt;1,"",COUNT(B$2:B1561)+1)</f>
        <v>1560</v>
      </c>
      <c r="C1562" s="6" t="s">
        <v>1870</v>
      </c>
      <c r="D1562" s="8">
        <v>5</v>
      </c>
      <c r="E1562" s="8" t="s">
        <v>189</v>
      </c>
      <c r="F1562" s="8">
        <f ca="1">SUM(Table2[[#This Row],[AWAL]],Table2[[#This Row],[M17_21_2]],Table2[[#This Row],[K17_21_2]],Table2[[#This Row],[M23_28_2]],Table2[[#This Row],[K23_28_2]])</f>
        <v>5</v>
      </c>
      <c r="G1562" s="6">
        <f ca="1">SUMIF(INDIRECT(Table2[[#Headers],[M17_21_2]]&amp;"[concat]"),Table2[concat],INDIRECT(Table2[[#Headers],[M17_21_2]]&amp;"[c]"))</f>
        <v>0</v>
      </c>
      <c r="H1562" s="6">
        <f ca="1">SUMIF(INDIRECT(Table2[[#Headers],[K17_21_2]]&amp;"[concat]"),Table2[concat],INDIRECT(Table2[[#Headers],[K17_21_2]]&amp;"[c]"))*-1</f>
        <v>0</v>
      </c>
      <c r="I1562" s="6" t="str">
        <f ca="1">IF(OR(Table2[[#This Row],[M17_21_2]]&gt;0,Table2[[#This Row],[K17_21_2]]&lt;0),"+-","")</f>
        <v/>
      </c>
      <c r="J1562" s="9">
        <f ca="1">SUMIF(INDIRECT(Table2[[#Headers],[M23_28_2]]&amp;"[concat]"),Table2[concat],INDIRECT(Table2[[#Headers],[M23_28_2]]&amp;"[c]"))</f>
        <v>0</v>
      </c>
      <c r="K1562" s="9"/>
      <c r="L1562" s="9" t="str">
        <f ca="1">IF(OR(Table2[[#This Row],[M23_28_2]]&gt;0,Table2[[#This Row],[K23_28_2]]&lt;0),"+-","")</f>
        <v/>
      </c>
    </row>
    <row r="1563" spans="1:12" x14ac:dyDescent="0.25">
      <c r="A1563" s="6" t="str">
        <f>SUBSTITUTE(SUBSTITUTE(Table2[[#This Row],[NAMA BARANG]],"-","")," ","")</f>
        <v>PCKartonWy1258</v>
      </c>
      <c r="B1563" s="8">
        <f ca="1">IF(Table2[[#This Row],[TT]]&lt;1,"",COUNT(B$2:B1562)+1)</f>
        <v>1561</v>
      </c>
      <c r="C1563" s="6" t="s">
        <v>1871</v>
      </c>
      <c r="D1563" s="8">
        <v>15</v>
      </c>
      <c r="E1563" s="8" t="s">
        <v>189</v>
      </c>
      <c r="F1563" s="8">
        <f ca="1">SUM(Table2[[#This Row],[AWAL]],Table2[[#This Row],[M17_21_2]],Table2[[#This Row],[K17_21_2]],Table2[[#This Row],[M23_28_2]],Table2[[#This Row],[K23_28_2]])</f>
        <v>15</v>
      </c>
      <c r="G1563" s="6">
        <f ca="1">SUMIF(INDIRECT(Table2[[#Headers],[M17_21_2]]&amp;"[concat]"),Table2[concat],INDIRECT(Table2[[#Headers],[M17_21_2]]&amp;"[c]"))</f>
        <v>0</v>
      </c>
      <c r="H1563" s="6">
        <f ca="1">SUMIF(INDIRECT(Table2[[#Headers],[K17_21_2]]&amp;"[concat]"),Table2[concat],INDIRECT(Table2[[#Headers],[K17_21_2]]&amp;"[c]"))*-1</f>
        <v>0</v>
      </c>
      <c r="I1563" s="6" t="str">
        <f ca="1">IF(OR(Table2[[#This Row],[M17_21_2]]&gt;0,Table2[[#This Row],[K17_21_2]]&lt;0),"+-","")</f>
        <v/>
      </c>
      <c r="J1563" s="9">
        <f ca="1">SUMIF(INDIRECT(Table2[[#Headers],[M23_28_2]]&amp;"[concat]"),Table2[concat],INDIRECT(Table2[[#Headers],[M23_28_2]]&amp;"[c]"))</f>
        <v>0</v>
      </c>
      <c r="K1563" s="9"/>
      <c r="L1563" s="9" t="str">
        <f ca="1">IF(OR(Table2[[#This Row],[M23_28_2]]&gt;0,Table2[[#This Row],[K23_28_2]]&lt;0),"+-","")</f>
        <v/>
      </c>
    </row>
    <row r="1564" spans="1:12" x14ac:dyDescent="0.25">
      <c r="A1564" s="6" t="str">
        <f>SUBSTITUTE(SUBSTITUTE(Table2[[#This Row],[NAMA BARANG]],"-","")," ","")</f>
        <v>PCKartonWy1263sorok</v>
      </c>
      <c r="B1564" s="8">
        <f ca="1">IF(Table2[[#This Row],[TT]]&lt;1,"",COUNT(B$2:B1563)+1)</f>
        <v>1562</v>
      </c>
      <c r="C1564" s="6" t="s">
        <v>1872</v>
      </c>
      <c r="D1564" s="8">
        <v>10</v>
      </c>
      <c r="E1564" s="8" t="s">
        <v>114</v>
      </c>
      <c r="F1564" s="8">
        <f ca="1">SUM(Table2[[#This Row],[AWAL]],Table2[[#This Row],[M17_21_2]],Table2[[#This Row],[K17_21_2]],Table2[[#This Row],[M23_28_2]],Table2[[#This Row],[K23_28_2]])</f>
        <v>10</v>
      </c>
      <c r="G1564" s="6">
        <f ca="1">SUMIF(INDIRECT(Table2[[#Headers],[M17_21_2]]&amp;"[concat]"),Table2[concat],INDIRECT(Table2[[#Headers],[M17_21_2]]&amp;"[c]"))</f>
        <v>0</v>
      </c>
      <c r="H1564" s="6">
        <f ca="1">SUMIF(INDIRECT(Table2[[#Headers],[K17_21_2]]&amp;"[concat]"),Table2[concat],INDIRECT(Table2[[#Headers],[K17_21_2]]&amp;"[c]"))*-1</f>
        <v>0</v>
      </c>
      <c r="I1564" s="6" t="str">
        <f ca="1">IF(OR(Table2[[#This Row],[M17_21_2]]&gt;0,Table2[[#This Row],[K17_21_2]]&lt;0),"+-","")</f>
        <v/>
      </c>
      <c r="J1564" s="9">
        <f ca="1">SUMIF(INDIRECT(Table2[[#Headers],[M23_28_2]]&amp;"[concat]"),Table2[concat],INDIRECT(Table2[[#Headers],[M23_28_2]]&amp;"[c]"))</f>
        <v>0</v>
      </c>
      <c r="K1564" s="9"/>
      <c r="L1564" s="9" t="str">
        <f ca="1">IF(OR(Table2[[#This Row],[M23_28_2]]&gt;0,Table2[[#This Row],[K23_28_2]]&lt;0),"+-","")</f>
        <v/>
      </c>
    </row>
    <row r="1565" spans="1:12" x14ac:dyDescent="0.25">
      <c r="A1565" s="6" t="str">
        <f>SUBSTITUTE(SUBSTITUTE(Table2[[#This Row],[NAMA BARANG]],"-","")," ","")</f>
        <v>PCKartonWy1270Blk</v>
      </c>
      <c r="B1565" s="8">
        <f ca="1">IF(Table2[[#This Row],[TT]]&lt;1,"",COUNT(B$2:B1564)+1)</f>
        <v>1563</v>
      </c>
      <c r="C1565" s="6" t="s">
        <v>1873</v>
      </c>
      <c r="D1565" s="8">
        <v>5</v>
      </c>
      <c r="E1565" s="8" t="s">
        <v>189</v>
      </c>
      <c r="F1565" s="8">
        <f ca="1">SUM(Table2[[#This Row],[AWAL]],Table2[[#This Row],[M17_21_2]],Table2[[#This Row],[K17_21_2]],Table2[[#This Row],[M23_28_2]],Table2[[#This Row],[K23_28_2]])</f>
        <v>5</v>
      </c>
      <c r="G1565" s="6">
        <f ca="1">SUMIF(INDIRECT(Table2[[#Headers],[M17_21_2]]&amp;"[concat]"),Table2[concat],INDIRECT(Table2[[#Headers],[M17_21_2]]&amp;"[c]"))</f>
        <v>0</v>
      </c>
      <c r="H1565" s="6">
        <f ca="1">SUMIF(INDIRECT(Table2[[#Headers],[K17_21_2]]&amp;"[concat]"),Table2[concat],INDIRECT(Table2[[#Headers],[K17_21_2]]&amp;"[c]"))*-1</f>
        <v>0</v>
      </c>
      <c r="I1565" s="6" t="str">
        <f ca="1">IF(OR(Table2[[#This Row],[M17_21_2]]&gt;0,Table2[[#This Row],[K17_21_2]]&lt;0),"+-","")</f>
        <v/>
      </c>
      <c r="J1565" s="9">
        <f ca="1">SUMIF(INDIRECT(Table2[[#Headers],[M23_28_2]]&amp;"[concat]"),Table2[concat],INDIRECT(Table2[[#Headers],[M23_28_2]]&amp;"[c]"))</f>
        <v>0</v>
      </c>
      <c r="K1565" s="9"/>
      <c r="L1565" s="9" t="str">
        <f ca="1">IF(OR(Table2[[#This Row],[M23_28_2]]&gt;0,Table2[[#This Row],[K23_28_2]]&lt;0),"+-","")</f>
        <v/>
      </c>
    </row>
    <row r="1566" spans="1:12" x14ac:dyDescent="0.25">
      <c r="A1566" s="6" t="str">
        <f>SUBSTITUTE(SUBSTITUTE(Table2[[#This Row],[NAMA BARANG]],"-","")," ","")</f>
        <v>Pcklg1609</v>
      </c>
      <c r="B1566" s="8">
        <f ca="1">IF(Table2[[#This Row],[TT]]&lt;1,"",COUNT(B$2:B1565)+1)</f>
        <v>1564</v>
      </c>
      <c r="C1566" s="6" t="s">
        <v>2985</v>
      </c>
      <c r="D1566" s="8">
        <v>15</v>
      </c>
      <c r="E1566" s="8" t="s">
        <v>18</v>
      </c>
      <c r="F1566" s="8">
        <f ca="1">SUM(Table2[[#This Row],[AWAL]],Table2[[#This Row],[M17_21_2]],Table2[[#This Row],[K17_21_2]],Table2[[#This Row],[M23_28_2]],Table2[[#This Row],[K23_28_2]])</f>
        <v>14</v>
      </c>
      <c r="G1566" s="6">
        <f ca="1">SUMIF(INDIRECT(Table2[[#Headers],[M17_21_2]]&amp;"[concat]"),Table2[concat],INDIRECT(Table2[[#Headers],[M17_21_2]]&amp;"[c]"))</f>
        <v>0</v>
      </c>
      <c r="H1566" s="6">
        <f ca="1">SUMIF(INDIRECT(Table2[[#Headers],[K17_21_2]]&amp;"[concat]"),Table2[concat],INDIRECT(Table2[[#Headers],[K17_21_2]]&amp;"[c]"))*-1</f>
        <v>-1</v>
      </c>
      <c r="I1566" s="6" t="str">
        <f ca="1">IF(OR(Table2[[#This Row],[M17_21_2]]&gt;0,Table2[[#This Row],[K17_21_2]]&lt;0),"+-","")</f>
        <v>+-</v>
      </c>
      <c r="J1566" s="9">
        <f ca="1">SUMIF(INDIRECT(Table2[[#Headers],[M23_28_2]]&amp;"[concat]"),Table2[concat],INDIRECT(Table2[[#Headers],[M23_28_2]]&amp;"[c]"))</f>
        <v>0</v>
      </c>
      <c r="K1566" s="9"/>
      <c r="L1566" s="9" t="str">
        <f ca="1">IF(OR(Table2[[#This Row],[M23_28_2]]&gt;0,Table2[[#This Row],[K23_28_2]]&lt;0),"+-","")</f>
        <v/>
      </c>
    </row>
    <row r="1567" spans="1:12" x14ac:dyDescent="0.25">
      <c r="A1567" s="6" t="str">
        <f>SUBSTITUTE(SUBSTITUTE(Table2[[#This Row],[NAMA BARANG]],"-","")," ","")</f>
        <v>PCKlg1915</v>
      </c>
      <c r="B1567" s="8">
        <f ca="1">IF(Table2[[#This Row],[TT]]&lt;1,"",COUNT(B$2:B1566)+1)</f>
        <v>1565</v>
      </c>
      <c r="C1567" s="6" t="s">
        <v>1874</v>
      </c>
      <c r="D1567" s="8">
        <v>4</v>
      </c>
      <c r="E1567" s="8" t="s">
        <v>42</v>
      </c>
      <c r="F1567" s="8">
        <f ca="1">SUM(Table2[[#This Row],[AWAL]],Table2[[#This Row],[M17_21_2]],Table2[[#This Row],[K17_21_2]],Table2[[#This Row],[M23_28_2]],Table2[[#This Row],[K23_28_2]])</f>
        <v>3</v>
      </c>
      <c r="G1567" s="6">
        <f ca="1">SUMIF(INDIRECT(Table2[[#Headers],[M17_21_2]]&amp;"[concat]"),Table2[concat],INDIRECT(Table2[[#Headers],[M17_21_2]]&amp;"[c]"))</f>
        <v>0</v>
      </c>
      <c r="H1567" s="6">
        <f ca="1">SUMIF(INDIRECT(Table2[[#Headers],[K17_21_2]]&amp;"[concat]"),Table2[concat],INDIRECT(Table2[[#Headers],[K17_21_2]]&amp;"[c]"))*-1</f>
        <v>-1</v>
      </c>
      <c r="I1567" s="6" t="str">
        <f ca="1">IF(OR(Table2[[#This Row],[M17_21_2]]&gt;0,Table2[[#This Row],[K17_21_2]]&lt;0),"+-","")</f>
        <v>+-</v>
      </c>
      <c r="J1567" s="9">
        <f ca="1">SUMIF(INDIRECT(Table2[[#Headers],[M23_28_2]]&amp;"[concat]"),Table2[concat],INDIRECT(Table2[[#Headers],[M23_28_2]]&amp;"[c]"))</f>
        <v>0</v>
      </c>
      <c r="K1567" s="9"/>
      <c r="L1567" s="9" t="str">
        <f ca="1">IF(OR(Table2[[#This Row],[M23_28_2]]&gt;0,Table2[[#This Row],[K23_28_2]]&lt;0),"+-","")</f>
        <v/>
      </c>
    </row>
    <row r="1568" spans="1:12" x14ac:dyDescent="0.25">
      <c r="A1568" s="6" t="str">
        <f>SUBSTITUTE(SUBSTITUTE(Table2[[#This Row],[NAMA BARANG]],"-","")," ","")</f>
        <v>PCKlg9888mobil3SS</v>
      </c>
      <c r="B1568" s="8">
        <f ca="1">IF(Table2[[#This Row],[TT]]&lt;1,"",COUNT(B$2:B1567)+1)</f>
        <v>1566</v>
      </c>
      <c r="C1568" s="6" t="s">
        <v>1876</v>
      </c>
      <c r="D1568" s="8">
        <v>76</v>
      </c>
      <c r="E1568" s="8" t="s">
        <v>98</v>
      </c>
      <c r="F1568" s="8">
        <f ca="1">SUM(Table2[[#This Row],[AWAL]],Table2[[#This Row],[M17_21_2]],Table2[[#This Row],[K17_21_2]],Table2[[#This Row],[M23_28_2]],Table2[[#This Row],[K23_28_2]])</f>
        <v>73</v>
      </c>
      <c r="G1568" s="6">
        <f ca="1">SUMIF(INDIRECT(Table2[[#Headers],[M17_21_2]]&amp;"[concat]"),Table2[concat],INDIRECT(Table2[[#Headers],[M17_21_2]]&amp;"[c]"))</f>
        <v>0</v>
      </c>
      <c r="H1568" s="6">
        <f ca="1">SUMIF(INDIRECT(Table2[[#Headers],[K17_21_2]]&amp;"[concat]"),Table2[concat],INDIRECT(Table2[[#Headers],[K17_21_2]]&amp;"[c]"))*-1</f>
        <v>-3</v>
      </c>
      <c r="I1568" s="6" t="str">
        <f ca="1">IF(OR(Table2[[#This Row],[M17_21_2]]&gt;0,Table2[[#This Row],[K17_21_2]]&lt;0),"+-","")</f>
        <v>+-</v>
      </c>
      <c r="J1568" s="9">
        <f ca="1">SUMIF(INDIRECT(Table2[[#Headers],[M23_28_2]]&amp;"[concat]"),Table2[concat],INDIRECT(Table2[[#Headers],[M23_28_2]]&amp;"[c]"))</f>
        <v>0</v>
      </c>
      <c r="K1568" s="9"/>
      <c r="L1568" s="9" t="str">
        <f ca="1">IF(OR(Table2[[#This Row],[M23_28_2]]&gt;0,Table2[[#This Row],[K23_28_2]]&lt;0),"+-","")</f>
        <v/>
      </c>
    </row>
    <row r="1569" spans="1:12" x14ac:dyDescent="0.25">
      <c r="A1569" s="6" t="str">
        <f>SUBSTITUTE(SUBSTITUTE(Table2[[#This Row],[NAMA BARANG]],"-","")," ","")</f>
        <v>PCklgAD122</v>
      </c>
      <c r="B1569" s="8">
        <f ca="1">IF(Table2[[#This Row],[TT]]&lt;1,"",COUNT(B$2:B1568)+1)</f>
        <v>1567</v>
      </c>
      <c r="C1569" s="6" t="s">
        <v>1878</v>
      </c>
      <c r="D1569" s="8">
        <v>4</v>
      </c>
      <c r="E1569" s="8">
        <v>192</v>
      </c>
      <c r="F1569" s="8">
        <f ca="1">SUM(Table2[[#This Row],[AWAL]],Table2[[#This Row],[M17_21_2]],Table2[[#This Row],[K17_21_2]],Table2[[#This Row],[M23_28_2]],Table2[[#This Row],[K23_28_2]])</f>
        <v>2</v>
      </c>
      <c r="G1569" s="6">
        <f ca="1">SUMIF(INDIRECT(Table2[[#Headers],[M17_21_2]]&amp;"[concat]"),Table2[concat],INDIRECT(Table2[[#Headers],[M17_21_2]]&amp;"[c]"))</f>
        <v>0</v>
      </c>
      <c r="H1569" s="6">
        <f ca="1">SUMIF(INDIRECT(Table2[[#Headers],[K17_21_2]]&amp;"[concat]"),Table2[concat],INDIRECT(Table2[[#Headers],[K17_21_2]]&amp;"[c]"))*-1</f>
        <v>-2</v>
      </c>
      <c r="I1569" s="6" t="str">
        <f ca="1">IF(OR(Table2[[#This Row],[M17_21_2]]&gt;0,Table2[[#This Row],[K17_21_2]]&lt;0),"+-","")</f>
        <v>+-</v>
      </c>
      <c r="J1569" s="9">
        <f ca="1">SUMIF(INDIRECT(Table2[[#Headers],[M23_28_2]]&amp;"[concat]"),Table2[concat],INDIRECT(Table2[[#Headers],[M23_28_2]]&amp;"[c]"))</f>
        <v>0</v>
      </c>
      <c r="K1569" s="9"/>
      <c r="L1569" s="9" t="str">
        <f ca="1">IF(OR(Table2[[#This Row],[M23_28_2]]&gt;0,Table2[[#This Row],[K23_28_2]]&lt;0),"+-","")</f>
        <v/>
      </c>
    </row>
    <row r="1570" spans="1:12" x14ac:dyDescent="0.25">
      <c r="A1570" s="6" t="str">
        <f>SUBSTITUTE(SUBSTITUTE(Table2[[#This Row],[NAMA BARANG]],"-","")," ","")</f>
        <v>PcKLGB305</v>
      </c>
      <c r="B1570" s="8">
        <f ca="1">IF(Table2[[#This Row],[TT]]&lt;1,"",COUNT(B$2:B1569)+1)</f>
        <v>1568</v>
      </c>
      <c r="C1570" s="6" t="s">
        <v>1879</v>
      </c>
      <c r="D1570" s="8">
        <v>4</v>
      </c>
      <c r="E1570" s="8" t="s">
        <v>63</v>
      </c>
      <c r="F1570" s="8">
        <f ca="1">SUM(Table2[[#This Row],[AWAL]],Table2[[#This Row],[M17_21_2]],Table2[[#This Row],[K17_21_2]],Table2[[#This Row],[M23_28_2]],Table2[[#This Row],[K23_28_2]])</f>
        <v>4</v>
      </c>
      <c r="G1570" s="6">
        <f ca="1">SUMIF(INDIRECT(Table2[[#Headers],[M17_21_2]]&amp;"[concat]"),Table2[concat],INDIRECT(Table2[[#Headers],[M17_21_2]]&amp;"[c]"))</f>
        <v>0</v>
      </c>
      <c r="H1570" s="6">
        <f ca="1">SUMIF(INDIRECT(Table2[[#Headers],[K17_21_2]]&amp;"[concat]"),Table2[concat],INDIRECT(Table2[[#Headers],[K17_21_2]]&amp;"[c]"))*-1</f>
        <v>0</v>
      </c>
      <c r="I1570" s="6" t="str">
        <f ca="1">IF(OR(Table2[[#This Row],[M17_21_2]]&gt;0,Table2[[#This Row],[K17_21_2]]&lt;0),"+-","")</f>
        <v/>
      </c>
      <c r="J1570" s="9">
        <f ca="1">SUMIF(INDIRECT(Table2[[#Headers],[M23_28_2]]&amp;"[concat]"),Table2[concat],INDIRECT(Table2[[#Headers],[M23_28_2]]&amp;"[c]"))</f>
        <v>0</v>
      </c>
      <c r="K1570" s="9"/>
      <c r="L1570" s="9" t="str">
        <f ca="1">IF(OR(Table2[[#This Row],[M23_28_2]]&gt;0,Table2[[#This Row],[K23_28_2]]&lt;0),"+-","")</f>
        <v/>
      </c>
    </row>
    <row r="1571" spans="1:12" x14ac:dyDescent="0.25">
      <c r="A1571" s="6" t="str">
        <f>SUBSTITUTE(SUBSTITUTE(Table2[[#This Row],[NAMA BARANG]],"-","")," ","")</f>
        <v>PCKlgB56905</v>
      </c>
      <c r="B1571" s="8">
        <f ca="1">IF(Table2[[#This Row],[TT]]&lt;1,"",COUNT(B$2:B1570)+1)</f>
        <v>1569</v>
      </c>
      <c r="C1571" s="6" t="s">
        <v>1880</v>
      </c>
      <c r="D1571" s="8">
        <v>1</v>
      </c>
      <c r="E1571" s="8" t="s">
        <v>63</v>
      </c>
      <c r="F1571" s="8">
        <f ca="1">SUM(Table2[[#This Row],[AWAL]],Table2[[#This Row],[M17_21_2]],Table2[[#This Row],[K17_21_2]],Table2[[#This Row],[M23_28_2]],Table2[[#This Row],[K23_28_2]])</f>
        <v>1</v>
      </c>
      <c r="G1571" s="6">
        <f ca="1">SUMIF(INDIRECT(Table2[[#Headers],[M17_21_2]]&amp;"[concat]"),Table2[concat],INDIRECT(Table2[[#Headers],[M17_21_2]]&amp;"[c]"))</f>
        <v>0</v>
      </c>
      <c r="H1571" s="6">
        <f ca="1">SUMIF(INDIRECT(Table2[[#Headers],[K17_21_2]]&amp;"[concat]"),Table2[concat],INDIRECT(Table2[[#Headers],[K17_21_2]]&amp;"[c]"))*-1</f>
        <v>0</v>
      </c>
      <c r="I1571" s="6" t="str">
        <f ca="1">IF(OR(Table2[[#This Row],[M17_21_2]]&gt;0,Table2[[#This Row],[K17_21_2]]&lt;0),"+-","")</f>
        <v/>
      </c>
      <c r="J1571" s="9">
        <f ca="1">SUMIF(INDIRECT(Table2[[#Headers],[M23_28_2]]&amp;"[concat]"),Table2[concat],INDIRECT(Table2[[#Headers],[M23_28_2]]&amp;"[c]"))</f>
        <v>0</v>
      </c>
      <c r="K1571" s="9"/>
      <c r="L1571" s="9" t="str">
        <f ca="1">IF(OR(Table2[[#This Row],[M23_28_2]]&gt;0,Table2[[#This Row],[K23_28_2]]&lt;0),"+-","")</f>
        <v/>
      </c>
    </row>
    <row r="1572" spans="1:12" x14ac:dyDescent="0.25">
      <c r="A1572" s="6" t="str">
        <f>SUBSTITUTE(SUBSTITUTE(Table2[[#This Row],[NAMA BARANG]],"-","")," ","")</f>
        <v>PCKlgB56910</v>
      </c>
      <c r="B1572" s="8">
        <f ca="1">IF(Table2[[#This Row],[TT]]&lt;1,"",COUNT(B$2:B1571)+1)</f>
        <v>1570</v>
      </c>
      <c r="C1572" s="6" t="s">
        <v>1881</v>
      </c>
      <c r="D1572" s="8">
        <v>2</v>
      </c>
      <c r="E1572" s="8" t="s">
        <v>32</v>
      </c>
      <c r="F1572" s="8">
        <f ca="1">SUM(Table2[[#This Row],[AWAL]],Table2[[#This Row],[M17_21_2]],Table2[[#This Row],[K17_21_2]],Table2[[#This Row],[M23_28_2]],Table2[[#This Row],[K23_28_2]])</f>
        <v>2</v>
      </c>
      <c r="G1572" s="6">
        <f ca="1">SUMIF(INDIRECT(Table2[[#Headers],[M17_21_2]]&amp;"[concat]"),Table2[concat],INDIRECT(Table2[[#Headers],[M17_21_2]]&amp;"[c]"))</f>
        <v>0</v>
      </c>
      <c r="H1572" s="6">
        <f ca="1">SUMIF(INDIRECT(Table2[[#Headers],[K17_21_2]]&amp;"[concat]"),Table2[concat],INDIRECT(Table2[[#Headers],[K17_21_2]]&amp;"[c]"))*-1</f>
        <v>0</v>
      </c>
      <c r="I1572" s="6" t="str">
        <f ca="1">IF(OR(Table2[[#This Row],[M17_21_2]]&gt;0,Table2[[#This Row],[K17_21_2]]&lt;0),"+-","")</f>
        <v/>
      </c>
      <c r="J1572" s="9">
        <f ca="1">SUMIF(INDIRECT(Table2[[#Headers],[M23_28_2]]&amp;"[concat]"),Table2[concat],INDIRECT(Table2[[#Headers],[M23_28_2]]&amp;"[c]"))</f>
        <v>0</v>
      </c>
      <c r="K1572" s="9"/>
      <c r="L1572" s="9" t="str">
        <f ca="1">IF(OR(Table2[[#This Row],[M23_28_2]]&gt;0,Table2[[#This Row],[K23_28_2]]&lt;0),"+-","")</f>
        <v/>
      </c>
    </row>
    <row r="1573" spans="1:12" x14ac:dyDescent="0.25">
      <c r="A1573" s="6" t="str">
        <f>SUBSTITUTE(SUBSTITUTE(Table2[[#This Row],[NAMA BARANG]],"-","")," ","")</f>
        <v>PCklgB652</v>
      </c>
      <c r="B1573" s="8">
        <f ca="1">IF(Table2[[#This Row],[TT]]&lt;1,"",COUNT(B$2:B1572)+1)</f>
        <v>1571</v>
      </c>
      <c r="C1573" s="6" t="s">
        <v>1882</v>
      </c>
      <c r="D1573" s="8">
        <v>10</v>
      </c>
      <c r="E1573" s="8" t="s">
        <v>171</v>
      </c>
      <c r="F1573" s="8">
        <f ca="1">SUM(Table2[[#This Row],[AWAL]],Table2[[#This Row],[M17_21_2]],Table2[[#This Row],[K17_21_2]],Table2[[#This Row],[M23_28_2]],Table2[[#This Row],[K23_28_2]])</f>
        <v>10</v>
      </c>
      <c r="G1573" s="6">
        <f ca="1">SUMIF(INDIRECT(Table2[[#Headers],[M17_21_2]]&amp;"[concat]"),Table2[concat],INDIRECT(Table2[[#Headers],[M17_21_2]]&amp;"[c]"))</f>
        <v>0</v>
      </c>
      <c r="H1573" s="6">
        <f ca="1">SUMIF(INDIRECT(Table2[[#Headers],[K17_21_2]]&amp;"[concat]"),Table2[concat],INDIRECT(Table2[[#Headers],[K17_21_2]]&amp;"[c]"))*-1</f>
        <v>0</v>
      </c>
      <c r="I1573" s="6" t="str">
        <f ca="1">IF(OR(Table2[[#This Row],[M17_21_2]]&gt;0,Table2[[#This Row],[K17_21_2]]&lt;0),"+-","")</f>
        <v/>
      </c>
      <c r="J1573" s="9">
        <f ca="1">SUMIF(INDIRECT(Table2[[#Headers],[M23_28_2]]&amp;"[concat]"),Table2[concat],INDIRECT(Table2[[#Headers],[M23_28_2]]&amp;"[c]"))</f>
        <v>0</v>
      </c>
      <c r="K1573" s="9"/>
      <c r="L1573" s="9" t="str">
        <f ca="1">IF(OR(Table2[[#This Row],[M23_28_2]]&gt;0,Table2[[#This Row],[K23_28_2]]&lt;0),"+-","")</f>
        <v/>
      </c>
    </row>
    <row r="1574" spans="1:12" x14ac:dyDescent="0.25">
      <c r="A1574" s="6" t="str">
        <f>SUBSTITUTE(SUBSTITUTE(Table2[[#This Row],[NAMA BARANG]],"-","")," ","")</f>
        <v>PCklgB715mobil2susun</v>
      </c>
      <c r="B1574" s="8">
        <f ca="1">IF(Table2[[#This Row],[TT]]&lt;1,"",COUNT(B$2:B1573)+1)</f>
        <v>1572</v>
      </c>
      <c r="C1574" s="6" t="s">
        <v>2824</v>
      </c>
      <c r="D1574" s="8">
        <v>4</v>
      </c>
      <c r="E1574" s="8" t="s">
        <v>98</v>
      </c>
      <c r="F1574" s="8">
        <f ca="1">SUM(Table2[[#This Row],[AWAL]],Table2[[#This Row],[M17_21_2]],Table2[[#This Row],[K17_21_2]],Table2[[#This Row],[M23_28_2]],Table2[[#This Row],[K23_28_2]])</f>
        <v>3</v>
      </c>
      <c r="G1574" s="6">
        <f ca="1">SUMIF(INDIRECT(Table2[[#Headers],[M17_21_2]]&amp;"[concat]"),Table2[concat],INDIRECT(Table2[[#Headers],[M17_21_2]]&amp;"[c]"))</f>
        <v>0</v>
      </c>
      <c r="H1574" s="6">
        <f ca="1">SUMIF(INDIRECT(Table2[[#Headers],[K17_21_2]]&amp;"[concat]"),Table2[concat],INDIRECT(Table2[[#Headers],[K17_21_2]]&amp;"[c]"))*-1</f>
        <v>-1</v>
      </c>
      <c r="I1574" s="6" t="str">
        <f ca="1">IF(OR(Table2[[#This Row],[M17_21_2]]&gt;0,Table2[[#This Row],[K17_21_2]]&lt;0),"+-","")</f>
        <v>+-</v>
      </c>
      <c r="J1574" s="9">
        <f ca="1">SUMIF(INDIRECT(Table2[[#Headers],[M23_28_2]]&amp;"[concat]"),Table2[concat],INDIRECT(Table2[[#Headers],[M23_28_2]]&amp;"[c]"))</f>
        <v>0</v>
      </c>
      <c r="K1574" s="9"/>
      <c r="L1574" s="9" t="str">
        <f ca="1">IF(OR(Table2[[#This Row],[M23_28_2]]&gt;0,Table2[[#This Row],[K23_28_2]]&lt;0),"+-","")</f>
        <v/>
      </c>
    </row>
    <row r="1575" spans="1:12" x14ac:dyDescent="0.25">
      <c r="A1575" s="6" t="str">
        <f>SUBSTITUTE(SUBSTITUTE(Table2[[#This Row],[NAMA BARANG]],"-","")," ","")</f>
        <v>PCKlgcarsmurfB6815/6816</v>
      </c>
      <c r="B1575" s="8">
        <f ca="1">IF(Table2[[#This Row],[TT]]&lt;1,"",COUNT(B$2:B1574)+1)</f>
        <v>1573</v>
      </c>
      <c r="C1575" s="6" t="s">
        <v>1883</v>
      </c>
      <c r="D1575" s="8">
        <v>4</v>
      </c>
      <c r="E1575" s="8" t="s">
        <v>42</v>
      </c>
      <c r="F1575" s="8">
        <f ca="1">SUM(Table2[[#This Row],[AWAL]],Table2[[#This Row],[M17_21_2]],Table2[[#This Row],[K17_21_2]],Table2[[#This Row],[M23_28_2]],Table2[[#This Row],[K23_28_2]])</f>
        <v>4</v>
      </c>
      <c r="G1575" s="6">
        <f ca="1">SUMIF(INDIRECT(Table2[[#Headers],[M17_21_2]]&amp;"[concat]"),Table2[concat],INDIRECT(Table2[[#Headers],[M17_21_2]]&amp;"[c]"))</f>
        <v>0</v>
      </c>
      <c r="H1575" s="6">
        <f ca="1">SUMIF(INDIRECT(Table2[[#Headers],[K17_21_2]]&amp;"[concat]"),Table2[concat],INDIRECT(Table2[[#Headers],[K17_21_2]]&amp;"[c]"))*-1</f>
        <v>0</v>
      </c>
      <c r="I1575" s="6" t="str">
        <f ca="1">IF(OR(Table2[[#This Row],[M17_21_2]]&gt;0,Table2[[#This Row],[K17_21_2]]&lt;0),"+-","")</f>
        <v/>
      </c>
      <c r="J1575" s="9">
        <f ca="1">SUMIF(INDIRECT(Table2[[#Headers],[M23_28_2]]&amp;"[concat]"),Table2[concat],INDIRECT(Table2[[#Headers],[M23_28_2]]&amp;"[c]"))</f>
        <v>0</v>
      </c>
      <c r="K1575" s="9"/>
      <c r="L1575" s="9" t="str">
        <f ca="1">IF(OR(Table2[[#This Row],[M23_28_2]]&gt;0,Table2[[#This Row],[K23_28_2]]&lt;0),"+-","")</f>
        <v/>
      </c>
    </row>
    <row r="1576" spans="1:12" x14ac:dyDescent="0.25">
      <c r="A1576" s="6" t="str">
        <f>SUBSTITUTE(SUBSTITUTE(Table2[[#This Row],[NAMA BARANG]],"-","")," ","")</f>
        <v>PCKlgD13</v>
      </c>
      <c r="B1576" s="8">
        <f ca="1">IF(Table2[[#This Row],[TT]]&lt;1,"",COUNT(B$2:B1575)+1)</f>
        <v>1574</v>
      </c>
      <c r="C1576" s="6" t="s">
        <v>1884</v>
      </c>
      <c r="D1576" s="8">
        <v>60</v>
      </c>
      <c r="E1576" s="8" t="s">
        <v>57</v>
      </c>
      <c r="F1576" s="8">
        <f ca="1">SUM(Table2[[#This Row],[AWAL]],Table2[[#This Row],[M17_21_2]],Table2[[#This Row],[K17_21_2]],Table2[[#This Row],[M23_28_2]],Table2[[#This Row],[K23_28_2]])</f>
        <v>60</v>
      </c>
      <c r="G1576" s="6">
        <f ca="1">SUMIF(INDIRECT(Table2[[#Headers],[M17_21_2]]&amp;"[concat]"),Table2[concat],INDIRECT(Table2[[#Headers],[M17_21_2]]&amp;"[c]"))</f>
        <v>0</v>
      </c>
      <c r="H1576" s="6">
        <f ca="1">SUMIF(INDIRECT(Table2[[#Headers],[K17_21_2]]&amp;"[concat]"),Table2[concat],INDIRECT(Table2[[#Headers],[K17_21_2]]&amp;"[c]"))*-1</f>
        <v>0</v>
      </c>
      <c r="I1576" s="6" t="str">
        <f ca="1">IF(OR(Table2[[#This Row],[M17_21_2]]&gt;0,Table2[[#This Row],[K17_21_2]]&lt;0),"+-","")</f>
        <v/>
      </c>
      <c r="J1576" s="9">
        <f ca="1">SUMIF(INDIRECT(Table2[[#Headers],[M23_28_2]]&amp;"[concat]"),Table2[concat],INDIRECT(Table2[[#Headers],[M23_28_2]]&amp;"[c]"))</f>
        <v>0</v>
      </c>
      <c r="K1576" s="9"/>
      <c r="L1576" s="9" t="str">
        <f ca="1">IF(OR(Table2[[#This Row],[M23_28_2]]&gt;0,Table2[[#This Row],[K23_28_2]]&lt;0),"+-","")</f>
        <v/>
      </c>
    </row>
    <row r="1577" spans="1:12" x14ac:dyDescent="0.25">
      <c r="A1577" s="6" t="str">
        <f>SUBSTITUTE(SUBSTITUTE(Table2[[#This Row],[NAMA BARANG]],"-","")," ","")</f>
        <v>PCKlgD8</v>
      </c>
      <c r="B1577" s="8">
        <f ca="1">IF(Table2[[#This Row],[TT]]&lt;1,"",COUNT(B$2:B1576)+1)</f>
        <v>1575</v>
      </c>
      <c r="C1577" s="6" t="s">
        <v>1885</v>
      </c>
      <c r="D1577" s="8">
        <v>4</v>
      </c>
      <c r="E1577" s="8" t="s">
        <v>57</v>
      </c>
      <c r="F1577" s="8">
        <f ca="1">SUM(Table2[[#This Row],[AWAL]],Table2[[#This Row],[M17_21_2]],Table2[[#This Row],[K17_21_2]],Table2[[#This Row],[M23_28_2]],Table2[[#This Row],[K23_28_2]])</f>
        <v>4</v>
      </c>
      <c r="G1577" s="6">
        <f ca="1">SUMIF(INDIRECT(Table2[[#Headers],[M17_21_2]]&amp;"[concat]"),Table2[concat],INDIRECT(Table2[[#Headers],[M17_21_2]]&amp;"[c]"))</f>
        <v>0</v>
      </c>
      <c r="H1577" s="6">
        <f ca="1">SUMIF(INDIRECT(Table2[[#Headers],[K17_21_2]]&amp;"[concat]"),Table2[concat],INDIRECT(Table2[[#Headers],[K17_21_2]]&amp;"[c]"))*-1</f>
        <v>0</v>
      </c>
      <c r="I1577" s="6" t="str">
        <f ca="1">IF(OR(Table2[[#This Row],[M17_21_2]]&gt;0,Table2[[#This Row],[K17_21_2]]&lt;0),"+-","")</f>
        <v/>
      </c>
      <c r="J1577" s="9">
        <f ca="1">SUMIF(INDIRECT(Table2[[#Headers],[M23_28_2]]&amp;"[concat]"),Table2[concat],INDIRECT(Table2[[#Headers],[M23_28_2]]&amp;"[c]"))</f>
        <v>0</v>
      </c>
      <c r="K1577" s="9"/>
      <c r="L1577" s="9" t="str">
        <f ca="1">IF(OR(Table2[[#This Row],[M23_28_2]]&gt;0,Table2[[#This Row],[K23_28_2]]&lt;0),"+-","")</f>
        <v/>
      </c>
    </row>
    <row r="1578" spans="1:12" x14ac:dyDescent="0.25">
      <c r="A1578" s="6" t="str">
        <f>SUBSTITUTE(SUBSTITUTE(Table2[[#This Row],[NAMA BARANG]],"-","")," ","")</f>
        <v>PCKlgDisneySmurfF43(C120106)</v>
      </c>
      <c r="B1578" s="8">
        <f ca="1">IF(Table2[[#This Row],[TT]]&lt;1,"",COUNT(B$2:B1577)+1)</f>
        <v>1576</v>
      </c>
      <c r="C1578" s="6" t="s">
        <v>1886</v>
      </c>
      <c r="D1578" s="8">
        <v>16</v>
      </c>
      <c r="E1578" s="8" t="s">
        <v>42</v>
      </c>
      <c r="F1578" s="8">
        <f ca="1">SUM(Table2[[#This Row],[AWAL]],Table2[[#This Row],[M17_21_2]],Table2[[#This Row],[K17_21_2]],Table2[[#This Row],[M23_28_2]],Table2[[#This Row],[K23_28_2]])</f>
        <v>16</v>
      </c>
      <c r="G1578" s="6">
        <f ca="1">SUMIF(INDIRECT(Table2[[#Headers],[M17_21_2]]&amp;"[concat]"),Table2[concat],INDIRECT(Table2[[#Headers],[M17_21_2]]&amp;"[c]"))</f>
        <v>0</v>
      </c>
      <c r="H1578" s="6">
        <f ca="1">SUMIF(INDIRECT(Table2[[#Headers],[K17_21_2]]&amp;"[concat]"),Table2[concat],INDIRECT(Table2[[#Headers],[K17_21_2]]&amp;"[c]"))*-1</f>
        <v>0</v>
      </c>
      <c r="I1578" s="6" t="str">
        <f ca="1">IF(OR(Table2[[#This Row],[M17_21_2]]&gt;0,Table2[[#This Row],[K17_21_2]]&lt;0),"+-","")</f>
        <v/>
      </c>
      <c r="J1578" s="9">
        <f ca="1">SUMIF(INDIRECT(Table2[[#Headers],[M23_28_2]]&amp;"[concat]"),Table2[concat],INDIRECT(Table2[[#Headers],[M23_28_2]]&amp;"[c]"))</f>
        <v>0</v>
      </c>
      <c r="K1578" s="9"/>
      <c r="L1578" s="9" t="str">
        <f ca="1">IF(OR(Table2[[#This Row],[M23_28_2]]&gt;0,Table2[[#This Row],[K23_28_2]]&lt;0),"+-","")</f>
        <v/>
      </c>
    </row>
    <row r="1579" spans="1:12" x14ac:dyDescent="0.25">
      <c r="A1579" s="6" t="str">
        <f>SUBSTITUTE(SUBSTITUTE(Table2[[#This Row],[NAMA BARANG]],"-","")," ","")</f>
        <v>PCKlgDkk288</v>
      </c>
      <c r="B1579" s="8">
        <f ca="1">IF(Table2[[#This Row],[TT]]&lt;1,"",COUNT(B$2:B1578)+1)</f>
        <v>1577</v>
      </c>
      <c r="C1579" s="6" t="s">
        <v>1887</v>
      </c>
      <c r="D1579" s="8">
        <v>2</v>
      </c>
      <c r="E1579" s="8" t="s">
        <v>15</v>
      </c>
      <c r="F1579" s="8">
        <f ca="1">SUM(Table2[[#This Row],[AWAL]],Table2[[#This Row],[M17_21_2]],Table2[[#This Row],[K17_21_2]],Table2[[#This Row],[M23_28_2]],Table2[[#This Row],[K23_28_2]])</f>
        <v>2</v>
      </c>
      <c r="G1579" s="6">
        <f ca="1">SUMIF(INDIRECT(Table2[[#Headers],[M17_21_2]]&amp;"[concat]"),Table2[concat],INDIRECT(Table2[[#Headers],[M17_21_2]]&amp;"[c]"))</f>
        <v>0</v>
      </c>
      <c r="H1579" s="6">
        <f ca="1">SUMIF(INDIRECT(Table2[[#Headers],[K17_21_2]]&amp;"[concat]"),Table2[concat],INDIRECT(Table2[[#Headers],[K17_21_2]]&amp;"[c]"))*-1</f>
        <v>0</v>
      </c>
      <c r="I1579" s="6" t="str">
        <f ca="1">IF(OR(Table2[[#This Row],[M17_21_2]]&gt;0,Table2[[#This Row],[K17_21_2]]&lt;0),"+-","")</f>
        <v/>
      </c>
      <c r="J1579" s="9">
        <f ca="1">SUMIF(INDIRECT(Table2[[#Headers],[M23_28_2]]&amp;"[concat]"),Table2[concat],INDIRECT(Table2[[#Headers],[M23_28_2]]&amp;"[c]"))</f>
        <v>0</v>
      </c>
      <c r="K1579" s="9"/>
      <c r="L1579" s="9" t="str">
        <f ca="1">IF(OR(Table2[[#This Row],[M23_28_2]]&gt;0,Table2[[#This Row],[K23_28_2]]&lt;0),"+-","")</f>
        <v/>
      </c>
    </row>
    <row r="1580" spans="1:12" x14ac:dyDescent="0.25">
      <c r="A1580" s="6" t="str">
        <f>SUBSTITUTE(SUBSTITUTE(Table2[[#This Row],[NAMA BARANG]],"-","")," ","")</f>
        <v>PCKlgDM6305</v>
      </c>
      <c r="B1580" s="8">
        <f ca="1">IF(Table2[[#This Row],[TT]]&lt;1,"",COUNT(B$2:B1579)+1)</f>
        <v>1578</v>
      </c>
      <c r="C1580" s="6" t="s">
        <v>1888</v>
      </c>
      <c r="D1580" s="8">
        <v>2</v>
      </c>
      <c r="E1580" s="8" t="s">
        <v>43</v>
      </c>
      <c r="F1580" s="8">
        <f ca="1">SUM(Table2[[#This Row],[AWAL]],Table2[[#This Row],[M17_21_2]],Table2[[#This Row],[K17_21_2]],Table2[[#This Row],[M23_28_2]],Table2[[#This Row],[K23_28_2]])</f>
        <v>2</v>
      </c>
      <c r="G1580" s="6">
        <f ca="1">SUMIF(INDIRECT(Table2[[#Headers],[M17_21_2]]&amp;"[concat]"),Table2[concat],INDIRECT(Table2[[#Headers],[M17_21_2]]&amp;"[c]"))</f>
        <v>0</v>
      </c>
      <c r="H1580" s="6">
        <f ca="1">SUMIF(INDIRECT(Table2[[#Headers],[K17_21_2]]&amp;"[concat]"),Table2[concat],INDIRECT(Table2[[#Headers],[K17_21_2]]&amp;"[c]"))*-1</f>
        <v>0</v>
      </c>
      <c r="I1580" s="6" t="str">
        <f ca="1">IF(OR(Table2[[#This Row],[M17_21_2]]&gt;0,Table2[[#This Row],[K17_21_2]]&lt;0),"+-","")</f>
        <v/>
      </c>
      <c r="J1580" s="9">
        <f ca="1">SUMIF(INDIRECT(Table2[[#Headers],[M23_28_2]]&amp;"[concat]"),Table2[concat],INDIRECT(Table2[[#Headers],[M23_28_2]]&amp;"[c]"))</f>
        <v>0</v>
      </c>
      <c r="K1580" s="9"/>
      <c r="L1580" s="9" t="str">
        <f ca="1">IF(OR(Table2[[#This Row],[M23_28_2]]&gt;0,Table2[[#This Row],[K23_28_2]]&lt;0),"+-","")</f>
        <v/>
      </c>
    </row>
    <row r="1581" spans="1:12" x14ac:dyDescent="0.25">
      <c r="A1581" s="6" t="str">
        <f>SUBSTITUTE(SUBSTITUTE(Table2[[#This Row],[NAMA BARANG]],"-","")," ","")</f>
        <v>PCKlgDM6610</v>
      </c>
      <c r="B1581" s="8">
        <f ca="1">IF(Table2[[#This Row],[TT]]&lt;1,"",COUNT(B$2:B1580)+1)</f>
        <v>1579</v>
      </c>
      <c r="C1581" s="6" t="s">
        <v>1889</v>
      </c>
      <c r="D1581" s="8">
        <v>1</v>
      </c>
      <c r="E1581" s="8" t="s">
        <v>42</v>
      </c>
      <c r="F1581" s="8">
        <f ca="1">SUM(Table2[[#This Row],[AWAL]],Table2[[#This Row],[M17_21_2]],Table2[[#This Row],[K17_21_2]],Table2[[#This Row],[M23_28_2]],Table2[[#This Row],[K23_28_2]])</f>
        <v>1</v>
      </c>
      <c r="G1581" s="6">
        <f ca="1">SUMIF(INDIRECT(Table2[[#Headers],[M17_21_2]]&amp;"[concat]"),Table2[concat],INDIRECT(Table2[[#Headers],[M17_21_2]]&amp;"[c]"))</f>
        <v>0</v>
      </c>
      <c r="H1581" s="6">
        <f ca="1">SUMIF(INDIRECT(Table2[[#Headers],[K17_21_2]]&amp;"[concat]"),Table2[concat],INDIRECT(Table2[[#Headers],[K17_21_2]]&amp;"[c]"))*-1</f>
        <v>0</v>
      </c>
      <c r="I1581" s="6" t="str">
        <f ca="1">IF(OR(Table2[[#This Row],[M17_21_2]]&gt;0,Table2[[#This Row],[K17_21_2]]&lt;0),"+-","")</f>
        <v/>
      </c>
      <c r="J1581" s="9">
        <f ca="1">SUMIF(INDIRECT(Table2[[#Headers],[M23_28_2]]&amp;"[concat]"),Table2[concat],INDIRECT(Table2[[#Headers],[M23_28_2]]&amp;"[c]"))</f>
        <v>0</v>
      </c>
      <c r="K1581" s="9"/>
      <c r="L1581" s="9" t="str">
        <f ca="1">IF(OR(Table2[[#This Row],[M23_28_2]]&gt;0,Table2[[#This Row],[K23_28_2]]&lt;0),"+-","")</f>
        <v/>
      </c>
    </row>
    <row r="1582" spans="1:12" x14ac:dyDescent="0.25">
      <c r="A1582" s="6" t="str">
        <f>SUBSTITUTE(SUBSTITUTE(Table2[[#This Row],[NAMA BARANG]],"-","")," ","")</f>
        <v>PcklgF39mobil3susun</v>
      </c>
      <c r="B1582" s="8">
        <f ca="1">IF(Table2[[#This Row],[TT]]&lt;1,"",COUNT(B$2:B1581)+1)</f>
        <v>1580</v>
      </c>
      <c r="C1582" s="6" t="s">
        <v>1890</v>
      </c>
      <c r="D1582" s="8">
        <v>8</v>
      </c>
      <c r="E1582" s="8" t="s">
        <v>63</v>
      </c>
      <c r="F1582" s="8">
        <f ca="1">SUM(Table2[[#This Row],[AWAL]],Table2[[#This Row],[M17_21_2]],Table2[[#This Row],[K17_21_2]],Table2[[#This Row],[M23_28_2]],Table2[[#This Row],[K23_28_2]])</f>
        <v>3</v>
      </c>
      <c r="G1582" s="6">
        <f ca="1">SUMIF(INDIRECT(Table2[[#Headers],[M17_21_2]]&amp;"[concat]"),Table2[concat],INDIRECT(Table2[[#Headers],[M17_21_2]]&amp;"[c]"))</f>
        <v>0</v>
      </c>
      <c r="H1582" s="6">
        <f ca="1">SUMIF(INDIRECT(Table2[[#Headers],[K17_21_2]]&amp;"[concat]"),Table2[concat],INDIRECT(Table2[[#Headers],[K17_21_2]]&amp;"[c]"))*-1</f>
        <v>-5</v>
      </c>
      <c r="I1582" s="6" t="str">
        <f ca="1">IF(OR(Table2[[#This Row],[M17_21_2]]&gt;0,Table2[[#This Row],[K17_21_2]]&lt;0),"+-","")</f>
        <v>+-</v>
      </c>
      <c r="J1582" s="9">
        <f ca="1">SUMIF(INDIRECT(Table2[[#Headers],[M23_28_2]]&amp;"[concat]"),Table2[concat],INDIRECT(Table2[[#Headers],[M23_28_2]]&amp;"[c]"))</f>
        <v>0</v>
      </c>
      <c r="K1582" s="9"/>
      <c r="L1582" s="9" t="str">
        <f ca="1">IF(OR(Table2[[#This Row],[M23_28_2]]&gt;0,Table2[[#This Row],[K23_28_2]]&lt;0),"+-","")</f>
        <v/>
      </c>
    </row>
    <row r="1583" spans="1:12" x14ac:dyDescent="0.25">
      <c r="A1583" s="6" t="str">
        <f>SUBSTITUTE(SUBSTITUTE(Table2[[#This Row],[NAMA BARANG]],"-","")," ","")</f>
        <v>PCKlgH1113Sheep(C12.014)</v>
      </c>
      <c r="B1583" s="8">
        <f ca="1">IF(Table2[[#This Row],[TT]]&lt;1,"",COUNT(B$2:B1582)+1)</f>
        <v>1581</v>
      </c>
      <c r="C1583" s="6" t="s">
        <v>1891</v>
      </c>
      <c r="D1583" s="8">
        <v>34</v>
      </c>
      <c r="E1583" s="8" t="s">
        <v>171</v>
      </c>
      <c r="F1583" s="8">
        <f ca="1">SUM(Table2[[#This Row],[AWAL]],Table2[[#This Row],[M17_21_2]],Table2[[#This Row],[K17_21_2]],Table2[[#This Row],[M23_28_2]],Table2[[#This Row],[K23_28_2]])</f>
        <v>33</v>
      </c>
      <c r="G1583" s="6">
        <f ca="1">SUMIF(INDIRECT(Table2[[#Headers],[M17_21_2]]&amp;"[concat]"),Table2[concat],INDIRECT(Table2[[#Headers],[M17_21_2]]&amp;"[c]"))</f>
        <v>0</v>
      </c>
      <c r="H1583" s="6">
        <f ca="1">SUMIF(INDIRECT(Table2[[#Headers],[K17_21_2]]&amp;"[concat]"),Table2[concat],INDIRECT(Table2[[#Headers],[K17_21_2]]&amp;"[c]"))*-1</f>
        <v>-1</v>
      </c>
      <c r="I1583" s="6" t="str">
        <f ca="1">IF(OR(Table2[[#This Row],[M17_21_2]]&gt;0,Table2[[#This Row],[K17_21_2]]&lt;0),"+-","")</f>
        <v>+-</v>
      </c>
      <c r="J1583" s="9">
        <f ca="1">SUMIF(INDIRECT(Table2[[#Headers],[M23_28_2]]&amp;"[concat]"),Table2[concat],INDIRECT(Table2[[#Headers],[M23_28_2]]&amp;"[c]"))</f>
        <v>0</v>
      </c>
      <c r="K1583" s="9"/>
      <c r="L1583" s="9" t="str">
        <f ca="1">IF(OR(Table2[[#This Row],[M23_28_2]]&gt;0,Table2[[#This Row],[K23_28_2]]&lt;0),"+-","")</f>
        <v/>
      </c>
    </row>
    <row r="1584" spans="1:12" x14ac:dyDescent="0.25">
      <c r="A1584" s="6" t="str">
        <f>SUBSTITUTE(SUBSTITUTE(Table2[[#This Row],[NAMA BARANG]],"-","")," ","")</f>
        <v>PCKlgK367</v>
      </c>
      <c r="B1584" s="8">
        <f ca="1">IF(Table2[[#This Row],[TT]]&lt;1,"",COUNT(B$2:B1583)+1)</f>
        <v>1582</v>
      </c>
      <c r="C1584" s="6" t="s">
        <v>1892</v>
      </c>
      <c r="D1584" s="8">
        <v>6</v>
      </c>
      <c r="E1584" s="8" t="s">
        <v>98</v>
      </c>
      <c r="F1584" s="8">
        <f ca="1">SUM(Table2[[#This Row],[AWAL]],Table2[[#This Row],[M17_21_2]],Table2[[#This Row],[K17_21_2]],Table2[[#This Row],[M23_28_2]],Table2[[#This Row],[K23_28_2]])</f>
        <v>6</v>
      </c>
      <c r="G1584" s="6">
        <f ca="1">SUMIF(INDIRECT(Table2[[#Headers],[M17_21_2]]&amp;"[concat]"),Table2[concat],INDIRECT(Table2[[#Headers],[M17_21_2]]&amp;"[c]"))</f>
        <v>0</v>
      </c>
      <c r="H1584" s="6">
        <f ca="1">SUMIF(INDIRECT(Table2[[#Headers],[K17_21_2]]&amp;"[concat]"),Table2[concat],INDIRECT(Table2[[#Headers],[K17_21_2]]&amp;"[c]"))*-1</f>
        <v>0</v>
      </c>
      <c r="I1584" s="6" t="str">
        <f ca="1">IF(OR(Table2[[#This Row],[M17_21_2]]&gt;0,Table2[[#This Row],[K17_21_2]]&lt;0),"+-","")</f>
        <v/>
      </c>
      <c r="J1584" s="9">
        <f ca="1">SUMIF(INDIRECT(Table2[[#Headers],[M23_28_2]]&amp;"[concat]"),Table2[concat],INDIRECT(Table2[[#Headers],[M23_28_2]]&amp;"[c]"))</f>
        <v>0</v>
      </c>
      <c r="K1584" s="9"/>
      <c r="L1584" s="9" t="str">
        <f ca="1">IF(OR(Table2[[#This Row],[M23_28_2]]&gt;0,Table2[[#This Row],[K23_28_2]]&lt;0),"+-","")</f>
        <v/>
      </c>
    </row>
    <row r="1585" spans="1:12" x14ac:dyDescent="0.25">
      <c r="A1585" s="6" t="str">
        <f>SUBSTITUTE(SUBSTITUTE(Table2[[#This Row],[NAMA BARANG]],"-","")," ","")</f>
        <v>PCKlgkarakterSN7109</v>
      </c>
      <c r="B1585" s="8">
        <f ca="1">IF(Table2[[#This Row],[TT]]&lt;1,"",COUNT(B$2:B1584)+1)</f>
        <v>1583</v>
      </c>
      <c r="C1585" s="6" t="s">
        <v>1893</v>
      </c>
      <c r="D1585" s="8">
        <v>1</v>
      </c>
      <c r="E1585" s="8" t="s">
        <v>98</v>
      </c>
      <c r="F1585" s="8">
        <f ca="1">SUM(Table2[[#This Row],[AWAL]],Table2[[#This Row],[M17_21_2]],Table2[[#This Row],[K17_21_2]],Table2[[#This Row],[M23_28_2]],Table2[[#This Row],[K23_28_2]])</f>
        <v>1</v>
      </c>
      <c r="G1585" s="6">
        <f ca="1">SUMIF(INDIRECT(Table2[[#Headers],[M17_21_2]]&amp;"[concat]"),Table2[concat],INDIRECT(Table2[[#Headers],[M17_21_2]]&amp;"[c]"))</f>
        <v>0</v>
      </c>
      <c r="H1585" s="6">
        <f ca="1">SUMIF(INDIRECT(Table2[[#Headers],[K17_21_2]]&amp;"[concat]"),Table2[concat],INDIRECT(Table2[[#Headers],[K17_21_2]]&amp;"[c]"))*-1</f>
        <v>0</v>
      </c>
      <c r="I1585" s="6" t="str">
        <f ca="1">IF(OR(Table2[[#This Row],[M17_21_2]]&gt;0,Table2[[#This Row],[K17_21_2]]&lt;0),"+-","")</f>
        <v/>
      </c>
      <c r="J1585" s="9">
        <f ca="1">SUMIF(INDIRECT(Table2[[#Headers],[M23_28_2]]&amp;"[concat]"),Table2[concat],INDIRECT(Table2[[#Headers],[M23_28_2]]&amp;"[c]"))</f>
        <v>0</v>
      </c>
      <c r="K1585" s="9"/>
      <c r="L1585" s="9" t="str">
        <f ca="1">IF(OR(Table2[[#This Row],[M23_28_2]]&gt;0,Table2[[#This Row],[K23_28_2]]&lt;0),"+-","")</f>
        <v/>
      </c>
    </row>
    <row r="1586" spans="1:12" x14ac:dyDescent="0.25">
      <c r="A1586" s="6" t="str">
        <f>SUBSTITUTE(SUBSTITUTE(Table2[[#This Row],[NAMA BARANG]],"-","")," ","")</f>
        <v>PCKlgKT6612+STDset</v>
      </c>
      <c r="B1586" s="8">
        <f ca="1">IF(Table2[[#This Row],[TT]]&lt;1,"",COUNT(B$2:B1585)+1)</f>
        <v>1584</v>
      </c>
      <c r="C1586" s="6" t="s">
        <v>1894</v>
      </c>
      <c r="D1586" s="8">
        <v>1</v>
      </c>
      <c r="E1586" s="8" t="s">
        <v>98</v>
      </c>
      <c r="F1586" s="8">
        <f ca="1">SUM(Table2[[#This Row],[AWAL]],Table2[[#This Row],[M17_21_2]],Table2[[#This Row],[K17_21_2]],Table2[[#This Row],[M23_28_2]],Table2[[#This Row],[K23_28_2]])</f>
        <v>1</v>
      </c>
      <c r="G1586" s="6">
        <f ca="1">SUMIF(INDIRECT(Table2[[#Headers],[M17_21_2]]&amp;"[concat]"),Table2[concat],INDIRECT(Table2[[#Headers],[M17_21_2]]&amp;"[c]"))</f>
        <v>0</v>
      </c>
      <c r="H1586" s="6">
        <f ca="1">SUMIF(INDIRECT(Table2[[#Headers],[K17_21_2]]&amp;"[concat]"),Table2[concat],INDIRECT(Table2[[#Headers],[K17_21_2]]&amp;"[c]"))*-1</f>
        <v>0</v>
      </c>
      <c r="I1586" s="6" t="str">
        <f ca="1">IF(OR(Table2[[#This Row],[M17_21_2]]&gt;0,Table2[[#This Row],[K17_21_2]]&lt;0),"+-","")</f>
        <v/>
      </c>
      <c r="J1586" s="9">
        <f ca="1">SUMIF(INDIRECT(Table2[[#Headers],[M23_28_2]]&amp;"[concat]"),Table2[concat],INDIRECT(Table2[[#Headers],[M23_28_2]]&amp;"[c]"))</f>
        <v>0</v>
      </c>
      <c r="K1586" s="9"/>
      <c r="L1586" s="9" t="str">
        <f ca="1">IF(OR(Table2[[#This Row],[M23_28_2]]&gt;0,Table2[[#This Row],[K23_28_2]]&lt;0),"+-","")</f>
        <v/>
      </c>
    </row>
    <row r="1587" spans="1:12" x14ac:dyDescent="0.25">
      <c r="A1587" s="6" t="str">
        <f>SUBSTITUTE(SUBSTITUTE(Table2[[#This Row],[NAMA BARANG]],"-","")," ","")</f>
        <v>PcklgLPY992</v>
      </c>
      <c r="B1587" s="8">
        <f ca="1">IF(Table2[[#This Row],[TT]]&lt;1,"",COUNT(B$2:B1586)+1)</f>
        <v>1585</v>
      </c>
      <c r="C1587" s="6" t="s">
        <v>1895</v>
      </c>
      <c r="D1587" s="8">
        <v>3</v>
      </c>
      <c r="E1587" s="8" t="s">
        <v>68</v>
      </c>
      <c r="F1587" s="8">
        <f ca="1">SUM(Table2[[#This Row],[AWAL]],Table2[[#This Row],[M17_21_2]],Table2[[#This Row],[K17_21_2]],Table2[[#This Row],[M23_28_2]],Table2[[#This Row],[K23_28_2]])</f>
        <v>3</v>
      </c>
      <c r="G1587" s="6">
        <f ca="1">SUMIF(INDIRECT(Table2[[#Headers],[M17_21_2]]&amp;"[concat]"),Table2[concat],INDIRECT(Table2[[#Headers],[M17_21_2]]&amp;"[c]"))</f>
        <v>0</v>
      </c>
      <c r="H1587" s="6">
        <f ca="1">SUMIF(INDIRECT(Table2[[#Headers],[K17_21_2]]&amp;"[concat]"),Table2[concat],INDIRECT(Table2[[#Headers],[K17_21_2]]&amp;"[c]"))*-1</f>
        <v>0</v>
      </c>
      <c r="I1587" s="6" t="str">
        <f ca="1">IF(OR(Table2[[#This Row],[M17_21_2]]&gt;0,Table2[[#This Row],[K17_21_2]]&lt;0),"+-","")</f>
        <v/>
      </c>
      <c r="J1587" s="9">
        <f ca="1">SUMIF(INDIRECT(Table2[[#Headers],[M23_28_2]]&amp;"[concat]"),Table2[concat],INDIRECT(Table2[[#Headers],[M23_28_2]]&amp;"[c]"))</f>
        <v>0</v>
      </c>
      <c r="K1587" s="9"/>
      <c r="L1587" s="9" t="str">
        <f ca="1">IF(OR(Table2[[#This Row],[M23_28_2]]&gt;0,Table2[[#This Row],[K23_28_2]]&lt;0),"+-","")</f>
        <v/>
      </c>
    </row>
    <row r="1588" spans="1:12" x14ac:dyDescent="0.25">
      <c r="A1588" s="6" t="str">
        <f>SUBSTITUTE(SUBSTITUTE(Table2[[#This Row],[NAMA BARANG]],"-","")," ","")</f>
        <v>PCKlgQZ1011Kalkulator</v>
      </c>
      <c r="B1588" s="8">
        <f ca="1">IF(Table2[[#This Row],[TT]]&lt;1,"",COUNT(B$2:B1587)+1)</f>
        <v>1586</v>
      </c>
      <c r="C1588" s="6" t="s">
        <v>1896</v>
      </c>
      <c r="D1588" s="8">
        <v>30</v>
      </c>
      <c r="E1588" s="8" t="s">
        <v>38</v>
      </c>
      <c r="F1588" s="8">
        <f ca="1">SUM(Table2[[#This Row],[AWAL]],Table2[[#This Row],[M17_21_2]],Table2[[#This Row],[K17_21_2]],Table2[[#This Row],[M23_28_2]],Table2[[#This Row],[K23_28_2]])</f>
        <v>29</v>
      </c>
      <c r="G1588" s="6">
        <f ca="1">SUMIF(INDIRECT(Table2[[#Headers],[M17_21_2]]&amp;"[concat]"),Table2[concat],INDIRECT(Table2[[#Headers],[M17_21_2]]&amp;"[c]"))</f>
        <v>0</v>
      </c>
      <c r="H1588" s="6">
        <f ca="1">SUMIF(INDIRECT(Table2[[#Headers],[K17_21_2]]&amp;"[concat]"),Table2[concat],INDIRECT(Table2[[#Headers],[K17_21_2]]&amp;"[c]"))*-1</f>
        <v>-1</v>
      </c>
      <c r="I1588" s="6" t="str">
        <f ca="1">IF(OR(Table2[[#This Row],[M17_21_2]]&gt;0,Table2[[#This Row],[K17_21_2]]&lt;0),"+-","")</f>
        <v>+-</v>
      </c>
      <c r="J1588" s="9">
        <f ca="1">SUMIF(INDIRECT(Table2[[#Headers],[M23_28_2]]&amp;"[concat]"),Table2[concat],INDIRECT(Table2[[#Headers],[M23_28_2]]&amp;"[c]"))</f>
        <v>0</v>
      </c>
      <c r="K1588" s="9"/>
      <c r="L1588" s="9" t="str">
        <f ca="1">IF(OR(Table2[[#This Row],[M23_28_2]]&gt;0,Table2[[#This Row],[K23_28_2]]&lt;0),"+-","")</f>
        <v/>
      </c>
    </row>
    <row r="1589" spans="1:12" x14ac:dyDescent="0.25">
      <c r="A1589" s="6" t="str">
        <f>SUBSTITUTE(SUBSTITUTE(Table2[[#This Row],[NAMA BARANG]],"-","")," ","")</f>
        <v>PCKlgQZ5912</v>
      </c>
      <c r="B1589" s="8">
        <f ca="1">IF(Table2[[#This Row],[TT]]&lt;1,"",COUNT(B$2:B1588)+1)</f>
        <v>1587</v>
      </c>
      <c r="C1589" s="6" t="s">
        <v>1897</v>
      </c>
      <c r="D1589" s="8">
        <v>10</v>
      </c>
      <c r="E1589" s="8" t="s">
        <v>43</v>
      </c>
      <c r="F1589" s="8">
        <f ca="1">SUM(Table2[[#This Row],[AWAL]],Table2[[#This Row],[M17_21_2]],Table2[[#This Row],[K17_21_2]],Table2[[#This Row],[M23_28_2]],Table2[[#This Row],[K23_28_2]])</f>
        <v>8</v>
      </c>
      <c r="G1589" s="6">
        <f ca="1">SUMIF(INDIRECT(Table2[[#Headers],[M17_21_2]]&amp;"[concat]"),Table2[concat],INDIRECT(Table2[[#Headers],[M17_21_2]]&amp;"[c]"))</f>
        <v>0</v>
      </c>
      <c r="H1589" s="6">
        <f ca="1">SUMIF(INDIRECT(Table2[[#Headers],[K17_21_2]]&amp;"[concat]"),Table2[concat],INDIRECT(Table2[[#Headers],[K17_21_2]]&amp;"[c]"))*-1</f>
        <v>-2</v>
      </c>
      <c r="I1589" s="6" t="str">
        <f ca="1">IF(OR(Table2[[#This Row],[M17_21_2]]&gt;0,Table2[[#This Row],[K17_21_2]]&lt;0),"+-","")</f>
        <v>+-</v>
      </c>
      <c r="J1589" s="9">
        <f ca="1">SUMIF(INDIRECT(Table2[[#Headers],[M23_28_2]]&amp;"[concat]"),Table2[concat],INDIRECT(Table2[[#Headers],[M23_28_2]]&amp;"[c]"))</f>
        <v>0</v>
      </c>
      <c r="K1589" s="9"/>
      <c r="L1589" s="9" t="str">
        <f ca="1">IF(OR(Table2[[#This Row],[M23_28_2]]&gt;0,Table2[[#This Row],[K23_28_2]]&lt;0),"+-","")</f>
        <v/>
      </c>
    </row>
    <row r="1590" spans="1:12" x14ac:dyDescent="0.25">
      <c r="A1590" s="6" t="str">
        <f>SUBSTITUTE(SUBSTITUTE(Table2[[#This Row],[NAMA BARANG]],"-","")," ","")</f>
        <v>PCKlgQZ9011</v>
      </c>
      <c r="B1590" s="8">
        <f ca="1">IF(Table2[[#This Row],[TT]]&lt;1,"",COUNT(B$2:B1589)+1)</f>
        <v>1588</v>
      </c>
      <c r="C1590" s="6" t="s">
        <v>1898</v>
      </c>
      <c r="D1590" s="8">
        <v>35</v>
      </c>
      <c r="E1590" s="8" t="s">
        <v>1899</v>
      </c>
      <c r="F1590" s="8">
        <f ca="1">SUM(Table2[[#This Row],[AWAL]],Table2[[#This Row],[M17_21_2]],Table2[[#This Row],[K17_21_2]],Table2[[#This Row],[M23_28_2]],Table2[[#This Row],[K23_28_2]])</f>
        <v>30</v>
      </c>
      <c r="G1590" s="6">
        <f ca="1">SUMIF(INDIRECT(Table2[[#Headers],[M17_21_2]]&amp;"[concat]"),Table2[concat],INDIRECT(Table2[[#Headers],[M17_21_2]]&amp;"[c]"))</f>
        <v>0</v>
      </c>
      <c r="H1590" s="6">
        <f ca="1">SUMIF(INDIRECT(Table2[[#Headers],[K17_21_2]]&amp;"[concat]"),Table2[concat],INDIRECT(Table2[[#Headers],[K17_21_2]]&amp;"[c]"))*-1</f>
        <v>-5</v>
      </c>
      <c r="I1590" s="6" t="str">
        <f ca="1">IF(OR(Table2[[#This Row],[M17_21_2]]&gt;0,Table2[[#This Row],[K17_21_2]]&lt;0),"+-","")</f>
        <v>+-</v>
      </c>
      <c r="J1590" s="9">
        <f ca="1">SUMIF(INDIRECT(Table2[[#Headers],[M23_28_2]]&amp;"[concat]"),Table2[concat],INDIRECT(Table2[[#Headers],[M23_28_2]]&amp;"[c]"))</f>
        <v>0</v>
      </c>
      <c r="K1590" s="9"/>
      <c r="L1590" s="9" t="str">
        <f ca="1">IF(OR(Table2[[#This Row],[M23_28_2]]&gt;0,Table2[[#This Row],[K23_28_2]]&lt;0),"+-","")</f>
        <v/>
      </c>
    </row>
    <row r="1591" spans="1:12" x14ac:dyDescent="0.25">
      <c r="A1591" s="6" t="str">
        <f>SUBSTITUTE(SUBSTITUTE(Table2[[#This Row],[NAMA BARANG]],"-","")," ","")</f>
        <v>PCKlgretA84</v>
      </c>
      <c r="B1591" s="8">
        <f ca="1">IF(Table2[[#This Row],[TT]]&lt;1,"",COUNT(B$2:B1590)+1)</f>
        <v>1589</v>
      </c>
      <c r="C1591" s="6" t="s">
        <v>1900</v>
      </c>
      <c r="D1591" s="8">
        <v>2</v>
      </c>
      <c r="E1591" s="8" t="s">
        <v>68</v>
      </c>
      <c r="F1591" s="8">
        <f ca="1">SUM(Table2[[#This Row],[AWAL]],Table2[[#This Row],[M17_21_2]],Table2[[#This Row],[K17_21_2]],Table2[[#This Row],[M23_28_2]],Table2[[#This Row],[K23_28_2]])</f>
        <v>2</v>
      </c>
      <c r="G1591" s="6">
        <f ca="1">SUMIF(INDIRECT(Table2[[#Headers],[M17_21_2]]&amp;"[concat]"),Table2[concat],INDIRECT(Table2[[#Headers],[M17_21_2]]&amp;"[c]"))</f>
        <v>0</v>
      </c>
      <c r="H1591" s="6">
        <f ca="1">SUMIF(INDIRECT(Table2[[#Headers],[K17_21_2]]&amp;"[concat]"),Table2[concat],INDIRECT(Table2[[#Headers],[K17_21_2]]&amp;"[c]"))*-1</f>
        <v>0</v>
      </c>
      <c r="I1591" s="6" t="str">
        <f ca="1">IF(OR(Table2[[#This Row],[M17_21_2]]&gt;0,Table2[[#This Row],[K17_21_2]]&lt;0),"+-","")</f>
        <v/>
      </c>
      <c r="J1591" s="9">
        <f ca="1">SUMIF(INDIRECT(Table2[[#Headers],[M23_28_2]]&amp;"[concat]"),Table2[concat],INDIRECT(Table2[[#Headers],[M23_28_2]]&amp;"[c]"))</f>
        <v>0</v>
      </c>
      <c r="K1591" s="9"/>
      <c r="L1591" s="9" t="str">
        <f ca="1">IF(OR(Table2[[#This Row],[M23_28_2]]&gt;0,Table2[[#This Row],[K23_28_2]]&lt;0),"+-","")</f>
        <v/>
      </c>
    </row>
    <row r="1592" spans="1:12" x14ac:dyDescent="0.25">
      <c r="A1592" s="6" t="str">
        <f>SUBSTITUTE(SUBSTITUTE(Table2[[#This Row],[NAMA BARANG]],"-","")," ","")</f>
        <v>PCKlgretD94kotak</v>
      </c>
      <c r="B1592" s="8">
        <f ca="1">IF(Table2[[#This Row],[TT]]&lt;1,"",COUNT(B$2:B1591)+1)</f>
        <v>1590</v>
      </c>
      <c r="C1592" s="6" t="s">
        <v>1901</v>
      </c>
      <c r="D1592" s="8">
        <v>4</v>
      </c>
      <c r="E1592" s="8" t="s">
        <v>306</v>
      </c>
      <c r="F1592" s="8">
        <f ca="1">SUM(Table2[[#This Row],[AWAL]],Table2[[#This Row],[M17_21_2]],Table2[[#This Row],[K17_21_2]],Table2[[#This Row],[M23_28_2]],Table2[[#This Row],[K23_28_2]])</f>
        <v>4</v>
      </c>
      <c r="G1592" s="6">
        <f ca="1">SUMIF(INDIRECT(Table2[[#Headers],[M17_21_2]]&amp;"[concat]"),Table2[concat],INDIRECT(Table2[[#Headers],[M17_21_2]]&amp;"[c]"))</f>
        <v>0</v>
      </c>
      <c r="H1592" s="6">
        <f ca="1">SUMIF(INDIRECT(Table2[[#Headers],[K17_21_2]]&amp;"[concat]"),Table2[concat],INDIRECT(Table2[[#Headers],[K17_21_2]]&amp;"[c]"))*-1</f>
        <v>0</v>
      </c>
      <c r="I1592" s="6" t="str">
        <f ca="1">IF(OR(Table2[[#This Row],[M17_21_2]]&gt;0,Table2[[#This Row],[K17_21_2]]&lt;0),"+-","")</f>
        <v/>
      </c>
      <c r="J1592" s="9">
        <f ca="1">SUMIF(INDIRECT(Table2[[#Headers],[M23_28_2]]&amp;"[concat]"),Table2[concat],INDIRECT(Table2[[#Headers],[M23_28_2]]&amp;"[c]"))</f>
        <v>0</v>
      </c>
      <c r="K1592" s="9"/>
      <c r="L1592" s="9" t="str">
        <f ca="1">IF(OR(Table2[[#This Row],[M23_28_2]]&gt;0,Table2[[#This Row],[K23_28_2]]&lt;0),"+-","")</f>
        <v/>
      </c>
    </row>
    <row r="1593" spans="1:12" x14ac:dyDescent="0.25">
      <c r="A1593" s="6" t="str">
        <f>SUBSTITUTE(SUBSTITUTE(Table2[[#This Row],[NAMA BARANG]],"-","")," ","")</f>
        <v>PCKlgsetKT6601(BLK)</v>
      </c>
      <c r="B1593" s="8">
        <f ca="1">IF(Table2[[#This Row],[TT]]&lt;1,"",COUNT(B$2:B1592)+1)</f>
        <v>1591</v>
      </c>
      <c r="C1593" s="6" t="s">
        <v>1902</v>
      </c>
      <c r="D1593" s="8">
        <v>61</v>
      </c>
      <c r="E1593" s="8">
        <v>192</v>
      </c>
      <c r="F1593" s="8">
        <f ca="1">SUM(Table2[[#This Row],[AWAL]],Table2[[#This Row],[M17_21_2]],Table2[[#This Row],[K17_21_2]],Table2[[#This Row],[M23_28_2]],Table2[[#This Row],[K23_28_2]])</f>
        <v>60</v>
      </c>
      <c r="G1593" s="6">
        <f ca="1">SUMIF(INDIRECT(Table2[[#Headers],[M17_21_2]]&amp;"[concat]"),Table2[concat],INDIRECT(Table2[[#Headers],[M17_21_2]]&amp;"[c]"))</f>
        <v>0</v>
      </c>
      <c r="H1593" s="6">
        <f ca="1">SUMIF(INDIRECT(Table2[[#Headers],[K17_21_2]]&amp;"[concat]"),Table2[concat],INDIRECT(Table2[[#Headers],[K17_21_2]]&amp;"[c]"))*-1</f>
        <v>-1</v>
      </c>
      <c r="I1593" s="6" t="str">
        <f ca="1">IF(OR(Table2[[#This Row],[M17_21_2]]&gt;0,Table2[[#This Row],[K17_21_2]]&lt;0),"+-","")</f>
        <v>+-</v>
      </c>
      <c r="J1593" s="9">
        <f ca="1">SUMIF(INDIRECT(Table2[[#Headers],[M23_28_2]]&amp;"[concat]"),Table2[concat],INDIRECT(Table2[[#Headers],[M23_28_2]]&amp;"[c]"))</f>
        <v>0</v>
      </c>
      <c r="K1593" s="9"/>
      <c r="L1593" s="9" t="str">
        <f ca="1">IF(OR(Table2[[#This Row],[M23_28_2]]&gt;0,Table2[[#This Row],[K23_28_2]]&lt;0),"+-","")</f>
        <v/>
      </c>
    </row>
    <row r="1594" spans="1:12" x14ac:dyDescent="0.25">
      <c r="A1594" s="6" t="str">
        <f>SUBSTITUTE(SUBSTITUTE(Table2[[#This Row],[NAMA BARANG]],"-","")," ","")</f>
        <v>PCKlgsusunsika</v>
      </c>
      <c r="B1594" s="8">
        <f ca="1">IF(Table2[[#This Row],[TT]]&lt;1,"",COUNT(B$2:B1593)+1)</f>
        <v>1592</v>
      </c>
      <c r="C1594" s="6" t="s">
        <v>1903</v>
      </c>
      <c r="D1594" s="8">
        <v>15</v>
      </c>
      <c r="E1594" s="8" t="s">
        <v>47</v>
      </c>
      <c r="F1594" s="8">
        <f ca="1">SUM(Table2[[#This Row],[AWAL]],Table2[[#This Row],[M17_21_2]],Table2[[#This Row],[K17_21_2]],Table2[[#This Row],[M23_28_2]],Table2[[#This Row],[K23_28_2]])</f>
        <v>15</v>
      </c>
      <c r="G1594" s="6">
        <f ca="1">SUMIF(INDIRECT(Table2[[#Headers],[M17_21_2]]&amp;"[concat]"),Table2[concat],INDIRECT(Table2[[#Headers],[M17_21_2]]&amp;"[c]"))</f>
        <v>0</v>
      </c>
      <c r="H1594" s="6">
        <f ca="1">SUMIF(INDIRECT(Table2[[#Headers],[K17_21_2]]&amp;"[concat]"),Table2[concat],INDIRECT(Table2[[#Headers],[K17_21_2]]&amp;"[c]"))*-1</f>
        <v>0</v>
      </c>
      <c r="I1594" s="6" t="str">
        <f ca="1">IF(OR(Table2[[#This Row],[M17_21_2]]&gt;0,Table2[[#This Row],[K17_21_2]]&lt;0),"+-","")</f>
        <v/>
      </c>
      <c r="J1594" s="9">
        <f ca="1">SUMIF(INDIRECT(Table2[[#Headers],[M23_28_2]]&amp;"[concat]"),Table2[concat],INDIRECT(Table2[[#Headers],[M23_28_2]]&amp;"[c]"))</f>
        <v>0</v>
      </c>
      <c r="K1594" s="9"/>
      <c r="L1594" s="9" t="str">
        <f ca="1">IF(OR(Table2[[#This Row],[M23_28_2]]&gt;0,Table2[[#This Row],[K23_28_2]]&lt;0),"+-","")</f>
        <v/>
      </c>
    </row>
    <row r="1595" spans="1:12" x14ac:dyDescent="0.25">
      <c r="A1595" s="6" t="str">
        <f>SUBSTITUTE(SUBSTITUTE(Table2[[#This Row],[NAMA BARANG]],"-","")," ","")</f>
        <v>PCKlgZG6913</v>
      </c>
      <c r="B1595" s="8">
        <f ca="1">IF(Table2[[#This Row],[TT]]&lt;1,"",COUNT(B$2:B1594)+1)</f>
        <v>1593</v>
      </c>
      <c r="C1595" s="6" t="s">
        <v>1904</v>
      </c>
      <c r="D1595" s="8">
        <v>18</v>
      </c>
      <c r="E1595" s="8" t="s">
        <v>42</v>
      </c>
      <c r="F1595" s="8">
        <f ca="1">SUM(Table2[[#This Row],[AWAL]],Table2[[#This Row],[M17_21_2]],Table2[[#This Row],[K17_21_2]],Table2[[#This Row],[M23_28_2]],Table2[[#This Row],[K23_28_2]])</f>
        <v>18</v>
      </c>
      <c r="G1595" s="6">
        <f ca="1">SUMIF(INDIRECT(Table2[[#Headers],[M17_21_2]]&amp;"[concat]"),Table2[concat],INDIRECT(Table2[[#Headers],[M17_21_2]]&amp;"[c]"))</f>
        <v>0</v>
      </c>
      <c r="H1595" s="6">
        <f ca="1">SUMIF(INDIRECT(Table2[[#Headers],[K17_21_2]]&amp;"[concat]"),Table2[concat],INDIRECT(Table2[[#Headers],[K17_21_2]]&amp;"[c]"))*-1</f>
        <v>0</v>
      </c>
      <c r="I1595" s="6" t="str">
        <f ca="1">IF(OR(Table2[[#This Row],[M17_21_2]]&gt;0,Table2[[#This Row],[K17_21_2]]&lt;0),"+-","")</f>
        <v/>
      </c>
      <c r="J1595" s="9">
        <f ca="1">SUMIF(INDIRECT(Table2[[#Headers],[M23_28_2]]&amp;"[concat]"),Table2[concat],INDIRECT(Table2[[#Headers],[M23_28_2]]&amp;"[c]"))</f>
        <v>0</v>
      </c>
      <c r="K1595" s="9"/>
      <c r="L1595" s="9" t="str">
        <f ca="1">IF(OR(Table2[[#This Row],[M23_28_2]]&gt;0,Table2[[#This Row],[K23_28_2]]&lt;0),"+-","")</f>
        <v/>
      </c>
    </row>
    <row r="1596" spans="1:12" x14ac:dyDescent="0.25">
      <c r="A1596" s="6" t="str">
        <f>SUBSTITUTE(SUBSTITUTE(Table2[[#This Row],[NAMA BARANG]],"-","")," ","")</f>
        <v>PCKM2WTP</v>
      </c>
      <c r="B1596" s="8">
        <f ca="1">IF(Table2[[#This Row],[TT]]&lt;1,"",COUNT(B$2:B1595)+1)</f>
        <v>1594</v>
      </c>
      <c r="C1596" s="6" t="s">
        <v>1905</v>
      </c>
      <c r="D1596" s="8">
        <v>2</v>
      </c>
      <c r="F1596" s="8">
        <f ca="1">SUM(Table2[[#This Row],[AWAL]],Table2[[#This Row],[M17_21_2]],Table2[[#This Row],[K17_21_2]],Table2[[#This Row],[M23_28_2]],Table2[[#This Row],[K23_28_2]])</f>
        <v>2</v>
      </c>
      <c r="G1596" s="6">
        <f ca="1">SUMIF(INDIRECT(Table2[[#Headers],[M17_21_2]]&amp;"[concat]"),Table2[concat],INDIRECT(Table2[[#Headers],[M17_21_2]]&amp;"[c]"))</f>
        <v>0</v>
      </c>
      <c r="H1596" s="6">
        <f ca="1">SUMIF(INDIRECT(Table2[[#Headers],[K17_21_2]]&amp;"[concat]"),Table2[concat],INDIRECT(Table2[[#Headers],[K17_21_2]]&amp;"[c]"))*-1</f>
        <v>0</v>
      </c>
      <c r="I1596" s="6" t="str">
        <f ca="1">IF(OR(Table2[[#This Row],[M17_21_2]]&gt;0,Table2[[#This Row],[K17_21_2]]&lt;0),"+-","")</f>
        <v/>
      </c>
      <c r="J1596" s="9">
        <f ca="1">SUMIF(INDIRECT(Table2[[#Headers],[M23_28_2]]&amp;"[concat]"),Table2[concat],INDIRECT(Table2[[#Headers],[M23_28_2]]&amp;"[c]"))</f>
        <v>0</v>
      </c>
      <c r="K1596" s="9"/>
      <c r="L1596" s="9" t="str">
        <f ca="1">IF(OR(Table2[[#This Row],[M23_28_2]]&gt;0,Table2[[#This Row],[K23_28_2]]&lt;0),"+-","")</f>
        <v/>
      </c>
    </row>
    <row r="1597" spans="1:12" x14ac:dyDescent="0.25">
      <c r="A1597" s="6" t="str">
        <f>SUBSTITUTE(SUBSTITUTE(Table2[[#This Row],[NAMA BARANG]],"-","")," ","")</f>
        <v>PCKM21(5)/311A(2)</v>
      </c>
      <c r="B1597" s="8">
        <f ca="1">IF(Table2[[#This Row],[TT]]&lt;1,"",COUNT(B$2:B1596)+1)</f>
        <v>1595</v>
      </c>
      <c r="C1597" s="6" t="s">
        <v>1906</v>
      </c>
      <c r="D1597" s="8">
        <v>7</v>
      </c>
      <c r="E1597" s="8" t="s">
        <v>42</v>
      </c>
      <c r="F1597" s="8">
        <f ca="1">SUM(Table2[[#This Row],[AWAL]],Table2[[#This Row],[M17_21_2]],Table2[[#This Row],[K17_21_2]],Table2[[#This Row],[M23_28_2]],Table2[[#This Row],[K23_28_2]])</f>
        <v>7</v>
      </c>
      <c r="G1597" s="6">
        <f ca="1">SUMIF(INDIRECT(Table2[[#Headers],[M17_21_2]]&amp;"[concat]"),Table2[concat],INDIRECT(Table2[[#Headers],[M17_21_2]]&amp;"[c]"))</f>
        <v>0</v>
      </c>
      <c r="H1597" s="6">
        <f ca="1">SUMIF(INDIRECT(Table2[[#Headers],[K17_21_2]]&amp;"[concat]"),Table2[concat],INDIRECT(Table2[[#Headers],[K17_21_2]]&amp;"[c]"))*-1</f>
        <v>0</v>
      </c>
      <c r="I1597" s="6" t="str">
        <f ca="1">IF(OR(Table2[[#This Row],[M17_21_2]]&gt;0,Table2[[#This Row],[K17_21_2]]&lt;0),"+-","")</f>
        <v/>
      </c>
      <c r="J1597" s="9">
        <f ca="1">SUMIF(INDIRECT(Table2[[#Headers],[M23_28_2]]&amp;"[concat]"),Table2[concat],INDIRECT(Table2[[#Headers],[M23_28_2]]&amp;"[c]"))</f>
        <v>0</v>
      </c>
      <c r="K1597" s="9"/>
      <c r="L1597" s="9" t="str">
        <f ca="1">IF(OR(Table2[[#This Row],[M23_28_2]]&gt;0,Table2[[#This Row],[K23_28_2]]&lt;0),"+-","")</f>
        <v/>
      </c>
    </row>
    <row r="1598" spans="1:12" x14ac:dyDescent="0.25">
      <c r="A1598" s="6" t="str">
        <f>SUBSTITUTE(SUBSTITUTE(Table2[[#This Row],[NAMA BARANG]],"-","")," ","")</f>
        <v>PCKM22(11)/KM23(7)</v>
      </c>
      <c r="B1598" s="8">
        <f ca="1">IF(Table2[[#This Row],[TT]]&lt;1,"",COUNT(B$2:B1597)+1)</f>
        <v>1596</v>
      </c>
      <c r="C1598" s="6" t="s">
        <v>1907</v>
      </c>
      <c r="D1598" s="8">
        <v>18</v>
      </c>
      <c r="E1598" s="8" t="s">
        <v>42</v>
      </c>
      <c r="F1598" s="8">
        <f ca="1">SUM(Table2[[#This Row],[AWAL]],Table2[[#This Row],[M17_21_2]],Table2[[#This Row],[K17_21_2]],Table2[[#This Row],[M23_28_2]],Table2[[#This Row],[K23_28_2]])</f>
        <v>18</v>
      </c>
      <c r="G1598" s="6">
        <f ca="1">SUMIF(INDIRECT(Table2[[#Headers],[M17_21_2]]&amp;"[concat]"),Table2[concat],INDIRECT(Table2[[#Headers],[M17_21_2]]&amp;"[c]"))</f>
        <v>0</v>
      </c>
      <c r="H1598" s="6">
        <f ca="1">SUMIF(INDIRECT(Table2[[#Headers],[K17_21_2]]&amp;"[concat]"),Table2[concat],INDIRECT(Table2[[#Headers],[K17_21_2]]&amp;"[c]"))*-1</f>
        <v>0</v>
      </c>
      <c r="I1598" s="6" t="str">
        <f ca="1">IF(OR(Table2[[#This Row],[M17_21_2]]&gt;0,Table2[[#This Row],[K17_21_2]]&lt;0),"+-","")</f>
        <v/>
      </c>
      <c r="J1598" s="9">
        <f ca="1">SUMIF(INDIRECT(Table2[[#Headers],[M23_28_2]]&amp;"[concat]"),Table2[concat],INDIRECT(Table2[[#Headers],[M23_28_2]]&amp;"[c]"))</f>
        <v>0</v>
      </c>
      <c r="K1598" s="9"/>
      <c r="L1598" s="9" t="str">
        <f ca="1">IF(OR(Table2[[#This Row],[M23_28_2]]&gt;0,Table2[[#This Row],[K23_28_2]]&lt;0),"+-","")</f>
        <v/>
      </c>
    </row>
    <row r="1599" spans="1:12" x14ac:dyDescent="0.25">
      <c r="A1599" s="6" t="str">
        <f>SUBSTITUTE(SUBSTITUTE(Table2[[#This Row],[NAMA BARANG]],"-","")," ","")</f>
        <v>PCKM30C(Blk)</v>
      </c>
      <c r="B1599" s="8">
        <f ca="1">IF(Table2[[#This Row],[TT]]&lt;1,"",COUNT(B$2:B1598)+1)</f>
        <v>1597</v>
      </c>
      <c r="C1599" s="6" t="s">
        <v>1908</v>
      </c>
      <c r="D1599" s="8">
        <v>11</v>
      </c>
      <c r="E1599" s="8" t="s">
        <v>907</v>
      </c>
      <c r="F1599" s="8">
        <f ca="1">SUM(Table2[[#This Row],[AWAL]],Table2[[#This Row],[M17_21_2]],Table2[[#This Row],[K17_21_2]],Table2[[#This Row],[M23_28_2]],Table2[[#This Row],[K23_28_2]])</f>
        <v>10</v>
      </c>
      <c r="G1599" s="6">
        <f ca="1">SUMIF(INDIRECT(Table2[[#Headers],[M17_21_2]]&amp;"[concat]"),Table2[concat],INDIRECT(Table2[[#Headers],[M17_21_2]]&amp;"[c]"))</f>
        <v>0</v>
      </c>
      <c r="H1599" s="6">
        <f ca="1">SUMIF(INDIRECT(Table2[[#Headers],[K17_21_2]]&amp;"[concat]"),Table2[concat],INDIRECT(Table2[[#Headers],[K17_21_2]]&amp;"[c]"))*-1</f>
        <v>-1</v>
      </c>
      <c r="I1599" s="6" t="str">
        <f ca="1">IF(OR(Table2[[#This Row],[M17_21_2]]&gt;0,Table2[[#This Row],[K17_21_2]]&lt;0),"+-","")</f>
        <v>+-</v>
      </c>
      <c r="J1599" s="9">
        <f ca="1">SUMIF(INDIRECT(Table2[[#Headers],[M23_28_2]]&amp;"[concat]"),Table2[concat],INDIRECT(Table2[[#Headers],[M23_28_2]]&amp;"[c]"))</f>
        <v>0</v>
      </c>
      <c r="K1599" s="9"/>
      <c r="L1599" s="9" t="str">
        <f ca="1">IF(OR(Table2[[#This Row],[M23_28_2]]&gt;0,Table2[[#This Row],[K23_28_2]]&lt;0),"+-","")</f>
        <v/>
      </c>
    </row>
    <row r="1600" spans="1:12" x14ac:dyDescent="0.25">
      <c r="A1600" s="6" t="str">
        <f>SUBSTITUTE(SUBSTITUTE(Table2[[#This Row],[NAMA BARANG]],"-","")," ","")</f>
        <v>PCKodeK22</v>
      </c>
      <c r="B1600" s="8">
        <f ca="1">IF(Table2[[#This Row],[TT]]&lt;1,"",COUNT(B$2:B1599)+1)</f>
        <v>1598</v>
      </c>
      <c r="C1600" s="6" t="s">
        <v>1909</v>
      </c>
      <c r="D1600" s="8">
        <v>64</v>
      </c>
      <c r="E1600" s="8" t="s">
        <v>832</v>
      </c>
      <c r="F1600" s="8">
        <f ca="1">SUM(Table2[[#This Row],[AWAL]],Table2[[#This Row],[M17_21_2]],Table2[[#This Row],[K17_21_2]],Table2[[#This Row],[M23_28_2]],Table2[[#This Row],[K23_28_2]])</f>
        <v>62</v>
      </c>
      <c r="G1600" s="6">
        <f ca="1">SUMIF(INDIRECT(Table2[[#Headers],[M17_21_2]]&amp;"[concat]"),Table2[concat],INDIRECT(Table2[[#Headers],[M17_21_2]]&amp;"[c]"))</f>
        <v>0</v>
      </c>
      <c r="H1600" s="6">
        <f ca="1">SUMIF(INDIRECT(Table2[[#Headers],[K17_21_2]]&amp;"[concat]"),Table2[concat],INDIRECT(Table2[[#Headers],[K17_21_2]]&amp;"[c]"))*-1</f>
        <v>-2</v>
      </c>
      <c r="I1600" s="6" t="str">
        <f ca="1">IF(OR(Table2[[#This Row],[M17_21_2]]&gt;0,Table2[[#This Row],[K17_21_2]]&lt;0),"+-","")</f>
        <v>+-</v>
      </c>
      <c r="J1600" s="9">
        <f ca="1">SUMIF(INDIRECT(Table2[[#Headers],[M23_28_2]]&amp;"[concat]"),Table2[concat],INDIRECT(Table2[[#Headers],[M23_28_2]]&amp;"[c]"))</f>
        <v>0</v>
      </c>
      <c r="K1600" s="9"/>
      <c r="L1600" s="9" t="str">
        <f ca="1">IF(OR(Table2[[#This Row],[M23_28_2]]&gt;0,Table2[[#This Row],[K23_28_2]]&lt;0),"+-","")</f>
        <v/>
      </c>
    </row>
    <row r="1601" spans="1:12" x14ac:dyDescent="0.25">
      <c r="A1601" s="6" t="str">
        <f>SUBSTITUTE(SUBSTITUTE(Table2[[#This Row],[NAMA BARANG]],"-","")," ","")</f>
        <v>PcKRTlampu3320</v>
      </c>
      <c r="B1601" s="8">
        <f ca="1">IF(Table2[[#This Row],[TT]]&lt;1,"",COUNT(B$2:B1600)+1)</f>
        <v>1599</v>
      </c>
      <c r="C1601" s="6" t="s">
        <v>1910</v>
      </c>
      <c r="D1601" s="8">
        <v>16</v>
      </c>
      <c r="E1601" s="8" t="s">
        <v>43</v>
      </c>
      <c r="F1601" s="8">
        <f ca="1">SUM(Table2[[#This Row],[AWAL]],Table2[[#This Row],[M17_21_2]],Table2[[#This Row],[K17_21_2]],Table2[[#This Row],[M23_28_2]],Table2[[#This Row],[K23_28_2]])</f>
        <v>15</v>
      </c>
      <c r="G1601" s="6">
        <f ca="1">SUMIF(INDIRECT(Table2[[#Headers],[M17_21_2]]&amp;"[concat]"),Table2[concat],INDIRECT(Table2[[#Headers],[M17_21_2]]&amp;"[c]"))</f>
        <v>0</v>
      </c>
      <c r="H1601" s="6">
        <f ca="1">SUMIF(INDIRECT(Table2[[#Headers],[K17_21_2]]&amp;"[concat]"),Table2[concat],INDIRECT(Table2[[#Headers],[K17_21_2]]&amp;"[c]"))*-1</f>
        <v>-1</v>
      </c>
      <c r="I1601" s="6" t="str">
        <f ca="1">IF(OR(Table2[[#This Row],[M17_21_2]]&gt;0,Table2[[#This Row],[K17_21_2]]&lt;0),"+-","")</f>
        <v>+-</v>
      </c>
      <c r="J1601" s="9">
        <f ca="1">SUMIF(INDIRECT(Table2[[#Headers],[M23_28_2]]&amp;"[concat]"),Table2[concat],INDIRECT(Table2[[#Headers],[M23_28_2]]&amp;"[c]"))</f>
        <v>0</v>
      </c>
      <c r="K1601" s="9"/>
      <c r="L1601" s="9" t="str">
        <f ca="1">IF(OR(Table2[[#This Row],[M23_28_2]]&gt;0,Table2[[#This Row],[K23_28_2]]&lt;0),"+-","")</f>
        <v/>
      </c>
    </row>
    <row r="1602" spans="1:12" x14ac:dyDescent="0.25">
      <c r="A1602" s="6" t="str">
        <f>SUBSTITUTE(SUBSTITUTE(Table2[[#This Row],[NAMA BARANG]],"-","")," ","")</f>
        <v>PCKW2255</v>
      </c>
      <c r="B1602" s="8">
        <f ca="1">IF(Table2[[#This Row],[TT]]&lt;1,"",COUNT(B$2:B1601)+1)</f>
        <v>1600</v>
      </c>
      <c r="C1602" s="6" t="s">
        <v>1911</v>
      </c>
      <c r="D1602" s="8">
        <v>1</v>
      </c>
      <c r="E1602" s="8" t="s">
        <v>15</v>
      </c>
      <c r="F1602" s="8">
        <f ca="1">SUM(Table2[[#This Row],[AWAL]],Table2[[#This Row],[M17_21_2]],Table2[[#This Row],[K17_21_2]],Table2[[#This Row],[M23_28_2]],Table2[[#This Row],[K23_28_2]])</f>
        <v>1</v>
      </c>
      <c r="G1602" s="6">
        <f ca="1">SUMIF(INDIRECT(Table2[[#Headers],[M17_21_2]]&amp;"[concat]"),Table2[concat],INDIRECT(Table2[[#Headers],[M17_21_2]]&amp;"[c]"))</f>
        <v>0</v>
      </c>
      <c r="H1602" s="6">
        <f ca="1">SUMIF(INDIRECT(Table2[[#Headers],[K17_21_2]]&amp;"[concat]"),Table2[concat],INDIRECT(Table2[[#Headers],[K17_21_2]]&amp;"[c]"))*-1</f>
        <v>0</v>
      </c>
      <c r="I1602" s="6" t="str">
        <f ca="1">IF(OR(Table2[[#This Row],[M17_21_2]]&gt;0,Table2[[#This Row],[K17_21_2]]&lt;0),"+-","")</f>
        <v/>
      </c>
      <c r="J1602" s="9">
        <f ca="1">SUMIF(INDIRECT(Table2[[#Headers],[M23_28_2]]&amp;"[concat]"),Table2[concat],INDIRECT(Table2[[#Headers],[M23_28_2]]&amp;"[c]"))</f>
        <v>0</v>
      </c>
      <c r="K1602" s="9"/>
      <c r="L1602" s="9" t="str">
        <f ca="1">IF(OR(Table2[[#This Row],[M23_28_2]]&gt;0,Table2[[#This Row],[K23_28_2]]&lt;0),"+-","")</f>
        <v/>
      </c>
    </row>
    <row r="1603" spans="1:12" x14ac:dyDescent="0.25">
      <c r="A1603" s="6" t="str">
        <f>SUBSTITUTE(SUBSTITUTE(Table2[[#This Row],[NAMA BARANG]],"-","")," ","")</f>
        <v>PCKX20102DisneyC16161(ATAS)</v>
      </c>
      <c r="B1603" s="8">
        <f ca="1">IF(Table2[[#This Row],[TT]]&lt;1,"",COUNT(B$2:B1602)+1)</f>
        <v>1601</v>
      </c>
      <c r="C1603" s="6" t="s">
        <v>1912</v>
      </c>
      <c r="D1603" s="8">
        <v>1</v>
      </c>
      <c r="E1603" s="8" t="s">
        <v>38</v>
      </c>
      <c r="F1603" s="8">
        <f ca="1">SUM(Table2[[#This Row],[AWAL]],Table2[[#This Row],[M17_21_2]],Table2[[#This Row],[K17_21_2]],Table2[[#This Row],[M23_28_2]],Table2[[#This Row],[K23_28_2]])</f>
        <v>1</v>
      </c>
      <c r="G1603" s="6">
        <f ca="1">SUMIF(INDIRECT(Table2[[#Headers],[M17_21_2]]&amp;"[concat]"),Table2[concat],INDIRECT(Table2[[#Headers],[M17_21_2]]&amp;"[c]"))</f>
        <v>0</v>
      </c>
      <c r="H1603" s="6">
        <f ca="1">SUMIF(INDIRECT(Table2[[#Headers],[K17_21_2]]&amp;"[concat]"),Table2[concat],INDIRECT(Table2[[#Headers],[K17_21_2]]&amp;"[c]"))*-1</f>
        <v>0</v>
      </c>
      <c r="I1603" s="6" t="str">
        <f ca="1">IF(OR(Table2[[#This Row],[M17_21_2]]&gt;0,Table2[[#This Row],[K17_21_2]]&lt;0),"+-","")</f>
        <v/>
      </c>
      <c r="J1603" s="9">
        <f ca="1">SUMIF(INDIRECT(Table2[[#Headers],[M23_28_2]]&amp;"[concat]"),Table2[concat],INDIRECT(Table2[[#Headers],[M23_28_2]]&amp;"[c]"))</f>
        <v>0</v>
      </c>
      <c r="K1603" s="9"/>
      <c r="L1603" s="9" t="str">
        <f ca="1">IF(OR(Table2[[#This Row],[M23_28_2]]&gt;0,Table2[[#This Row],[K23_28_2]]&lt;0),"+-","")</f>
        <v/>
      </c>
    </row>
    <row r="1604" spans="1:12" x14ac:dyDescent="0.25">
      <c r="A1604" s="6" t="str">
        <f>SUBSTITUTE(SUBSTITUTE(Table2[[#This Row],[NAMA BARANG]],"-","")," ","")</f>
        <v>PCLA1005/Fahma</v>
      </c>
      <c r="B1604" s="8">
        <f ca="1">IF(Table2[[#This Row],[TT]]&lt;1,"",COUNT(B$2:B1603)+1)</f>
        <v>1602</v>
      </c>
      <c r="C1604" s="6" t="s">
        <v>1913</v>
      </c>
      <c r="D1604" s="8">
        <v>1</v>
      </c>
      <c r="E1604" s="8" t="s">
        <v>1485</v>
      </c>
      <c r="F1604" s="8">
        <f ca="1">SUM(Table2[[#This Row],[AWAL]],Table2[[#This Row],[M17_21_2]],Table2[[#This Row],[K17_21_2]],Table2[[#This Row],[M23_28_2]],Table2[[#This Row],[K23_28_2]])</f>
        <v>1</v>
      </c>
      <c r="G1604" s="6">
        <f ca="1">SUMIF(INDIRECT(Table2[[#Headers],[M17_21_2]]&amp;"[concat]"),Table2[concat],INDIRECT(Table2[[#Headers],[M17_21_2]]&amp;"[c]"))</f>
        <v>0</v>
      </c>
      <c r="H1604" s="6">
        <f ca="1">SUMIF(INDIRECT(Table2[[#Headers],[K17_21_2]]&amp;"[concat]"),Table2[concat],INDIRECT(Table2[[#Headers],[K17_21_2]]&amp;"[c]"))*-1</f>
        <v>0</v>
      </c>
      <c r="I1604" s="6" t="str">
        <f ca="1">IF(OR(Table2[[#This Row],[M17_21_2]]&gt;0,Table2[[#This Row],[K17_21_2]]&lt;0),"+-","")</f>
        <v/>
      </c>
      <c r="J1604" s="9">
        <f ca="1">SUMIF(INDIRECT(Table2[[#Headers],[M23_28_2]]&amp;"[concat]"),Table2[concat],INDIRECT(Table2[[#Headers],[M23_28_2]]&amp;"[c]"))</f>
        <v>0</v>
      </c>
      <c r="K1604" s="9"/>
      <c r="L1604" s="9" t="str">
        <f ca="1">IF(OR(Table2[[#This Row],[M23_28_2]]&gt;0,Table2[[#This Row],[K23_28_2]]&lt;0),"+-","")</f>
        <v/>
      </c>
    </row>
    <row r="1605" spans="1:12" x14ac:dyDescent="0.25">
      <c r="A1605" s="6" t="str">
        <f>SUBSTITUTE(SUBSTITUTE(Table2[[#This Row],[NAMA BARANG]],"-","")," ","")</f>
        <v>PCLCE393/A/Segi</v>
      </c>
      <c r="B1605" s="10">
        <f ca="1">IF(Table2[[#This Row],[TT]]&lt;1,"",COUNT(B$2:B1604)+1)</f>
        <v>1603</v>
      </c>
      <c r="C1605" s="6" t="s">
        <v>1914</v>
      </c>
      <c r="D1605" s="8">
        <v>1</v>
      </c>
      <c r="E1605" s="8" t="s">
        <v>167</v>
      </c>
      <c r="F1605" s="10">
        <f ca="1">SUM(Table2[[#This Row],[AWAL]],Table2[[#This Row],[M17_21_2]],Table2[[#This Row],[K17_21_2]],Table2[[#This Row],[M23_28_2]],Table2[[#This Row],[K23_28_2]])</f>
        <v>1</v>
      </c>
      <c r="G1605" s="6">
        <f ca="1">SUMIF(INDIRECT(Table2[[#Headers],[M17_21_2]]&amp;"[concat]"),Table2[concat],INDIRECT(Table2[[#Headers],[M17_21_2]]&amp;"[c]"))</f>
        <v>0</v>
      </c>
      <c r="H1605" s="6">
        <f ca="1">SUMIF(INDIRECT(Table2[[#Headers],[K17_21_2]]&amp;"[concat]"),Table2[concat],INDIRECT(Table2[[#Headers],[K17_21_2]]&amp;"[c]"))*-1</f>
        <v>0</v>
      </c>
      <c r="I1605" s="6" t="str">
        <f ca="1">IF(OR(Table2[[#This Row],[M17_21_2]]&gt;0,Table2[[#This Row],[K17_21_2]]&lt;0),"+-","")</f>
        <v/>
      </c>
      <c r="J1605" s="9">
        <f ca="1">SUMIF(INDIRECT(Table2[[#Headers],[M23_28_2]]&amp;"[concat]"),Table2[concat],INDIRECT(Table2[[#Headers],[M23_28_2]]&amp;"[c]"))</f>
        <v>0</v>
      </c>
      <c r="K1605" s="9"/>
      <c r="L1605" s="9" t="str">
        <f ca="1">IF(OR(Table2[[#This Row],[M23_28_2]]&gt;0,Table2[[#This Row],[K23_28_2]]&lt;0),"+-","")</f>
        <v/>
      </c>
    </row>
    <row r="1606" spans="1:12" x14ac:dyDescent="0.25">
      <c r="A1606" s="6" t="str">
        <f>SUBSTITUTE(SUBSTITUTE(Table2[[#This Row],[NAMA BARANG]],"-","")," ","")</f>
        <v>PCLXT9907</v>
      </c>
      <c r="B1606" s="8">
        <f ca="1">IF(Table2[[#This Row],[TT]]&lt;1,"",COUNT(B$2:B1605)+1)</f>
        <v>1604</v>
      </c>
      <c r="C1606" s="6" t="s">
        <v>1915</v>
      </c>
      <c r="D1606" s="8">
        <v>1</v>
      </c>
      <c r="E1606" s="8" t="s">
        <v>167</v>
      </c>
      <c r="F1606" s="8">
        <f ca="1">SUM(Table2[[#This Row],[AWAL]],Table2[[#This Row],[M17_21_2]],Table2[[#This Row],[K17_21_2]],Table2[[#This Row],[M23_28_2]],Table2[[#This Row],[K23_28_2]])</f>
        <v>1</v>
      </c>
      <c r="G1606" s="6">
        <f ca="1">SUMIF(INDIRECT(Table2[[#Headers],[M17_21_2]]&amp;"[concat]"),Table2[concat],INDIRECT(Table2[[#Headers],[M17_21_2]]&amp;"[c]"))</f>
        <v>0</v>
      </c>
      <c r="H1606" s="6">
        <f ca="1">SUMIF(INDIRECT(Table2[[#Headers],[K17_21_2]]&amp;"[concat]"),Table2[concat],INDIRECT(Table2[[#Headers],[K17_21_2]]&amp;"[c]"))*-1</f>
        <v>0</v>
      </c>
      <c r="I1606" s="6" t="str">
        <f ca="1">IF(OR(Table2[[#This Row],[M17_21_2]]&gt;0,Table2[[#This Row],[K17_21_2]]&lt;0),"+-","")</f>
        <v/>
      </c>
      <c r="J1606" s="9">
        <f ca="1">SUMIF(INDIRECT(Table2[[#Headers],[M23_28_2]]&amp;"[concat]"),Table2[concat],INDIRECT(Table2[[#Headers],[M23_28_2]]&amp;"[c]"))</f>
        <v>0</v>
      </c>
      <c r="K1606" s="9"/>
      <c r="L1606" s="9" t="str">
        <f ca="1">IF(OR(Table2[[#This Row],[M23_28_2]]&gt;0,Table2[[#This Row],[K23_28_2]]&lt;0),"+-","")</f>
        <v/>
      </c>
    </row>
    <row r="1607" spans="1:12" x14ac:dyDescent="0.25">
      <c r="A1607" s="6" t="str">
        <f>SUBSTITUTE(SUBSTITUTE(Table2[[#This Row],[NAMA BARANG]],"-","")," ","")</f>
        <v>PCLZM3452</v>
      </c>
      <c r="B1607" s="8">
        <f ca="1">IF(Table2[[#This Row],[TT]]&lt;1,"",COUNT(B$2:B1606)+1)</f>
        <v>1605</v>
      </c>
      <c r="C1607" s="6" t="s">
        <v>1916</v>
      </c>
      <c r="D1607" s="8">
        <v>1</v>
      </c>
      <c r="E1607" s="8" t="s">
        <v>306</v>
      </c>
      <c r="F1607" s="8">
        <f ca="1">SUM(Table2[[#This Row],[AWAL]],Table2[[#This Row],[M17_21_2]],Table2[[#This Row],[K17_21_2]],Table2[[#This Row],[M23_28_2]],Table2[[#This Row],[K23_28_2]])</f>
        <v>1</v>
      </c>
      <c r="G1607" s="6">
        <f ca="1">SUMIF(INDIRECT(Table2[[#Headers],[M17_21_2]]&amp;"[concat]"),Table2[concat],INDIRECT(Table2[[#Headers],[M17_21_2]]&amp;"[c]"))</f>
        <v>0</v>
      </c>
      <c r="H1607" s="6">
        <f ca="1">SUMIF(INDIRECT(Table2[[#Headers],[K17_21_2]]&amp;"[concat]"),Table2[concat],INDIRECT(Table2[[#Headers],[K17_21_2]]&amp;"[c]"))*-1</f>
        <v>0</v>
      </c>
      <c r="I1607" s="6" t="str">
        <f ca="1">IF(OR(Table2[[#This Row],[M17_21_2]]&gt;0,Table2[[#This Row],[K17_21_2]]&lt;0),"+-","")</f>
        <v/>
      </c>
      <c r="J1607" s="9">
        <f ca="1">SUMIF(INDIRECT(Table2[[#Headers],[M23_28_2]]&amp;"[concat]"),Table2[concat],INDIRECT(Table2[[#Headers],[M23_28_2]]&amp;"[c]"))</f>
        <v>0</v>
      </c>
      <c r="K1607" s="9"/>
      <c r="L1607" s="9" t="str">
        <f ca="1">IF(OR(Table2[[#This Row],[M23_28_2]]&gt;0,Table2[[#This Row],[K23_28_2]]&lt;0),"+-","")</f>
        <v/>
      </c>
    </row>
    <row r="1608" spans="1:12" x14ac:dyDescent="0.25">
      <c r="A1608" s="6" t="str">
        <f>SUBSTITUTE(SUBSTITUTE(Table2[[#This Row],[NAMA BARANG]],"-","")," ","")</f>
        <v>Pclampu66351Unicorn</v>
      </c>
      <c r="B1608" s="8">
        <f ca="1">IF(Table2[[#This Row],[TT]]&lt;1,"",COUNT(B$2:B1607)+1)</f>
        <v>1606</v>
      </c>
      <c r="C1608" s="6" t="s">
        <v>1917</v>
      </c>
      <c r="D1608" s="8">
        <v>2</v>
      </c>
      <c r="E1608" s="8" t="s">
        <v>114</v>
      </c>
      <c r="F1608" s="8">
        <f ca="1">SUM(Table2[[#This Row],[AWAL]],Table2[[#This Row],[M17_21_2]],Table2[[#This Row],[K17_21_2]],Table2[[#This Row],[M23_28_2]],Table2[[#This Row],[K23_28_2]])</f>
        <v>2</v>
      </c>
      <c r="G1608" s="6">
        <f ca="1">SUMIF(INDIRECT(Table2[[#Headers],[M17_21_2]]&amp;"[concat]"),Table2[concat],INDIRECT(Table2[[#Headers],[M17_21_2]]&amp;"[c]"))</f>
        <v>0</v>
      </c>
      <c r="H1608" s="6">
        <f ca="1">SUMIF(INDIRECT(Table2[[#Headers],[K17_21_2]]&amp;"[concat]"),Table2[concat],INDIRECT(Table2[[#Headers],[K17_21_2]]&amp;"[c]"))*-1</f>
        <v>0</v>
      </c>
      <c r="I1608" s="6" t="str">
        <f ca="1">IF(OR(Table2[[#This Row],[M17_21_2]]&gt;0,Table2[[#This Row],[K17_21_2]]&lt;0),"+-","")</f>
        <v/>
      </c>
      <c r="J1608" s="9">
        <f ca="1">SUMIF(INDIRECT(Table2[[#Headers],[M23_28_2]]&amp;"[concat]"),Table2[concat],INDIRECT(Table2[[#Headers],[M23_28_2]]&amp;"[c]"))</f>
        <v>0</v>
      </c>
      <c r="K1608" s="9"/>
      <c r="L1608" s="9" t="str">
        <f ca="1">IF(OR(Table2[[#This Row],[M23_28_2]]&gt;0,Table2[[#This Row],[K23_28_2]]&lt;0),"+-","")</f>
        <v/>
      </c>
    </row>
    <row r="1609" spans="1:12" x14ac:dyDescent="0.25">
      <c r="A1609" s="6" t="str">
        <f>SUBSTITUTE(SUBSTITUTE(Table2[[#This Row],[NAMA BARANG]],"-","")," ","")</f>
        <v>Pclampu66352LOL</v>
      </c>
      <c r="B1609" s="8">
        <f ca="1">IF(Table2[[#This Row],[TT]]&lt;1,"",COUNT(B$2:B1608)+1)</f>
        <v>1607</v>
      </c>
      <c r="C1609" s="6" t="s">
        <v>1918</v>
      </c>
      <c r="D1609" s="8">
        <v>2</v>
      </c>
      <c r="E1609" s="8" t="s">
        <v>114</v>
      </c>
      <c r="F1609" s="8">
        <f ca="1">SUM(Table2[[#This Row],[AWAL]],Table2[[#This Row],[M17_21_2]],Table2[[#This Row],[K17_21_2]],Table2[[#This Row],[M23_28_2]],Table2[[#This Row],[K23_28_2]])</f>
        <v>2</v>
      </c>
      <c r="G1609" s="6">
        <f ca="1">SUMIF(INDIRECT(Table2[[#Headers],[M17_21_2]]&amp;"[concat]"),Table2[concat],INDIRECT(Table2[[#Headers],[M17_21_2]]&amp;"[c]"))</f>
        <v>0</v>
      </c>
      <c r="H1609" s="6">
        <f ca="1">SUMIF(INDIRECT(Table2[[#Headers],[K17_21_2]]&amp;"[concat]"),Table2[concat],INDIRECT(Table2[[#Headers],[K17_21_2]]&amp;"[c]"))*-1</f>
        <v>0</v>
      </c>
      <c r="I1609" s="6" t="str">
        <f ca="1">IF(OR(Table2[[#This Row],[M17_21_2]]&gt;0,Table2[[#This Row],[K17_21_2]]&lt;0),"+-","")</f>
        <v/>
      </c>
      <c r="J1609" s="9">
        <f ca="1">SUMIF(INDIRECT(Table2[[#Headers],[M23_28_2]]&amp;"[concat]"),Table2[concat],INDIRECT(Table2[[#Headers],[M23_28_2]]&amp;"[c]"))</f>
        <v>0</v>
      </c>
      <c r="K1609" s="9"/>
      <c r="L1609" s="9" t="str">
        <f ca="1">IF(OR(Table2[[#This Row],[M23_28_2]]&gt;0,Table2[[#This Row],[K23_28_2]]&lt;0),"+-","")</f>
        <v/>
      </c>
    </row>
    <row r="1610" spans="1:12" x14ac:dyDescent="0.25">
      <c r="A1610" s="6" t="str">
        <f>SUBSTITUTE(SUBSTITUTE(Table2[[#This Row],[NAMA BARANG]],"-","")," ","")</f>
        <v>Pclampu66352LOL</v>
      </c>
      <c r="B1610" s="8">
        <f ca="1">IF(Table2[[#This Row],[TT]]&lt;1,"",COUNT(B$2:B1609)+1)</f>
        <v>1608</v>
      </c>
      <c r="C1610" s="6" t="s">
        <v>1918</v>
      </c>
      <c r="D1610" s="8">
        <v>5</v>
      </c>
      <c r="E1610" s="8" t="s">
        <v>114</v>
      </c>
      <c r="F1610" s="8">
        <f ca="1">SUM(Table2[[#This Row],[AWAL]],Table2[[#This Row],[M17_21_2]],Table2[[#This Row],[K17_21_2]],Table2[[#This Row],[M23_28_2]],Table2[[#This Row],[K23_28_2]])</f>
        <v>5</v>
      </c>
      <c r="G1610" s="6">
        <f ca="1">SUMIF(INDIRECT(Table2[[#Headers],[M17_21_2]]&amp;"[concat]"),Table2[concat],INDIRECT(Table2[[#Headers],[M17_21_2]]&amp;"[c]"))</f>
        <v>0</v>
      </c>
      <c r="H1610" s="6">
        <f ca="1">SUMIF(INDIRECT(Table2[[#Headers],[K17_21_2]]&amp;"[concat]"),Table2[concat],INDIRECT(Table2[[#Headers],[K17_21_2]]&amp;"[c]"))*-1</f>
        <v>0</v>
      </c>
      <c r="I1610" s="6" t="str">
        <f ca="1">IF(OR(Table2[[#This Row],[M17_21_2]]&gt;0,Table2[[#This Row],[K17_21_2]]&lt;0),"+-","")</f>
        <v/>
      </c>
      <c r="J1610" s="9">
        <f ca="1">SUMIF(INDIRECT(Table2[[#Headers],[M23_28_2]]&amp;"[concat]"),Table2[concat],INDIRECT(Table2[[#Headers],[M23_28_2]]&amp;"[c]"))</f>
        <v>0</v>
      </c>
      <c r="K1610" s="9"/>
      <c r="L1610" s="9" t="str">
        <f ca="1">IF(OR(Table2[[#This Row],[M23_28_2]]&gt;0,Table2[[#This Row],[K23_28_2]]&lt;0),"+-","")</f>
        <v/>
      </c>
    </row>
    <row r="1611" spans="1:12" x14ac:dyDescent="0.25">
      <c r="A1611" s="6" t="str">
        <f>SUBSTITUTE(SUBSTITUTE(Table2[[#This Row],[NAMA BARANG]],"-","")," ","")</f>
        <v>Pclampu66355BTS</v>
      </c>
      <c r="B1611" s="10">
        <f ca="1">IF(Table2[[#This Row],[TT]]&lt;1,"",COUNT(B$2:B1610)+1)</f>
        <v>1609</v>
      </c>
      <c r="C1611" s="6" t="s">
        <v>1919</v>
      </c>
      <c r="D1611" s="8">
        <v>5</v>
      </c>
      <c r="E1611" s="8" t="s">
        <v>1485</v>
      </c>
      <c r="F1611" s="10">
        <f ca="1">SUM(Table2[[#This Row],[AWAL]],Table2[[#This Row],[M17_21_2]],Table2[[#This Row],[K17_21_2]],Table2[[#This Row],[M23_28_2]],Table2[[#This Row],[K23_28_2]])</f>
        <v>5</v>
      </c>
      <c r="G1611" s="6">
        <f ca="1">SUMIF(INDIRECT(Table2[[#Headers],[M17_21_2]]&amp;"[concat]"),Table2[concat],INDIRECT(Table2[[#Headers],[M17_21_2]]&amp;"[c]"))</f>
        <v>0</v>
      </c>
      <c r="H1611" s="6">
        <f ca="1">SUMIF(INDIRECT(Table2[[#Headers],[K17_21_2]]&amp;"[concat]"),Table2[concat],INDIRECT(Table2[[#Headers],[K17_21_2]]&amp;"[c]"))*-1</f>
        <v>0</v>
      </c>
      <c r="I1611" s="6" t="str">
        <f ca="1">IF(OR(Table2[[#This Row],[M17_21_2]]&gt;0,Table2[[#This Row],[K17_21_2]]&lt;0),"+-","")</f>
        <v/>
      </c>
      <c r="J1611" s="9">
        <f ca="1">SUMIF(INDIRECT(Table2[[#Headers],[M23_28_2]]&amp;"[concat]"),Table2[concat],INDIRECT(Table2[[#Headers],[M23_28_2]]&amp;"[c]"))</f>
        <v>0</v>
      </c>
      <c r="K1611" s="9"/>
      <c r="L1611" s="9" t="str">
        <f ca="1">IF(OR(Table2[[#This Row],[M23_28_2]]&gt;0,Table2[[#This Row],[K23_28_2]]&lt;0),"+-","")</f>
        <v/>
      </c>
    </row>
    <row r="1612" spans="1:12" x14ac:dyDescent="0.25">
      <c r="A1612" s="6" t="str">
        <f>SUBSTITUTE(SUBSTITUTE(Table2[[#This Row],[NAMA BARANG]],"-","")," ","")</f>
        <v>Pclampu66361Unicorn</v>
      </c>
      <c r="B1612" s="8">
        <f ca="1">IF(Table2[[#This Row],[TT]]&lt;1,"",COUNT(B$2:B1611)+1)</f>
        <v>1610</v>
      </c>
      <c r="C1612" s="6" t="s">
        <v>1920</v>
      </c>
      <c r="D1612" s="8">
        <v>1</v>
      </c>
      <c r="E1612" s="8" t="s">
        <v>1485</v>
      </c>
      <c r="F1612" s="8">
        <f ca="1">SUM(Table2[[#This Row],[AWAL]],Table2[[#This Row],[M17_21_2]],Table2[[#This Row],[K17_21_2]],Table2[[#This Row],[M23_28_2]],Table2[[#This Row],[K23_28_2]])</f>
        <v>1</v>
      </c>
      <c r="G1612" s="6">
        <f ca="1">SUMIF(INDIRECT(Table2[[#Headers],[M17_21_2]]&amp;"[concat]"),Table2[concat],INDIRECT(Table2[[#Headers],[M17_21_2]]&amp;"[c]"))</f>
        <v>0</v>
      </c>
      <c r="H1612" s="6">
        <f ca="1">SUMIF(INDIRECT(Table2[[#Headers],[K17_21_2]]&amp;"[concat]"),Table2[concat],INDIRECT(Table2[[#Headers],[K17_21_2]]&amp;"[c]"))*-1</f>
        <v>0</v>
      </c>
      <c r="I1612" s="6" t="str">
        <f ca="1">IF(OR(Table2[[#This Row],[M17_21_2]]&gt;0,Table2[[#This Row],[K17_21_2]]&lt;0),"+-","")</f>
        <v/>
      </c>
      <c r="J1612" s="9">
        <f ca="1">SUMIF(INDIRECT(Table2[[#Headers],[M23_28_2]]&amp;"[concat]"),Table2[concat],INDIRECT(Table2[[#Headers],[M23_28_2]]&amp;"[c]"))</f>
        <v>0</v>
      </c>
      <c r="K1612" s="9"/>
      <c r="L1612" s="9" t="str">
        <f ca="1">IF(OR(Table2[[#This Row],[M23_28_2]]&gt;0,Table2[[#This Row],[K23_28_2]]&lt;0),"+-","")</f>
        <v/>
      </c>
    </row>
    <row r="1613" spans="1:12" x14ac:dyDescent="0.25">
      <c r="A1613" s="6" t="str">
        <f>SUBSTITUTE(SUBSTITUTE(Table2[[#This Row],[NAMA BARANG]],"-","")," ","")</f>
        <v>Pclampu66362LOL</v>
      </c>
      <c r="B1613" s="8">
        <f ca="1">IF(Table2[[#This Row],[TT]]&lt;1,"",COUNT(B$2:B1612)+1)</f>
        <v>1611</v>
      </c>
      <c r="C1613" s="6" t="s">
        <v>1921</v>
      </c>
      <c r="D1613" s="8">
        <v>4</v>
      </c>
      <c r="E1613" s="8" t="s">
        <v>114</v>
      </c>
      <c r="F1613" s="8">
        <f ca="1">SUM(Table2[[#This Row],[AWAL]],Table2[[#This Row],[M17_21_2]],Table2[[#This Row],[K17_21_2]],Table2[[#This Row],[M23_28_2]],Table2[[#This Row],[K23_28_2]])</f>
        <v>4</v>
      </c>
      <c r="G1613" s="6">
        <f ca="1">SUMIF(INDIRECT(Table2[[#Headers],[M17_21_2]]&amp;"[concat]"),Table2[concat],INDIRECT(Table2[[#Headers],[M17_21_2]]&amp;"[c]"))</f>
        <v>0</v>
      </c>
      <c r="H1613" s="6">
        <f ca="1">SUMIF(INDIRECT(Table2[[#Headers],[K17_21_2]]&amp;"[concat]"),Table2[concat],INDIRECT(Table2[[#Headers],[K17_21_2]]&amp;"[c]"))*-1</f>
        <v>0</v>
      </c>
      <c r="I1613" s="6" t="str">
        <f ca="1">IF(OR(Table2[[#This Row],[M17_21_2]]&gt;0,Table2[[#This Row],[K17_21_2]]&lt;0),"+-","")</f>
        <v/>
      </c>
      <c r="J1613" s="9">
        <f ca="1">SUMIF(INDIRECT(Table2[[#Headers],[M23_28_2]]&amp;"[concat]"),Table2[concat],INDIRECT(Table2[[#Headers],[M23_28_2]]&amp;"[c]"))</f>
        <v>0</v>
      </c>
      <c r="K1613" s="9"/>
      <c r="L1613" s="9" t="str">
        <f ca="1">IF(OR(Table2[[#This Row],[M23_28_2]]&gt;0,Table2[[#This Row],[K23_28_2]]&lt;0),"+-","")</f>
        <v/>
      </c>
    </row>
    <row r="1614" spans="1:12" x14ac:dyDescent="0.25">
      <c r="A1614" s="6" t="str">
        <f>SUBSTITUTE(SUBSTITUTE(Table2[[#This Row],[NAMA BARANG]],"-","")," ","")</f>
        <v>Pclampu66362LOL</v>
      </c>
      <c r="B1614" s="10">
        <f ca="1">IF(Table2[[#This Row],[TT]]&lt;1,"",COUNT(B$2:B1613)+1)</f>
        <v>1612</v>
      </c>
      <c r="C1614" s="6" t="s">
        <v>1921</v>
      </c>
      <c r="D1614" s="8">
        <v>5</v>
      </c>
      <c r="E1614" s="8" t="s">
        <v>114</v>
      </c>
      <c r="F1614" s="10">
        <f ca="1">SUM(Table2[[#This Row],[AWAL]],Table2[[#This Row],[M17_21_2]],Table2[[#This Row],[K17_21_2]],Table2[[#This Row],[M23_28_2]],Table2[[#This Row],[K23_28_2]])</f>
        <v>5</v>
      </c>
      <c r="G1614" s="6">
        <f ca="1">SUMIF(INDIRECT(Table2[[#Headers],[M17_21_2]]&amp;"[concat]"),Table2[concat],INDIRECT(Table2[[#Headers],[M17_21_2]]&amp;"[c]"))</f>
        <v>0</v>
      </c>
      <c r="H1614" s="6">
        <f ca="1">SUMIF(INDIRECT(Table2[[#Headers],[K17_21_2]]&amp;"[concat]"),Table2[concat],INDIRECT(Table2[[#Headers],[K17_21_2]]&amp;"[c]"))*-1</f>
        <v>0</v>
      </c>
      <c r="I1614" s="6" t="str">
        <f ca="1">IF(OR(Table2[[#This Row],[M17_21_2]]&gt;0,Table2[[#This Row],[K17_21_2]]&lt;0),"+-","")</f>
        <v/>
      </c>
      <c r="J1614" s="9">
        <f ca="1">SUMIF(INDIRECT(Table2[[#Headers],[M23_28_2]]&amp;"[concat]"),Table2[concat],INDIRECT(Table2[[#Headers],[M23_28_2]]&amp;"[c]"))</f>
        <v>0</v>
      </c>
      <c r="K1614" s="9"/>
      <c r="L1614" s="9" t="str">
        <f ca="1">IF(OR(Table2[[#This Row],[M23_28_2]]&gt;0,Table2[[#This Row],[K23_28_2]]&lt;0),"+-","")</f>
        <v/>
      </c>
    </row>
    <row r="1615" spans="1:12" x14ac:dyDescent="0.25">
      <c r="A1615" s="6" t="str">
        <f>SUBSTITUTE(SUBSTITUTE(Table2[[#This Row],[NAMA BARANG]],"-","")," ","")</f>
        <v>Pclampu66363Avenger</v>
      </c>
      <c r="B1615" s="8">
        <f ca="1">IF(Table2[[#This Row],[TT]]&lt;1,"",COUNT(B$2:B1614)+1)</f>
        <v>1613</v>
      </c>
      <c r="C1615" s="6" t="s">
        <v>1922</v>
      </c>
      <c r="D1615" s="8">
        <v>3</v>
      </c>
      <c r="E1615" s="8" t="s">
        <v>1485</v>
      </c>
      <c r="F1615" s="8">
        <f ca="1">SUM(Table2[[#This Row],[AWAL]],Table2[[#This Row],[M17_21_2]],Table2[[#This Row],[K17_21_2]],Table2[[#This Row],[M23_28_2]],Table2[[#This Row],[K23_28_2]])</f>
        <v>3</v>
      </c>
      <c r="G1615" s="6">
        <f ca="1">SUMIF(INDIRECT(Table2[[#Headers],[M17_21_2]]&amp;"[concat]"),Table2[concat],INDIRECT(Table2[[#Headers],[M17_21_2]]&amp;"[c]"))</f>
        <v>0</v>
      </c>
      <c r="H1615" s="6">
        <f ca="1">SUMIF(INDIRECT(Table2[[#Headers],[K17_21_2]]&amp;"[concat]"),Table2[concat],INDIRECT(Table2[[#Headers],[K17_21_2]]&amp;"[c]"))*-1</f>
        <v>0</v>
      </c>
      <c r="I1615" s="6" t="str">
        <f ca="1">IF(OR(Table2[[#This Row],[M17_21_2]]&gt;0,Table2[[#This Row],[K17_21_2]]&lt;0),"+-","")</f>
        <v/>
      </c>
      <c r="J1615" s="9">
        <f ca="1">SUMIF(INDIRECT(Table2[[#Headers],[M23_28_2]]&amp;"[concat]"),Table2[concat],INDIRECT(Table2[[#Headers],[M23_28_2]]&amp;"[c]"))</f>
        <v>0</v>
      </c>
      <c r="K1615" s="9"/>
      <c r="L1615" s="9" t="str">
        <f ca="1">IF(OR(Table2[[#This Row],[M23_28_2]]&gt;0,Table2[[#This Row],[K23_28_2]]&lt;0),"+-","")</f>
        <v/>
      </c>
    </row>
    <row r="1616" spans="1:12" x14ac:dyDescent="0.25">
      <c r="A1616" s="6" t="str">
        <f>SUBSTITUTE(SUBSTITUTE(Table2[[#This Row],[NAMA BARANG]],"-","")," ","")</f>
        <v>Pclampu66366BT21</v>
      </c>
      <c r="B1616" s="8">
        <f ca="1">IF(Table2[[#This Row],[TT]]&lt;1,"",COUNT(B$2:B1615)+1)</f>
        <v>1614</v>
      </c>
      <c r="C1616" s="6" t="s">
        <v>1923</v>
      </c>
      <c r="D1616" s="8">
        <v>25</v>
      </c>
      <c r="E1616" s="8" t="s">
        <v>1485</v>
      </c>
      <c r="F1616" s="8">
        <f ca="1">SUM(Table2[[#This Row],[AWAL]],Table2[[#This Row],[M17_21_2]],Table2[[#This Row],[K17_21_2]],Table2[[#This Row],[M23_28_2]],Table2[[#This Row],[K23_28_2]])</f>
        <v>25</v>
      </c>
      <c r="G1616" s="6">
        <f ca="1">SUMIF(INDIRECT(Table2[[#Headers],[M17_21_2]]&amp;"[concat]"),Table2[concat],INDIRECT(Table2[[#Headers],[M17_21_2]]&amp;"[c]"))</f>
        <v>0</v>
      </c>
      <c r="H1616" s="6">
        <f ca="1">SUMIF(INDIRECT(Table2[[#Headers],[K17_21_2]]&amp;"[concat]"),Table2[concat],INDIRECT(Table2[[#Headers],[K17_21_2]]&amp;"[c]"))*-1</f>
        <v>0</v>
      </c>
      <c r="I1616" s="6" t="str">
        <f ca="1">IF(OR(Table2[[#This Row],[M17_21_2]]&gt;0,Table2[[#This Row],[K17_21_2]]&lt;0),"+-","")</f>
        <v/>
      </c>
      <c r="J1616" s="9">
        <f ca="1">SUMIF(INDIRECT(Table2[[#Headers],[M23_28_2]]&amp;"[concat]"),Table2[concat],INDIRECT(Table2[[#Headers],[M23_28_2]]&amp;"[c]"))</f>
        <v>0</v>
      </c>
      <c r="K1616" s="9"/>
      <c r="L1616" s="9" t="str">
        <f ca="1">IF(OR(Table2[[#This Row],[M23_28_2]]&gt;0,Table2[[#This Row],[K23_28_2]]&lt;0),"+-","")</f>
        <v/>
      </c>
    </row>
    <row r="1617" spans="1:12" x14ac:dyDescent="0.25">
      <c r="A1617" s="6" t="str">
        <f>SUBSTITUTE(SUBSTITUTE(Table2[[#This Row],[NAMA BARANG]],"-","")," ","")</f>
        <v>PCM65009KB</v>
      </c>
      <c r="B1617" s="8">
        <f ca="1">IF(Table2[[#This Row],[TT]]&lt;1,"",COUNT(B$2:B1616)+1)</f>
        <v>1615</v>
      </c>
      <c r="C1617" s="6" t="s">
        <v>1924</v>
      </c>
      <c r="D1617" s="8">
        <v>1</v>
      </c>
      <c r="E1617" s="8" t="s">
        <v>63</v>
      </c>
      <c r="F1617" s="8">
        <f ca="1">SUM(Table2[[#This Row],[AWAL]],Table2[[#This Row],[M17_21_2]],Table2[[#This Row],[K17_21_2]],Table2[[#This Row],[M23_28_2]],Table2[[#This Row],[K23_28_2]])</f>
        <v>1</v>
      </c>
      <c r="G1617" s="6">
        <f ca="1">SUMIF(INDIRECT(Table2[[#Headers],[M17_21_2]]&amp;"[concat]"),Table2[concat],INDIRECT(Table2[[#Headers],[M17_21_2]]&amp;"[c]"))</f>
        <v>0</v>
      </c>
      <c r="H1617" s="6">
        <f ca="1">SUMIF(INDIRECT(Table2[[#Headers],[K17_21_2]]&amp;"[concat]"),Table2[concat],INDIRECT(Table2[[#Headers],[K17_21_2]]&amp;"[c]"))*-1</f>
        <v>0</v>
      </c>
      <c r="I1617" s="6" t="str">
        <f ca="1">IF(OR(Table2[[#This Row],[M17_21_2]]&gt;0,Table2[[#This Row],[K17_21_2]]&lt;0),"+-","")</f>
        <v/>
      </c>
      <c r="J1617" s="9">
        <f ca="1">SUMIF(INDIRECT(Table2[[#Headers],[M23_28_2]]&amp;"[concat]"),Table2[concat],INDIRECT(Table2[[#Headers],[M23_28_2]]&amp;"[c]"))</f>
        <v>0</v>
      </c>
      <c r="K1617" s="9"/>
      <c r="L1617" s="9" t="str">
        <f ca="1">IF(OR(Table2[[#This Row],[M23_28_2]]&gt;0,Table2[[#This Row],[K23_28_2]]&lt;0),"+-","")</f>
        <v/>
      </c>
    </row>
    <row r="1618" spans="1:12" x14ac:dyDescent="0.25">
      <c r="A1618" s="6" t="str">
        <f>SUBSTITUTE(SUBSTITUTE(Table2[[#This Row],[NAMA BARANG]],"-","")," ","")</f>
        <v>PcMagnetA1190</v>
      </c>
      <c r="B1618" s="8">
        <f ca="1">IF(Table2[[#This Row],[TT]]&lt;1,"",COUNT(B$2:B1617)+1)</f>
        <v>1616</v>
      </c>
      <c r="C1618" s="6" t="s">
        <v>1925</v>
      </c>
      <c r="D1618" s="8">
        <v>3</v>
      </c>
      <c r="E1618" s="8" t="s">
        <v>98</v>
      </c>
      <c r="F1618" s="8">
        <f ca="1">SUM(Table2[[#This Row],[AWAL]],Table2[[#This Row],[M17_21_2]],Table2[[#This Row],[K17_21_2]],Table2[[#This Row],[M23_28_2]],Table2[[#This Row],[K23_28_2]])</f>
        <v>2</v>
      </c>
      <c r="G1618" s="6">
        <f ca="1">SUMIF(INDIRECT(Table2[[#Headers],[M17_21_2]]&amp;"[concat]"),Table2[concat],INDIRECT(Table2[[#Headers],[M17_21_2]]&amp;"[c]"))</f>
        <v>0</v>
      </c>
      <c r="H1618" s="6">
        <f ca="1">SUMIF(INDIRECT(Table2[[#Headers],[K17_21_2]]&amp;"[concat]"),Table2[concat],INDIRECT(Table2[[#Headers],[K17_21_2]]&amp;"[c]"))*-1</f>
        <v>-1</v>
      </c>
      <c r="I1618" s="6" t="str">
        <f ca="1">IF(OR(Table2[[#This Row],[M17_21_2]]&gt;0,Table2[[#This Row],[K17_21_2]]&lt;0),"+-","")</f>
        <v>+-</v>
      </c>
      <c r="J1618" s="9">
        <f ca="1">SUMIF(INDIRECT(Table2[[#Headers],[M23_28_2]]&amp;"[concat]"),Table2[concat],INDIRECT(Table2[[#Headers],[M23_28_2]]&amp;"[c]"))</f>
        <v>0</v>
      </c>
      <c r="K1618" s="9"/>
      <c r="L1618" s="9" t="str">
        <f ca="1">IF(OR(Table2[[#This Row],[M23_28_2]]&gt;0,Table2[[#This Row],[K23_28_2]]&lt;0),"+-","")</f>
        <v/>
      </c>
    </row>
    <row r="1619" spans="1:12" x14ac:dyDescent="0.25">
      <c r="A1619" s="6" t="str">
        <f>SUBSTITUTE(SUBSTITUTE(Table2[[#This Row],[NAMA BARANG]],"-","")," ","")</f>
        <v>PCmagnetKT208</v>
      </c>
      <c r="B1619" s="8">
        <f ca="1">IF(Table2[[#This Row],[TT]]&lt;1,"",COUNT(B$2:B1618)+1)</f>
        <v>1617</v>
      </c>
      <c r="C1619" s="6" t="s">
        <v>1926</v>
      </c>
      <c r="D1619" s="8">
        <v>5</v>
      </c>
      <c r="E1619" s="8">
        <v>120</v>
      </c>
      <c r="F1619" s="8">
        <f ca="1">SUM(Table2[[#This Row],[AWAL]],Table2[[#This Row],[M17_21_2]],Table2[[#This Row],[K17_21_2]],Table2[[#This Row],[M23_28_2]],Table2[[#This Row],[K23_28_2]])</f>
        <v>5</v>
      </c>
      <c r="G1619" s="6">
        <f ca="1">SUMIF(INDIRECT(Table2[[#Headers],[M17_21_2]]&amp;"[concat]"),Table2[concat],INDIRECT(Table2[[#Headers],[M17_21_2]]&amp;"[c]"))</f>
        <v>0</v>
      </c>
      <c r="H1619" s="6">
        <f ca="1">SUMIF(INDIRECT(Table2[[#Headers],[K17_21_2]]&amp;"[concat]"),Table2[concat],INDIRECT(Table2[[#Headers],[K17_21_2]]&amp;"[c]"))*-1</f>
        <v>0</v>
      </c>
      <c r="I1619" s="6" t="str">
        <f ca="1">IF(OR(Table2[[#This Row],[M17_21_2]]&gt;0,Table2[[#This Row],[K17_21_2]]&lt;0),"+-","")</f>
        <v/>
      </c>
      <c r="J1619" s="9">
        <f ca="1">SUMIF(INDIRECT(Table2[[#Headers],[M23_28_2]]&amp;"[concat]"),Table2[concat],INDIRECT(Table2[[#Headers],[M23_28_2]]&amp;"[c]"))</f>
        <v>0</v>
      </c>
      <c r="K1619" s="9"/>
      <c r="L1619" s="9" t="str">
        <f ca="1">IF(OR(Table2[[#This Row],[M23_28_2]]&gt;0,Table2[[#This Row],[K23_28_2]]&lt;0),"+-","")</f>
        <v/>
      </c>
    </row>
    <row r="1620" spans="1:12" x14ac:dyDescent="0.25">
      <c r="A1620" s="6" t="str">
        <f>SUBSTITUTE(SUBSTITUTE(Table2[[#This Row],[NAMA BARANG]],"-","")," ","")</f>
        <v>PCmagnetKT77</v>
      </c>
      <c r="B1620" s="10">
        <f ca="1">IF(Table2[[#This Row],[TT]]&lt;1,"",COUNT(B$2:B1619)+1)</f>
        <v>1618</v>
      </c>
      <c r="C1620" s="6" t="s">
        <v>1927</v>
      </c>
      <c r="D1620" s="8">
        <v>8</v>
      </c>
      <c r="E1620" s="8" t="s">
        <v>98</v>
      </c>
      <c r="F1620" s="10">
        <f ca="1">SUM(Table2[[#This Row],[AWAL]],Table2[[#This Row],[M17_21_2]],Table2[[#This Row],[K17_21_2]],Table2[[#This Row],[M23_28_2]],Table2[[#This Row],[K23_28_2]])</f>
        <v>8</v>
      </c>
      <c r="G1620" s="6">
        <f ca="1">SUMIF(INDIRECT(Table2[[#Headers],[M17_21_2]]&amp;"[concat]"),Table2[concat],INDIRECT(Table2[[#Headers],[M17_21_2]]&amp;"[c]"))</f>
        <v>0</v>
      </c>
      <c r="H1620" s="6">
        <f ca="1">SUMIF(INDIRECT(Table2[[#Headers],[K17_21_2]]&amp;"[concat]"),Table2[concat],INDIRECT(Table2[[#Headers],[K17_21_2]]&amp;"[c]"))*-1</f>
        <v>0</v>
      </c>
      <c r="I1620" s="6" t="str">
        <f ca="1">IF(OR(Table2[[#This Row],[M17_21_2]]&gt;0,Table2[[#This Row],[K17_21_2]]&lt;0),"+-","")</f>
        <v/>
      </c>
      <c r="J1620" s="9">
        <f ca="1">SUMIF(INDIRECT(Table2[[#Headers],[M23_28_2]]&amp;"[concat]"),Table2[concat],INDIRECT(Table2[[#Headers],[M23_28_2]]&amp;"[c]"))</f>
        <v>0</v>
      </c>
      <c r="K1620" s="9"/>
      <c r="L1620" s="9" t="str">
        <f ca="1">IF(OR(Table2[[#This Row],[M23_28_2]]&gt;0,Table2[[#This Row],[K23_28_2]]&lt;0),"+-","")</f>
        <v/>
      </c>
    </row>
    <row r="1621" spans="1:12" x14ac:dyDescent="0.25">
      <c r="A1621" s="6" t="str">
        <f>SUBSTITUTE(SUBSTITUTE(Table2[[#This Row],[NAMA BARANG]],"-","")," ","")</f>
        <v>PCMagnit0110disney/0110applebear</v>
      </c>
      <c r="B1621" s="10">
        <f ca="1">IF(Table2[[#This Row],[TT]]&lt;1,"",COUNT(B$2:B1620)+1)</f>
        <v>1619</v>
      </c>
      <c r="C1621" s="6" t="s">
        <v>1928</v>
      </c>
      <c r="D1621" s="8">
        <v>1</v>
      </c>
      <c r="E1621" s="8" t="s">
        <v>43</v>
      </c>
      <c r="F1621" s="10">
        <f ca="1">SUM(Table2[[#This Row],[AWAL]],Table2[[#This Row],[M17_21_2]],Table2[[#This Row],[K17_21_2]],Table2[[#This Row],[M23_28_2]],Table2[[#This Row],[K23_28_2]])</f>
        <v>1</v>
      </c>
      <c r="G1621" s="6">
        <f ca="1">SUMIF(INDIRECT(Table2[[#Headers],[M17_21_2]]&amp;"[concat]"),Table2[concat],INDIRECT(Table2[[#Headers],[M17_21_2]]&amp;"[c]"))</f>
        <v>0</v>
      </c>
      <c r="H1621" s="6">
        <f ca="1">SUMIF(INDIRECT(Table2[[#Headers],[K17_21_2]]&amp;"[concat]"),Table2[concat],INDIRECT(Table2[[#Headers],[K17_21_2]]&amp;"[c]"))*-1</f>
        <v>0</v>
      </c>
      <c r="I1621" s="6" t="str">
        <f ca="1">IF(OR(Table2[[#This Row],[M17_21_2]]&gt;0,Table2[[#This Row],[K17_21_2]]&lt;0),"+-","")</f>
        <v/>
      </c>
      <c r="J1621" s="9">
        <f ca="1">SUMIF(INDIRECT(Table2[[#Headers],[M23_28_2]]&amp;"[concat]"),Table2[concat],INDIRECT(Table2[[#Headers],[M23_28_2]]&amp;"[c]"))</f>
        <v>0</v>
      </c>
      <c r="K1621" s="9"/>
      <c r="L1621" s="9" t="str">
        <f ca="1">IF(OR(Table2[[#This Row],[M23_28_2]]&gt;0,Table2[[#This Row],[K23_28_2]]&lt;0),"+-","")</f>
        <v/>
      </c>
    </row>
    <row r="1622" spans="1:12" x14ac:dyDescent="0.25">
      <c r="A1622" s="6" t="str">
        <f>SUBSTITUTE(SUBSTITUTE(Table2[[#This Row],[NAMA BARANG]],"-","")," ","")</f>
        <v>PCMagnit051MMblk</v>
      </c>
      <c r="B1622" s="8">
        <f ca="1">IF(Table2[[#This Row],[TT]]&lt;1,"",COUNT(B$2:B1621)+1)</f>
        <v>1620</v>
      </c>
      <c r="C1622" s="6" t="s">
        <v>1929</v>
      </c>
      <c r="D1622" s="8">
        <v>30</v>
      </c>
      <c r="E1622" s="8" t="s">
        <v>15</v>
      </c>
      <c r="F1622" s="8">
        <f ca="1">SUM(Table2[[#This Row],[AWAL]],Table2[[#This Row],[M17_21_2]],Table2[[#This Row],[K17_21_2]],Table2[[#This Row],[M23_28_2]],Table2[[#This Row],[K23_28_2]])</f>
        <v>29</v>
      </c>
      <c r="G1622" s="6">
        <f ca="1">SUMIF(INDIRECT(Table2[[#Headers],[M17_21_2]]&amp;"[concat]"),Table2[concat],INDIRECT(Table2[[#Headers],[M17_21_2]]&amp;"[c]"))</f>
        <v>0</v>
      </c>
      <c r="H1622" s="6">
        <f ca="1">SUMIF(INDIRECT(Table2[[#Headers],[K17_21_2]]&amp;"[concat]"),Table2[concat],INDIRECT(Table2[[#Headers],[K17_21_2]]&amp;"[c]"))*-1</f>
        <v>-1</v>
      </c>
      <c r="I1622" s="6" t="str">
        <f ca="1">IF(OR(Table2[[#This Row],[M17_21_2]]&gt;0,Table2[[#This Row],[K17_21_2]]&lt;0),"+-","")</f>
        <v>+-</v>
      </c>
      <c r="J1622" s="9">
        <f ca="1">SUMIF(INDIRECT(Table2[[#Headers],[M23_28_2]]&amp;"[concat]"),Table2[concat],INDIRECT(Table2[[#Headers],[M23_28_2]]&amp;"[c]"))</f>
        <v>0</v>
      </c>
      <c r="K1622" s="9"/>
      <c r="L1622" s="9" t="str">
        <f ca="1">IF(OR(Table2[[#This Row],[M23_28_2]]&gt;0,Table2[[#This Row],[K23_28_2]]&lt;0),"+-","")</f>
        <v/>
      </c>
    </row>
    <row r="1623" spans="1:12" x14ac:dyDescent="0.25">
      <c r="A1623" s="6" t="str">
        <f>SUBSTITUTE(SUBSTITUTE(Table2[[#This Row],[NAMA BARANG]],"-","")," ","")</f>
        <v>PCMagnit1151</v>
      </c>
      <c r="B1623" s="8">
        <f ca="1">IF(Table2[[#This Row],[TT]]&lt;1,"",COUNT(B$2:B1622)+1)</f>
        <v>1621</v>
      </c>
      <c r="C1623" s="6" t="s">
        <v>1930</v>
      </c>
      <c r="D1623" s="8">
        <v>3</v>
      </c>
      <c r="E1623" s="8" t="s">
        <v>98</v>
      </c>
      <c r="F1623" s="8">
        <f ca="1">SUM(Table2[[#This Row],[AWAL]],Table2[[#This Row],[M17_21_2]],Table2[[#This Row],[K17_21_2]],Table2[[#This Row],[M23_28_2]],Table2[[#This Row],[K23_28_2]])</f>
        <v>3</v>
      </c>
      <c r="G1623" s="6">
        <f ca="1">SUMIF(INDIRECT(Table2[[#Headers],[M17_21_2]]&amp;"[concat]"),Table2[concat],INDIRECT(Table2[[#Headers],[M17_21_2]]&amp;"[c]"))</f>
        <v>0</v>
      </c>
      <c r="H1623" s="6">
        <f ca="1">SUMIF(INDIRECT(Table2[[#Headers],[K17_21_2]]&amp;"[concat]"),Table2[concat],INDIRECT(Table2[[#Headers],[K17_21_2]]&amp;"[c]"))*-1</f>
        <v>0</v>
      </c>
      <c r="I1623" s="6" t="str">
        <f ca="1">IF(OR(Table2[[#This Row],[M17_21_2]]&gt;0,Table2[[#This Row],[K17_21_2]]&lt;0),"+-","")</f>
        <v/>
      </c>
      <c r="J1623" s="9">
        <f ca="1">SUMIF(INDIRECT(Table2[[#Headers],[M23_28_2]]&amp;"[concat]"),Table2[concat],INDIRECT(Table2[[#Headers],[M23_28_2]]&amp;"[c]"))</f>
        <v>0</v>
      </c>
      <c r="K1623" s="9"/>
      <c r="L1623" s="9" t="str">
        <f ca="1">IF(OR(Table2[[#This Row],[M23_28_2]]&gt;0,Table2[[#This Row],[K23_28_2]]&lt;0),"+-","")</f>
        <v/>
      </c>
    </row>
    <row r="1624" spans="1:12" x14ac:dyDescent="0.25">
      <c r="A1624" s="6" t="str">
        <f>SUBSTITUTE(SUBSTITUTE(Table2[[#This Row],[NAMA BARANG]],"-","")," ","")</f>
        <v>PCMagnit351502</v>
      </c>
      <c r="B1624" s="8">
        <f ca="1">IF(Table2[[#This Row],[TT]]&lt;1,"",COUNT(B$2:B1623)+1)</f>
        <v>1622</v>
      </c>
      <c r="C1624" s="6" t="s">
        <v>1931</v>
      </c>
      <c r="D1624" s="8">
        <v>1</v>
      </c>
      <c r="E1624" s="8" t="s">
        <v>98</v>
      </c>
      <c r="F1624" s="8">
        <f ca="1">SUM(Table2[[#This Row],[AWAL]],Table2[[#This Row],[M17_21_2]],Table2[[#This Row],[K17_21_2]],Table2[[#This Row],[M23_28_2]],Table2[[#This Row],[K23_28_2]])</f>
        <v>1</v>
      </c>
      <c r="G1624" s="6">
        <f ca="1">SUMIF(INDIRECT(Table2[[#Headers],[M17_21_2]]&amp;"[concat]"),Table2[concat],INDIRECT(Table2[[#Headers],[M17_21_2]]&amp;"[c]"))</f>
        <v>0</v>
      </c>
      <c r="H1624" s="6">
        <f ca="1">SUMIF(INDIRECT(Table2[[#Headers],[K17_21_2]]&amp;"[concat]"),Table2[concat],INDIRECT(Table2[[#Headers],[K17_21_2]]&amp;"[c]"))*-1</f>
        <v>0</v>
      </c>
      <c r="I1624" s="6" t="str">
        <f ca="1">IF(OR(Table2[[#This Row],[M17_21_2]]&gt;0,Table2[[#This Row],[K17_21_2]]&lt;0),"+-","")</f>
        <v/>
      </c>
      <c r="J1624" s="9">
        <f ca="1">SUMIF(INDIRECT(Table2[[#Headers],[M23_28_2]]&amp;"[concat]"),Table2[concat],INDIRECT(Table2[[#Headers],[M23_28_2]]&amp;"[c]"))</f>
        <v>0</v>
      </c>
      <c r="K1624" s="9"/>
      <c r="L1624" s="9" t="str">
        <f ca="1">IF(OR(Table2[[#This Row],[M23_28_2]]&gt;0,Table2[[#This Row],[K23_28_2]]&lt;0),"+-","")</f>
        <v/>
      </c>
    </row>
    <row r="1625" spans="1:12" x14ac:dyDescent="0.25">
      <c r="A1625" s="6" t="str">
        <f>SUBSTITUTE(SUBSTITUTE(Table2[[#This Row],[NAMA BARANG]],"-","")," ","")</f>
        <v>PCMagnit357820</v>
      </c>
      <c r="B1625" s="8">
        <f ca="1">IF(Table2[[#This Row],[TT]]&lt;1,"",COUNT(B$2:B1624)+1)</f>
        <v>1623</v>
      </c>
      <c r="C1625" s="6" t="s">
        <v>1932</v>
      </c>
      <c r="D1625" s="8">
        <v>7</v>
      </c>
      <c r="E1625" s="8" t="s">
        <v>43</v>
      </c>
      <c r="F1625" s="8">
        <f ca="1">SUM(Table2[[#This Row],[AWAL]],Table2[[#This Row],[M17_21_2]],Table2[[#This Row],[K17_21_2]],Table2[[#This Row],[M23_28_2]],Table2[[#This Row],[K23_28_2]])</f>
        <v>7</v>
      </c>
      <c r="G1625" s="6">
        <f ca="1">SUMIF(INDIRECT(Table2[[#Headers],[M17_21_2]]&amp;"[concat]"),Table2[concat],INDIRECT(Table2[[#Headers],[M17_21_2]]&amp;"[c]"))</f>
        <v>0</v>
      </c>
      <c r="H1625" s="6">
        <f ca="1">SUMIF(INDIRECT(Table2[[#Headers],[K17_21_2]]&amp;"[concat]"),Table2[concat],INDIRECT(Table2[[#Headers],[K17_21_2]]&amp;"[c]"))*-1</f>
        <v>0</v>
      </c>
      <c r="I1625" s="6" t="str">
        <f ca="1">IF(OR(Table2[[#This Row],[M17_21_2]]&gt;0,Table2[[#This Row],[K17_21_2]]&lt;0),"+-","")</f>
        <v/>
      </c>
      <c r="J1625" s="9">
        <f ca="1">SUMIF(INDIRECT(Table2[[#Headers],[M23_28_2]]&amp;"[concat]"),Table2[concat],INDIRECT(Table2[[#Headers],[M23_28_2]]&amp;"[c]"))</f>
        <v>0</v>
      </c>
      <c r="K1625" s="9"/>
      <c r="L1625" s="9" t="str">
        <f ca="1">IF(OR(Table2[[#This Row],[M23_28_2]]&gt;0,Table2[[#This Row],[K23_28_2]]&lt;0),"+-","")</f>
        <v/>
      </c>
    </row>
    <row r="1626" spans="1:12" x14ac:dyDescent="0.25">
      <c r="A1626" s="6" t="str">
        <f>SUBSTITUTE(SUBSTITUTE(Table2[[#This Row],[NAMA BARANG]],"-","")," ","")</f>
        <v>PCMagnit3DKT8158</v>
      </c>
      <c r="B1626" s="8">
        <f ca="1">IF(Table2[[#This Row],[TT]]&lt;1,"",COUNT(B$2:B1625)+1)</f>
        <v>1624</v>
      </c>
      <c r="C1626" s="6" t="s">
        <v>1933</v>
      </c>
      <c r="D1626" s="8">
        <v>2</v>
      </c>
      <c r="E1626" s="8" t="s">
        <v>98</v>
      </c>
      <c r="F1626" s="8">
        <f ca="1">SUM(Table2[[#This Row],[AWAL]],Table2[[#This Row],[M17_21_2]],Table2[[#This Row],[K17_21_2]],Table2[[#This Row],[M23_28_2]],Table2[[#This Row],[K23_28_2]])</f>
        <v>2</v>
      </c>
      <c r="G1626" s="6">
        <f ca="1">SUMIF(INDIRECT(Table2[[#Headers],[M17_21_2]]&amp;"[concat]"),Table2[concat],INDIRECT(Table2[[#Headers],[M17_21_2]]&amp;"[c]"))</f>
        <v>0</v>
      </c>
      <c r="H1626" s="6">
        <f ca="1">SUMIF(INDIRECT(Table2[[#Headers],[K17_21_2]]&amp;"[concat]"),Table2[concat],INDIRECT(Table2[[#Headers],[K17_21_2]]&amp;"[c]"))*-1</f>
        <v>0</v>
      </c>
      <c r="I1626" s="6" t="str">
        <f ca="1">IF(OR(Table2[[#This Row],[M17_21_2]]&gt;0,Table2[[#This Row],[K17_21_2]]&lt;0),"+-","")</f>
        <v/>
      </c>
      <c r="J1626" s="9">
        <f ca="1">SUMIF(INDIRECT(Table2[[#Headers],[M23_28_2]]&amp;"[concat]"),Table2[concat],INDIRECT(Table2[[#Headers],[M23_28_2]]&amp;"[c]"))</f>
        <v>0</v>
      </c>
      <c r="K1626" s="9"/>
      <c r="L1626" s="9" t="str">
        <f ca="1">IF(OR(Table2[[#This Row],[M23_28_2]]&gt;0,Table2[[#This Row],[K23_28_2]]&lt;0),"+-","")</f>
        <v/>
      </c>
    </row>
    <row r="1627" spans="1:12" x14ac:dyDescent="0.25">
      <c r="A1627" s="6" t="str">
        <f>SUBSTITUTE(SUBSTITUTE(Table2[[#This Row],[NAMA BARANG]],"-","")," ","")</f>
        <v>PCMagnit5501Besar</v>
      </c>
      <c r="B1627" s="8">
        <f ca="1">IF(Table2[[#This Row],[TT]]&lt;1,"",COUNT(B$2:B1626)+1)</f>
        <v>1625</v>
      </c>
      <c r="C1627" s="6" t="s">
        <v>1934</v>
      </c>
      <c r="D1627" s="8">
        <v>1</v>
      </c>
      <c r="E1627" s="8" t="s">
        <v>43</v>
      </c>
      <c r="F1627" s="8">
        <f ca="1">SUM(Table2[[#This Row],[AWAL]],Table2[[#This Row],[M17_21_2]],Table2[[#This Row],[K17_21_2]],Table2[[#This Row],[M23_28_2]],Table2[[#This Row],[K23_28_2]])</f>
        <v>1</v>
      </c>
      <c r="G1627" s="6">
        <f ca="1">SUMIF(INDIRECT(Table2[[#Headers],[M17_21_2]]&amp;"[concat]"),Table2[concat],INDIRECT(Table2[[#Headers],[M17_21_2]]&amp;"[c]"))</f>
        <v>0</v>
      </c>
      <c r="H1627" s="6">
        <f ca="1">SUMIF(INDIRECT(Table2[[#Headers],[K17_21_2]]&amp;"[concat]"),Table2[concat],INDIRECT(Table2[[#Headers],[K17_21_2]]&amp;"[c]"))*-1</f>
        <v>0</v>
      </c>
      <c r="I1627" s="6" t="str">
        <f ca="1">IF(OR(Table2[[#This Row],[M17_21_2]]&gt;0,Table2[[#This Row],[K17_21_2]]&lt;0),"+-","")</f>
        <v/>
      </c>
      <c r="J1627" s="9">
        <f ca="1">SUMIF(INDIRECT(Table2[[#Headers],[M23_28_2]]&amp;"[concat]"),Table2[concat],INDIRECT(Table2[[#Headers],[M23_28_2]]&amp;"[c]"))</f>
        <v>0</v>
      </c>
      <c r="K1627" s="9"/>
      <c r="L1627" s="9" t="str">
        <f ca="1">IF(OR(Table2[[#This Row],[M23_28_2]]&gt;0,Table2[[#This Row],[K23_28_2]]&lt;0),"+-","")</f>
        <v/>
      </c>
    </row>
    <row r="1628" spans="1:12" x14ac:dyDescent="0.25">
      <c r="A1628" s="6" t="str">
        <f>SUBSTITUTE(SUBSTITUTE(Table2[[#This Row],[NAMA BARANG]],"-","")," ","")</f>
        <v>PCMagnit65005(Baru)</v>
      </c>
      <c r="B1628" s="8">
        <f ca="1">IF(Table2[[#This Row],[TT]]&lt;1,"",COUNT(B$2:B1627)+1)</f>
        <v>1626</v>
      </c>
      <c r="C1628" s="6" t="s">
        <v>1935</v>
      </c>
      <c r="D1628" s="8">
        <v>10</v>
      </c>
      <c r="E1628" s="8" t="s">
        <v>98</v>
      </c>
      <c r="F1628" s="8">
        <f ca="1">SUM(Table2[[#This Row],[AWAL]],Table2[[#This Row],[M17_21_2]],Table2[[#This Row],[K17_21_2]],Table2[[#This Row],[M23_28_2]],Table2[[#This Row],[K23_28_2]])</f>
        <v>6</v>
      </c>
      <c r="G1628" s="6">
        <f ca="1">SUMIF(INDIRECT(Table2[[#Headers],[M17_21_2]]&amp;"[concat]"),Table2[concat],INDIRECT(Table2[[#Headers],[M17_21_2]]&amp;"[c]"))</f>
        <v>0</v>
      </c>
      <c r="H1628" s="6">
        <f ca="1">SUMIF(INDIRECT(Table2[[#Headers],[K17_21_2]]&amp;"[concat]"),Table2[concat],INDIRECT(Table2[[#Headers],[K17_21_2]]&amp;"[c]"))*-1</f>
        <v>-4</v>
      </c>
      <c r="I1628" s="6" t="str">
        <f ca="1">IF(OR(Table2[[#This Row],[M17_21_2]]&gt;0,Table2[[#This Row],[K17_21_2]]&lt;0),"+-","")</f>
        <v>+-</v>
      </c>
      <c r="J1628" s="9">
        <f ca="1">SUMIF(INDIRECT(Table2[[#Headers],[M23_28_2]]&amp;"[concat]"),Table2[concat],INDIRECT(Table2[[#Headers],[M23_28_2]]&amp;"[c]"))</f>
        <v>0</v>
      </c>
      <c r="K1628" s="9"/>
      <c r="L1628" s="9" t="str">
        <f ca="1">IF(OR(Table2[[#This Row],[M23_28_2]]&gt;0,Table2[[#This Row],[K23_28_2]]&lt;0),"+-","")</f>
        <v/>
      </c>
    </row>
    <row r="1629" spans="1:12" x14ac:dyDescent="0.25">
      <c r="A1629" s="6" t="str">
        <f>SUBSTITUTE(SUBSTITUTE(Table2[[#This Row],[NAMA BARANG]],"-","")," ","")</f>
        <v>PCMagnit65005FR</v>
      </c>
      <c r="B1629" s="8">
        <f ca="1">IF(Table2[[#This Row],[TT]]&lt;1,"",COUNT(B$2:B1628)+1)</f>
        <v>1627</v>
      </c>
      <c r="C1629" s="6" t="s">
        <v>1936</v>
      </c>
      <c r="D1629" s="8">
        <v>5</v>
      </c>
      <c r="E1629" s="8" t="s">
        <v>98</v>
      </c>
      <c r="F1629" s="8">
        <f ca="1">SUM(Table2[[#This Row],[AWAL]],Table2[[#This Row],[M17_21_2]],Table2[[#This Row],[K17_21_2]],Table2[[#This Row],[M23_28_2]],Table2[[#This Row],[K23_28_2]])</f>
        <v>5</v>
      </c>
      <c r="G1629" s="6">
        <f ca="1">SUMIF(INDIRECT(Table2[[#Headers],[M17_21_2]]&amp;"[concat]"),Table2[concat],INDIRECT(Table2[[#Headers],[M17_21_2]]&amp;"[c]"))</f>
        <v>0</v>
      </c>
      <c r="H1629" s="6">
        <f ca="1">SUMIF(INDIRECT(Table2[[#Headers],[K17_21_2]]&amp;"[concat]"),Table2[concat],INDIRECT(Table2[[#Headers],[K17_21_2]]&amp;"[c]"))*-1</f>
        <v>0</v>
      </c>
      <c r="I1629" s="6" t="str">
        <f ca="1">IF(OR(Table2[[#This Row],[M17_21_2]]&gt;0,Table2[[#This Row],[K17_21_2]]&lt;0),"+-","")</f>
        <v/>
      </c>
      <c r="J1629" s="9">
        <f ca="1">SUMIF(INDIRECT(Table2[[#Headers],[M23_28_2]]&amp;"[concat]"),Table2[concat],INDIRECT(Table2[[#Headers],[M23_28_2]]&amp;"[c]"))</f>
        <v>0</v>
      </c>
      <c r="K1629" s="9"/>
      <c r="L1629" s="9" t="str">
        <f ca="1">IF(OR(Table2[[#This Row],[M23_28_2]]&gt;0,Table2[[#This Row],[K23_28_2]]&lt;0),"+-","")</f>
        <v/>
      </c>
    </row>
    <row r="1630" spans="1:12" x14ac:dyDescent="0.25">
      <c r="A1630" s="6" t="str">
        <f>SUBSTITUTE(SUBSTITUTE(Table2[[#This Row],[NAMA BARANG]],"-","")," ","")</f>
        <v>PCMagnit65005XQBigHero</v>
      </c>
      <c r="B1630" s="8">
        <f ca="1">IF(Table2[[#This Row],[TT]]&lt;1,"",COUNT(B$2:B1629)+1)</f>
        <v>1628</v>
      </c>
      <c r="C1630" s="6" t="s">
        <v>1937</v>
      </c>
      <c r="D1630" s="8">
        <v>2</v>
      </c>
      <c r="E1630" s="8" t="s">
        <v>167</v>
      </c>
      <c r="F1630" s="8">
        <f ca="1">SUM(Table2[[#This Row],[AWAL]],Table2[[#This Row],[M17_21_2]],Table2[[#This Row],[K17_21_2]],Table2[[#This Row],[M23_28_2]],Table2[[#This Row],[K23_28_2]])</f>
        <v>2</v>
      </c>
      <c r="G1630" s="6">
        <f ca="1">SUMIF(INDIRECT(Table2[[#Headers],[M17_21_2]]&amp;"[concat]"),Table2[concat],INDIRECT(Table2[[#Headers],[M17_21_2]]&amp;"[c]"))</f>
        <v>0</v>
      </c>
      <c r="H1630" s="6">
        <f ca="1">SUMIF(INDIRECT(Table2[[#Headers],[K17_21_2]]&amp;"[concat]"),Table2[concat],INDIRECT(Table2[[#Headers],[K17_21_2]]&amp;"[c]"))*-1</f>
        <v>0</v>
      </c>
      <c r="I1630" s="6" t="str">
        <f ca="1">IF(OR(Table2[[#This Row],[M17_21_2]]&gt;0,Table2[[#This Row],[K17_21_2]]&lt;0),"+-","")</f>
        <v/>
      </c>
      <c r="J1630" s="9">
        <f ca="1">SUMIF(INDIRECT(Table2[[#Headers],[M23_28_2]]&amp;"[concat]"),Table2[concat],INDIRECT(Table2[[#Headers],[M23_28_2]]&amp;"[c]"))</f>
        <v>0</v>
      </c>
      <c r="K1630" s="9"/>
      <c r="L1630" s="9" t="str">
        <f ca="1">IF(OR(Table2[[#This Row],[M23_28_2]]&gt;0,Table2[[#This Row],[K23_28_2]]&lt;0),"+-","")</f>
        <v/>
      </c>
    </row>
    <row r="1631" spans="1:12" x14ac:dyDescent="0.25">
      <c r="A1631" s="6" t="str">
        <f>SUBSTITUTE(SUBSTITUTE(Table2[[#This Row],[NAMA BARANG]],"-","")," ","")</f>
        <v>PCMagnit811kungfupanda</v>
      </c>
      <c r="B1631" s="8">
        <f ca="1">IF(Table2[[#This Row],[TT]]&lt;1,"",COUNT(B$2:B1630)+1)</f>
        <v>1629</v>
      </c>
      <c r="C1631" s="6" t="s">
        <v>1938</v>
      </c>
      <c r="D1631" s="8">
        <v>1</v>
      </c>
      <c r="E1631" s="8" t="s">
        <v>63</v>
      </c>
      <c r="F1631" s="8">
        <f ca="1">SUM(Table2[[#This Row],[AWAL]],Table2[[#This Row],[M17_21_2]],Table2[[#This Row],[K17_21_2]],Table2[[#This Row],[M23_28_2]],Table2[[#This Row],[K23_28_2]])</f>
        <v>1</v>
      </c>
      <c r="G1631" s="6">
        <f ca="1">SUMIF(INDIRECT(Table2[[#Headers],[M17_21_2]]&amp;"[concat]"),Table2[concat],INDIRECT(Table2[[#Headers],[M17_21_2]]&amp;"[c]"))</f>
        <v>0</v>
      </c>
      <c r="H1631" s="6">
        <f ca="1">SUMIF(INDIRECT(Table2[[#Headers],[K17_21_2]]&amp;"[concat]"),Table2[concat],INDIRECT(Table2[[#Headers],[K17_21_2]]&amp;"[c]"))*-1</f>
        <v>0</v>
      </c>
      <c r="I1631" s="6" t="str">
        <f ca="1">IF(OR(Table2[[#This Row],[M17_21_2]]&gt;0,Table2[[#This Row],[K17_21_2]]&lt;0),"+-","")</f>
        <v/>
      </c>
      <c r="J1631" s="9">
        <f ca="1">SUMIF(INDIRECT(Table2[[#Headers],[M23_28_2]]&amp;"[concat]"),Table2[concat],INDIRECT(Table2[[#Headers],[M23_28_2]]&amp;"[c]"))</f>
        <v>0</v>
      </c>
      <c r="K1631" s="9"/>
      <c r="L1631" s="9" t="str">
        <f ca="1">IF(OR(Table2[[#This Row],[M23_28_2]]&gt;0,Table2[[#This Row],[K23_28_2]]&lt;0),"+-","")</f>
        <v/>
      </c>
    </row>
    <row r="1632" spans="1:12" x14ac:dyDescent="0.25">
      <c r="A1632" s="6" t="str">
        <f>SUBSTITUTE(SUBSTITUTE(Table2[[#This Row],[NAMA BARANG]],"-","")," ","")</f>
        <v>Pcmagnit9342</v>
      </c>
      <c r="B1632" s="8">
        <f ca="1">IF(Table2[[#This Row],[TT]]&lt;1,"",COUNT(B$2:B1631)+1)</f>
        <v>1630</v>
      </c>
      <c r="C1632" s="6" t="s">
        <v>1940</v>
      </c>
      <c r="D1632" s="8">
        <v>7</v>
      </c>
      <c r="E1632" s="8" t="s">
        <v>832</v>
      </c>
      <c r="F1632" s="8">
        <f ca="1">SUM(Table2[[#This Row],[AWAL]],Table2[[#This Row],[M17_21_2]],Table2[[#This Row],[K17_21_2]],Table2[[#This Row],[M23_28_2]],Table2[[#This Row],[K23_28_2]])</f>
        <v>7</v>
      </c>
      <c r="G1632" s="6">
        <f ca="1">SUMIF(INDIRECT(Table2[[#Headers],[M17_21_2]]&amp;"[concat]"),Table2[concat],INDIRECT(Table2[[#Headers],[M17_21_2]]&amp;"[c]"))</f>
        <v>0</v>
      </c>
      <c r="H1632" s="6">
        <f ca="1">SUMIF(INDIRECT(Table2[[#Headers],[K17_21_2]]&amp;"[concat]"),Table2[concat],INDIRECT(Table2[[#Headers],[K17_21_2]]&amp;"[c]"))*-1</f>
        <v>0</v>
      </c>
      <c r="I1632" s="6" t="str">
        <f ca="1">IF(OR(Table2[[#This Row],[M17_21_2]]&gt;0,Table2[[#This Row],[K17_21_2]]&lt;0),"+-","")</f>
        <v/>
      </c>
      <c r="J1632" s="9">
        <f ca="1">SUMIF(INDIRECT(Table2[[#Headers],[M23_28_2]]&amp;"[concat]"),Table2[concat],INDIRECT(Table2[[#Headers],[M23_28_2]]&amp;"[c]"))</f>
        <v>0</v>
      </c>
      <c r="K1632" s="9"/>
      <c r="L1632" s="9" t="str">
        <f ca="1">IF(OR(Table2[[#This Row],[M23_28_2]]&gt;0,Table2[[#This Row],[K23_28_2]]&lt;0),"+-","")</f>
        <v/>
      </c>
    </row>
    <row r="1633" spans="1:12" x14ac:dyDescent="0.25">
      <c r="A1633" s="6" t="str">
        <f>SUBSTITUTE(SUBSTITUTE(Table2[[#This Row],[NAMA BARANG]],"-","")," ","")</f>
        <v>Pcmagnit9354</v>
      </c>
      <c r="B1633" s="8">
        <f ca="1">IF(Table2[[#This Row],[TT]]&lt;1,"",COUNT(B$2:B1632)+1)</f>
        <v>1631</v>
      </c>
      <c r="C1633" s="6" t="s">
        <v>1941</v>
      </c>
      <c r="D1633" s="8">
        <v>7</v>
      </c>
      <c r="E1633" s="8" t="s">
        <v>68</v>
      </c>
      <c r="F1633" s="8">
        <f ca="1">SUM(Table2[[#This Row],[AWAL]],Table2[[#This Row],[M17_21_2]],Table2[[#This Row],[K17_21_2]],Table2[[#This Row],[M23_28_2]],Table2[[#This Row],[K23_28_2]])</f>
        <v>7</v>
      </c>
      <c r="G1633" s="6">
        <f ca="1">SUMIF(INDIRECT(Table2[[#Headers],[M17_21_2]]&amp;"[concat]"),Table2[concat],INDIRECT(Table2[[#Headers],[M17_21_2]]&amp;"[c]"))</f>
        <v>0</v>
      </c>
      <c r="H1633" s="6">
        <f ca="1">SUMIF(INDIRECT(Table2[[#Headers],[K17_21_2]]&amp;"[concat]"),Table2[concat],INDIRECT(Table2[[#Headers],[K17_21_2]]&amp;"[c]"))*-1</f>
        <v>0</v>
      </c>
      <c r="I1633" s="6" t="str">
        <f ca="1">IF(OR(Table2[[#This Row],[M17_21_2]]&gt;0,Table2[[#This Row],[K17_21_2]]&lt;0),"+-","")</f>
        <v/>
      </c>
      <c r="J1633" s="9">
        <f ca="1">SUMIF(INDIRECT(Table2[[#Headers],[M23_28_2]]&amp;"[concat]"),Table2[concat],INDIRECT(Table2[[#Headers],[M23_28_2]]&amp;"[c]"))</f>
        <v>0</v>
      </c>
      <c r="K1633" s="9"/>
      <c r="L1633" s="9" t="str">
        <f ca="1">IF(OR(Table2[[#This Row],[M23_28_2]]&gt;0,Table2[[#This Row],[K23_28_2]]&lt;0),"+-","")</f>
        <v/>
      </c>
    </row>
    <row r="1634" spans="1:12" x14ac:dyDescent="0.25">
      <c r="A1634" s="6" t="str">
        <f>SUBSTITUTE(SUBSTITUTE(Table2[[#This Row],[NAMA BARANG]],"-","")," ","")</f>
        <v>Pcmagnit9356</v>
      </c>
      <c r="B1634" s="8">
        <f ca="1">IF(Table2[[#This Row],[TT]]&lt;1,"",COUNT(B$2:B1633)+1)</f>
        <v>1632</v>
      </c>
      <c r="C1634" s="6" t="s">
        <v>1942</v>
      </c>
      <c r="D1634" s="8">
        <v>5</v>
      </c>
      <c r="E1634" s="8" t="s">
        <v>38</v>
      </c>
      <c r="F1634" s="8">
        <f ca="1">SUM(Table2[[#This Row],[AWAL]],Table2[[#This Row],[M17_21_2]],Table2[[#This Row],[K17_21_2]],Table2[[#This Row],[M23_28_2]],Table2[[#This Row],[K23_28_2]])</f>
        <v>5</v>
      </c>
      <c r="G1634" s="6">
        <f ca="1">SUMIF(INDIRECT(Table2[[#Headers],[M17_21_2]]&amp;"[concat]"),Table2[concat],INDIRECT(Table2[[#Headers],[M17_21_2]]&amp;"[c]"))</f>
        <v>0</v>
      </c>
      <c r="H1634" s="6">
        <f ca="1">SUMIF(INDIRECT(Table2[[#Headers],[K17_21_2]]&amp;"[concat]"),Table2[concat],INDIRECT(Table2[[#Headers],[K17_21_2]]&amp;"[c]"))*-1</f>
        <v>0</v>
      </c>
      <c r="I1634" s="6" t="str">
        <f ca="1">IF(OR(Table2[[#This Row],[M17_21_2]]&gt;0,Table2[[#This Row],[K17_21_2]]&lt;0),"+-","")</f>
        <v/>
      </c>
      <c r="J1634" s="9">
        <f ca="1">SUMIF(INDIRECT(Table2[[#Headers],[M23_28_2]]&amp;"[concat]"),Table2[concat],INDIRECT(Table2[[#Headers],[M23_28_2]]&amp;"[c]"))</f>
        <v>0</v>
      </c>
      <c r="K1634" s="9"/>
      <c r="L1634" s="9" t="str">
        <f ca="1">IF(OR(Table2[[#This Row],[M23_28_2]]&gt;0,Table2[[#This Row],[K23_28_2]]&lt;0),"+-","")</f>
        <v/>
      </c>
    </row>
    <row r="1635" spans="1:12" x14ac:dyDescent="0.25">
      <c r="A1635" s="6" t="str">
        <f>SUBSTITUTE(SUBSTITUTE(Table2[[#This Row],[NAMA BARANG]],"-","")," ","")</f>
        <v>PcMagnit9357</v>
      </c>
      <c r="B1635" s="8">
        <f ca="1">IF(Table2[[#This Row],[TT]]&lt;1,"",COUNT(B$2:B1634)+1)</f>
        <v>1633</v>
      </c>
      <c r="C1635" s="6" t="s">
        <v>1943</v>
      </c>
      <c r="D1635" s="8">
        <v>3</v>
      </c>
      <c r="E1635" s="8" t="s">
        <v>38</v>
      </c>
      <c r="F1635" s="8">
        <f ca="1">SUM(Table2[[#This Row],[AWAL]],Table2[[#This Row],[M17_21_2]],Table2[[#This Row],[K17_21_2]],Table2[[#This Row],[M23_28_2]],Table2[[#This Row],[K23_28_2]])</f>
        <v>2</v>
      </c>
      <c r="G1635" s="6">
        <f ca="1">SUMIF(INDIRECT(Table2[[#Headers],[M17_21_2]]&amp;"[concat]"),Table2[concat],INDIRECT(Table2[[#Headers],[M17_21_2]]&amp;"[c]"))</f>
        <v>0</v>
      </c>
      <c r="H1635" s="6">
        <f ca="1">SUMIF(INDIRECT(Table2[[#Headers],[K17_21_2]]&amp;"[concat]"),Table2[concat],INDIRECT(Table2[[#Headers],[K17_21_2]]&amp;"[c]"))*-1</f>
        <v>-1</v>
      </c>
      <c r="I1635" s="6" t="str">
        <f ca="1">IF(OR(Table2[[#This Row],[M17_21_2]]&gt;0,Table2[[#This Row],[K17_21_2]]&lt;0),"+-","")</f>
        <v>+-</v>
      </c>
      <c r="J1635" s="9">
        <f ca="1">SUMIF(INDIRECT(Table2[[#Headers],[M23_28_2]]&amp;"[concat]"),Table2[concat],INDIRECT(Table2[[#Headers],[M23_28_2]]&amp;"[c]"))</f>
        <v>0</v>
      </c>
      <c r="K1635" s="9"/>
      <c r="L1635" s="9" t="str">
        <f ca="1">IF(OR(Table2[[#This Row],[M23_28_2]]&gt;0,Table2[[#This Row],[K23_28_2]]&lt;0),"+-","")</f>
        <v/>
      </c>
    </row>
    <row r="1636" spans="1:12" x14ac:dyDescent="0.25">
      <c r="A1636" s="6" t="str">
        <f>SUBSTITUTE(SUBSTITUTE(Table2[[#This Row],[NAMA BARANG]],"-","")," ","")</f>
        <v>PCmagnit9696</v>
      </c>
      <c r="B1636" s="8">
        <f ca="1">IF(Table2[[#This Row],[TT]]&lt;1,"",COUNT(B$2:B1635)+1)</f>
        <v>1634</v>
      </c>
      <c r="C1636" s="6" t="s">
        <v>1944</v>
      </c>
      <c r="D1636" s="8">
        <v>5</v>
      </c>
      <c r="E1636" s="8" t="s">
        <v>63</v>
      </c>
      <c r="F1636" s="8">
        <f ca="1">SUM(Table2[[#This Row],[AWAL]],Table2[[#This Row],[M17_21_2]],Table2[[#This Row],[K17_21_2]],Table2[[#This Row],[M23_28_2]],Table2[[#This Row],[K23_28_2]])</f>
        <v>4</v>
      </c>
      <c r="G1636" s="6">
        <f ca="1">SUMIF(INDIRECT(Table2[[#Headers],[M17_21_2]]&amp;"[concat]"),Table2[concat],INDIRECT(Table2[[#Headers],[M17_21_2]]&amp;"[c]"))</f>
        <v>0</v>
      </c>
      <c r="H1636" s="6">
        <f ca="1">SUMIF(INDIRECT(Table2[[#Headers],[K17_21_2]]&amp;"[concat]"),Table2[concat],INDIRECT(Table2[[#Headers],[K17_21_2]]&amp;"[c]"))*-1</f>
        <v>-1</v>
      </c>
      <c r="I1636" s="6" t="str">
        <f ca="1">IF(OR(Table2[[#This Row],[M17_21_2]]&gt;0,Table2[[#This Row],[K17_21_2]]&lt;0),"+-","")</f>
        <v>+-</v>
      </c>
      <c r="J1636" s="9">
        <f ca="1">SUMIF(INDIRECT(Table2[[#Headers],[M23_28_2]]&amp;"[concat]"),Table2[concat],INDIRECT(Table2[[#Headers],[M23_28_2]]&amp;"[c]"))</f>
        <v>0</v>
      </c>
      <c r="K1636" s="9"/>
      <c r="L1636" s="9" t="str">
        <f ca="1">IF(OR(Table2[[#This Row],[M23_28_2]]&gt;0,Table2[[#This Row],[K23_28_2]]&lt;0),"+-","")</f>
        <v/>
      </c>
    </row>
    <row r="1637" spans="1:12" x14ac:dyDescent="0.25">
      <c r="A1637" s="6" t="str">
        <f>SUBSTITUTE(SUBSTITUTE(Table2[[#This Row],[NAMA BARANG]],"-","")," ","")</f>
        <v>PCMagnitA1172</v>
      </c>
      <c r="B1637" s="8">
        <f ca="1">IF(Table2[[#This Row],[TT]]&lt;1,"",COUNT(B$2:B1636)+1)</f>
        <v>1635</v>
      </c>
      <c r="C1637" s="6" t="s">
        <v>1945</v>
      </c>
      <c r="D1637" s="8">
        <v>3</v>
      </c>
      <c r="E1637" s="8" t="s">
        <v>98</v>
      </c>
      <c r="F1637" s="8">
        <f ca="1">SUM(Table2[[#This Row],[AWAL]],Table2[[#This Row],[M17_21_2]],Table2[[#This Row],[K17_21_2]],Table2[[#This Row],[M23_28_2]],Table2[[#This Row],[K23_28_2]])</f>
        <v>3</v>
      </c>
      <c r="G1637" s="6">
        <f ca="1">SUMIF(INDIRECT(Table2[[#Headers],[M17_21_2]]&amp;"[concat]"),Table2[concat],INDIRECT(Table2[[#Headers],[M17_21_2]]&amp;"[c]"))</f>
        <v>0</v>
      </c>
      <c r="H1637" s="6">
        <f ca="1">SUMIF(INDIRECT(Table2[[#Headers],[K17_21_2]]&amp;"[concat]"),Table2[concat],INDIRECT(Table2[[#Headers],[K17_21_2]]&amp;"[c]"))*-1</f>
        <v>0</v>
      </c>
      <c r="I1637" s="6" t="str">
        <f ca="1">IF(OR(Table2[[#This Row],[M17_21_2]]&gt;0,Table2[[#This Row],[K17_21_2]]&lt;0),"+-","")</f>
        <v/>
      </c>
      <c r="J1637" s="9">
        <f ca="1">SUMIF(INDIRECT(Table2[[#Headers],[M23_28_2]]&amp;"[concat]"),Table2[concat],INDIRECT(Table2[[#Headers],[M23_28_2]]&amp;"[c]"))</f>
        <v>0</v>
      </c>
      <c r="K1637" s="9"/>
      <c r="L1637" s="9" t="str">
        <f ca="1">IF(OR(Table2[[#This Row],[M23_28_2]]&gt;0,Table2[[#This Row],[K23_28_2]]&lt;0),"+-","")</f>
        <v/>
      </c>
    </row>
    <row r="1638" spans="1:12" x14ac:dyDescent="0.25">
      <c r="A1638" s="6" t="str">
        <f>SUBSTITUTE(SUBSTITUTE(Table2[[#This Row],[NAMA BARANG]],"-","")," ","")</f>
        <v>PCMagnitA6857/3kal</v>
      </c>
      <c r="B1638" s="8">
        <f ca="1">IF(Table2[[#This Row],[TT]]&lt;1,"",COUNT(B$2:B1637)+1)</f>
        <v>1636</v>
      </c>
      <c r="C1638" s="6" t="s">
        <v>1947</v>
      </c>
      <c r="D1638" s="8">
        <v>3</v>
      </c>
      <c r="E1638" s="8" t="s">
        <v>98</v>
      </c>
      <c r="F1638" s="8">
        <f ca="1">SUM(Table2[[#This Row],[AWAL]],Table2[[#This Row],[M17_21_2]],Table2[[#This Row],[K17_21_2]],Table2[[#This Row],[M23_28_2]],Table2[[#This Row],[K23_28_2]])</f>
        <v>3</v>
      </c>
      <c r="G1638" s="6">
        <f ca="1">SUMIF(INDIRECT(Table2[[#Headers],[M17_21_2]]&amp;"[concat]"),Table2[concat],INDIRECT(Table2[[#Headers],[M17_21_2]]&amp;"[c]"))</f>
        <v>0</v>
      </c>
      <c r="H1638" s="6">
        <f ca="1">SUMIF(INDIRECT(Table2[[#Headers],[K17_21_2]]&amp;"[concat]"),Table2[concat],INDIRECT(Table2[[#Headers],[K17_21_2]]&amp;"[c]"))*-1</f>
        <v>0</v>
      </c>
      <c r="I1638" s="6" t="str">
        <f ca="1">IF(OR(Table2[[#This Row],[M17_21_2]]&gt;0,Table2[[#This Row],[K17_21_2]]&lt;0),"+-","")</f>
        <v/>
      </c>
      <c r="J1638" s="9">
        <f ca="1">SUMIF(INDIRECT(Table2[[#Headers],[M23_28_2]]&amp;"[concat]"),Table2[concat],INDIRECT(Table2[[#Headers],[M23_28_2]]&amp;"[c]"))</f>
        <v>0</v>
      </c>
      <c r="K1638" s="9"/>
      <c r="L1638" s="9" t="str">
        <f ca="1">IF(OR(Table2[[#This Row],[M23_28_2]]&gt;0,Table2[[#This Row],[K23_28_2]]&lt;0),"+-","")</f>
        <v/>
      </c>
    </row>
    <row r="1639" spans="1:12" x14ac:dyDescent="0.25">
      <c r="A1639" s="6" t="str">
        <f>SUBSTITUTE(SUBSTITUTE(Table2[[#This Row],[NAMA BARANG]],"-","")," ","")</f>
        <v>PCMagnitA853</v>
      </c>
      <c r="B1639" s="8">
        <f ca="1">IF(Table2[[#This Row],[TT]]&lt;1,"",COUNT(B$2:B1638)+1)</f>
        <v>1637</v>
      </c>
      <c r="C1639" s="6" t="s">
        <v>1949</v>
      </c>
      <c r="D1639" s="8">
        <v>16</v>
      </c>
      <c r="E1639" s="8" t="s">
        <v>43</v>
      </c>
      <c r="F1639" s="8">
        <f ca="1">SUM(Table2[[#This Row],[AWAL]],Table2[[#This Row],[M17_21_2]],Table2[[#This Row],[K17_21_2]],Table2[[#This Row],[M23_28_2]],Table2[[#This Row],[K23_28_2]])</f>
        <v>16</v>
      </c>
      <c r="G1639" s="6">
        <f ca="1">SUMIF(INDIRECT(Table2[[#Headers],[M17_21_2]]&amp;"[concat]"),Table2[concat],INDIRECT(Table2[[#Headers],[M17_21_2]]&amp;"[c]"))</f>
        <v>0</v>
      </c>
      <c r="H1639" s="6">
        <f ca="1">SUMIF(INDIRECT(Table2[[#Headers],[K17_21_2]]&amp;"[concat]"),Table2[concat],INDIRECT(Table2[[#Headers],[K17_21_2]]&amp;"[c]"))*-1</f>
        <v>0</v>
      </c>
      <c r="I1639" s="6" t="str">
        <f ca="1">IF(OR(Table2[[#This Row],[M17_21_2]]&gt;0,Table2[[#This Row],[K17_21_2]]&lt;0),"+-","")</f>
        <v/>
      </c>
      <c r="J1639" s="9">
        <f ca="1">SUMIF(INDIRECT(Table2[[#Headers],[M23_28_2]]&amp;"[concat]"),Table2[concat],INDIRECT(Table2[[#Headers],[M23_28_2]]&amp;"[c]"))</f>
        <v>0</v>
      </c>
      <c r="K1639" s="9"/>
      <c r="L1639" s="9" t="str">
        <f ca="1">IF(OR(Table2[[#This Row],[M23_28_2]]&gt;0,Table2[[#This Row],[K23_28_2]]&lt;0),"+-","")</f>
        <v/>
      </c>
    </row>
    <row r="1640" spans="1:12" x14ac:dyDescent="0.25">
      <c r="A1640" s="6" t="str">
        <f>SUBSTITUTE(SUBSTITUTE(Table2[[#This Row],[NAMA BARANG]],"-","")," ","")</f>
        <v>PCMagnitasahanmeja70SSHk/AB</v>
      </c>
      <c r="B1640" s="8">
        <f ca="1">IF(Table2[[#This Row],[TT]]&lt;1,"",COUNT(B$2:B1639)+1)</f>
        <v>1638</v>
      </c>
      <c r="C1640" s="6" t="s">
        <v>1951</v>
      </c>
      <c r="D1640" s="8">
        <v>29</v>
      </c>
      <c r="E1640" s="8" t="s">
        <v>63</v>
      </c>
      <c r="F1640" s="8">
        <f ca="1">SUM(Table2[[#This Row],[AWAL]],Table2[[#This Row],[M17_21_2]],Table2[[#This Row],[K17_21_2]],Table2[[#This Row],[M23_28_2]],Table2[[#This Row],[K23_28_2]])</f>
        <v>29</v>
      </c>
      <c r="G1640" s="6">
        <f ca="1">SUMIF(INDIRECT(Table2[[#Headers],[M17_21_2]]&amp;"[concat]"),Table2[concat],INDIRECT(Table2[[#Headers],[M17_21_2]]&amp;"[c]"))</f>
        <v>0</v>
      </c>
      <c r="H1640" s="6">
        <f ca="1">SUMIF(INDIRECT(Table2[[#Headers],[K17_21_2]]&amp;"[concat]"),Table2[concat],INDIRECT(Table2[[#Headers],[K17_21_2]]&amp;"[c]"))*-1</f>
        <v>0</v>
      </c>
      <c r="I1640" s="6" t="str">
        <f ca="1">IF(OR(Table2[[#This Row],[M17_21_2]]&gt;0,Table2[[#This Row],[K17_21_2]]&lt;0),"+-","")</f>
        <v/>
      </c>
      <c r="J1640" s="9">
        <f ca="1">SUMIF(INDIRECT(Table2[[#Headers],[M23_28_2]]&amp;"[concat]"),Table2[concat],INDIRECT(Table2[[#Headers],[M23_28_2]]&amp;"[c]"))</f>
        <v>0</v>
      </c>
      <c r="K1640" s="9"/>
      <c r="L1640" s="9" t="str">
        <f ca="1">IF(OR(Table2[[#This Row],[M23_28_2]]&gt;0,Table2[[#This Row],[K23_28_2]]&lt;0),"+-","")</f>
        <v/>
      </c>
    </row>
    <row r="1641" spans="1:12" x14ac:dyDescent="0.25">
      <c r="A1641" s="6" t="str">
        <f>SUBSTITUTE(SUBSTITUTE(Table2[[#This Row],[NAMA BARANG]],"-","")," ","")</f>
        <v>PCMagnitAZ3300blk</v>
      </c>
      <c r="B1641" s="8">
        <f ca="1">IF(Table2[[#This Row],[TT]]&lt;1,"",COUNT(B$2:B1640)+1)</f>
        <v>1639</v>
      </c>
      <c r="C1641" s="6" t="s">
        <v>1952</v>
      </c>
      <c r="D1641" s="8">
        <v>25</v>
      </c>
      <c r="E1641" s="8" t="s">
        <v>43</v>
      </c>
      <c r="F1641" s="8">
        <f ca="1">SUM(Table2[[#This Row],[AWAL]],Table2[[#This Row],[M17_21_2]],Table2[[#This Row],[K17_21_2]],Table2[[#This Row],[M23_28_2]],Table2[[#This Row],[K23_28_2]])</f>
        <v>25</v>
      </c>
      <c r="G1641" s="6">
        <f ca="1">SUMIF(INDIRECT(Table2[[#Headers],[M17_21_2]]&amp;"[concat]"),Table2[concat],INDIRECT(Table2[[#Headers],[M17_21_2]]&amp;"[c]"))</f>
        <v>0</v>
      </c>
      <c r="H1641" s="6">
        <f ca="1">SUMIF(INDIRECT(Table2[[#Headers],[K17_21_2]]&amp;"[concat]"),Table2[concat],INDIRECT(Table2[[#Headers],[K17_21_2]]&amp;"[c]"))*-1</f>
        <v>0</v>
      </c>
      <c r="I1641" s="6" t="str">
        <f ca="1">IF(OR(Table2[[#This Row],[M17_21_2]]&gt;0,Table2[[#This Row],[K17_21_2]]&lt;0),"+-","")</f>
        <v/>
      </c>
      <c r="J1641" s="9">
        <f ca="1">SUMIF(INDIRECT(Table2[[#Headers],[M23_28_2]]&amp;"[concat]"),Table2[concat],INDIRECT(Table2[[#Headers],[M23_28_2]]&amp;"[c]"))</f>
        <v>0</v>
      </c>
      <c r="K1641" s="9"/>
      <c r="L1641" s="9" t="str">
        <f ca="1">IF(OR(Table2[[#This Row],[M23_28_2]]&gt;0,Table2[[#This Row],[K23_28_2]]&lt;0),"+-","")</f>
        <v/>
      </c>
    </row>
    <row r="1642" spans="1:12" x14ac:dyDescent="0.25">
      <c r="A1642" s="6" t="str">
        <f>SUBSTITUTE(SUBSTITUTE(Table2[[#This Row],[NAMA BARANG]],"-","")," ","")</f>
        <v>PCMagnitAZ3301blk</v>
      </c>
      <c r="B1642" s="8">
        <f ca="1">IF(Table2[[#This Row],[TT]]&lt;1,"",COUNT(B$2:B1641)+1)</f>
        <v>1640</v>
      </c>
      <c r="C1642" s="6" t="s">
        <v>1953</v>
      </c>
      <c r="D1642" s="8">
        <v>63</v>
      </c>
      <c r="E1642" s="8" t="s">
        <v>43</v>
      </c>
      <c r="F1642" s="8">
        <f ca="1">SUM(Table2[[#This Row],[AWAL]],Table2[[#This Row],[M17_21_2]],Table2[[#This Row],[K17_21_2]],Table2[[#This Row],[M23_28_2]],Table2[[#This Row],[K23_28_2]])</f>
        <v>63</v>
      </c>
      <c r="G1642" s="6">
        <f ca="1">SUMIF(INDIRECT(Table2[[#Headers],[M17_21_2]]&amp;"[concat]"),Table2[concat],INDIRECT(Table2[[#Headers],[M17_21_2]]&amp;"[c]"))</f>
        <v>0</v>
      </c>
      <c r="H1642" s="6">
        <f ca="1">SUMIF(INDIRECT(Table2[[#Headers],[K17_21_2]]&amp;"[concat]"),Table2[concat],INDIRECT(Table2[[#Headers],[K17_21_2]]&amp;"[c]"))*-1</f>
        <v>0</v>
      </c>
      <c r="I1642" s="6" t="str">
        <f ca="1">IF(OR(Table2[[#This Row],[M17_21_2]]&gt;0,Table2[[#This Row],[K17_21_2]]&lt;0),"+-","")</f>
        <v/>
      </c>
      <c r="J1642" s="9">
        <f ca="1">SUMIF(INDIRECT(Table2[[#Headers],[M23_28_2]]&amp;"[concat]"),Table2[concat],INDIRECT(Table2[[#Headers],[M23_28_2]]&amp;"[c]"))</f>
        <v>0</v>
      </c>
      <c r="K1642" s="9"/>
      <c r="L1642" s="9" t="str">
        <f ca="1">IF(OR(Table2[[#This Row],[M23_28_2]]&gt;0,Table2[[#This Row],[K23_28_2]]&lt;0),"+-","")</f>
        <v/>
      </c>
    </row>
    <row r="1643" spans="1:12" x14ac:dyDescent="0.25">
      <c r="A1643" s="6" t="str">
        <f>SUBSTITUTE(SUBSTITUTE(Table2[[#This Row],[NAMA BARANG]],"-","")," ","")</f>
        <v>PCMagnitAZ3302blk</v>
      </c>
      <c r="B1643" s="8">
        <f ca="1">IF(Table2[[#This Row],[TT]]&lt;1,"",COUNT(B$2:B1642)+1)</f>
        <v>1641</v>
      </c>
      <c r="C1643" s="6" t="s">
        <v>1954</v>
      </c>
      <c r="D1643" s="8">
        <v>59</v>
      </c>
      <c r="E1643" s="8" t="s">
        <v>43</v>
      </c>
      <c r="F1643" s="8">
        <f ca="1">SUM(Table2[[#This Row],[AWAL]],Table2[[#This Row],[M17_21_2]],Table2[[#This Row],[K17_21_2]],Table2[[#This Row],[M23_28_2]],Table2[[#This Row],[K23_28_2]])</f>
        <v>59</v>
      </c>
      <c r="G1643" s="6">
        <f ca="1">SUMIF(INDIRECT(Table2[[#Headers],[M17_21_2]]&amp;"[concat]"),Table2[concat],INDIRECT(Table2[[#Headers],[M17_21_2]]&amp;"[c]"))</f>
        <v>0</v>
      </c>
      <c r="H1643" s="6">
        <f ca="1">SUMIF(INDIRECT(Table2[[#Headers],[K17_21_2]]&amp;"[concat]"),Table2[concat],INDIRECT(Table2[[#Headers],[K17_21_2]]&amp;"[c]"))*-1</f>
        <v>0</v>
      </c>
      <c r="I1643" s="6" t="str">
        <f ca="1">IF(OR(Table2[[#This Row],[M17_21_2]]&gt;0,Table2[[#This Row],[K17_21_2]]&lt;0),"+-","")</f>
        <v/>
      </c>
      <c r="J1643" s="9">
        <f ca="1">SUMIF(INDIRECT(Table2[[#Headers],[M23_28_2]]&amp;"[concat]"),Table2[concat],INDIRECT(Table2[[#Headers],[M23_28_2]]&amp;"[c]"))</f>
        <v>0</v>
      </c>
      <c r="K1643" s="9"/>
      <c r="L1643" s="9" t="str">
        <f ca="1">IF(OR(Table2[[#This Row],[M23_28_2]]&gt;0,Table2[[#This Row],[K23_28_2]]&lt;0),"+-","")</f>
        <v/>
      </c>
    </row>
    <row r="1644" spans="1:12" x14ac:dyDescent="0.25">
      <c r="A1644" s="6" t="str">
        <f>SUBSTITUTE(SUBSTITUTE(Table2[[#This Row],[NAMA BARANG]],"-","")," ","")</f>
        <v>PCMagnitB0011</v>
      </c>
      <c r="B1644" s="8">
        <f ca="1">IF(Table2[[#This Row],[TT]]&lt;1,"",COUNT(B$2:B1643)+1)</f>
        <v>1642</v>
      </c>
      <c r="C1644" s="6" t="s">
        <v>1955</v>
      </c>
      <c r="D1644" s="8">
        <v>9</v>
      </c>
      <c r="E1644" s="8" t="s">
        <v>98</v>
      </c>
      <c r="F1644" s="8">
        <f ca="1">SUM(Table2[[#This Row],[AWAL]],Table2[[#This Row],[M17_21_2]],Table2[[#This Row],[K17_21_2]],Table2[[#This Row],[M23_28_2]],Table2[[#This Row],[K23_28_2]])</f>
        <v>9</v>
      </c>
      <c r="G1644" s="6">
        <f ca="1">SUMIF(INDIRECT(Table2[[#Headers],[M17_21_2]]&amp;"[concat]"),Table2[concat],INDIRECT(Table2[[#Headers],[M17_21_2]]&amp;"[c]"))</f>
        <v>0</v>
      </c>
      <c r="H1644" s="6">
        <f ca="1">SUMIF(INDIRECT(Table2[[#Headers],[K17_21_2]]&amp;"[concat]"),Table2[concat],INDIRECT(Table2[[#Headers],[K17_21_2]]&amp;"[c]"))*-1</f>
        <v>0</v>
      </c>
      <c r="I1644" s="6" t="str">
        <f ca="1">IF(OR(Table2[[#This Row],[M17_21_2]]&gt;0,Table2[[#This Row],[K17_21_2]]&lt;0),"+-","")</f>
        <v/>
      </c>
      <c r="J1644" s="9">
        <f ca="1">SUMIF(INDIRECT(Table2[[#Headers],[M23_28_2]]&amp;"[concat]"),Table2[concat],INDIRECT(Table2[[#Headers],[M23_28_2]]&amp;"[c]"))</f>
        <v>0</v>
      </c>
      <c r="K1644" s="9"/>
      <c r="L1644" s="9" t="str">
        <f ca="1">IF(OR(Table2[[#This Row],[M23_28_2]]&gt;0,Table2[[#This Row],[K23_28_2]]&lt;0),"+-","")</f>
        <v/>
      </c>
    </row>
    <row r="1645" spans="1:12" x14ac:dyDescent="0.25">
      <c r="A1645" s="6" t="str">
        <f>SUBSTITUTE(SUBSTITUTE(Table2[[#This Row],[NAMA BARANG]],"-","")," ","")</f>
        <v>PCMagnitB120S8065</v>
      </c>
      <c r="B1645" s="8">
        <f ca="1">IF(Table2[[#This Row],[TT]]&lt;1,"",COUNT(B$2:B1644)+1)</f>
        <v>1643</v>
      </c>
      <c r="C1645" s="6" t="s">
        <v>1956</v>
      </c>
      <c r="D1645" s="8">
        <v>17</v>
      </c>
      <c r="E1645" s="8" t="s">
        <v>98</v>
      </c>
      <c r="F1645" s="8">
        <f ca="1">SUM(Table2[[#This Row],[AWAL]],Table2[[#This Row],[M17_21_2]],Table2[[#This Row],[K17_21_2]],Table2[[#This Row],[M23_28_2]],Table2[[#This Row],[K23_28_2]])</f>
        <v>17</v>
      </c>
      <c r="G1645" s="6">
        <f ca="1">SUMIF(INDIRECT(Table2[[#Headers],[M17_21_2]]&amp;"[concat]"),Table2[concat],INDIRECT(Table2[[#Headers],[M17_21_2]]&amp;"[c]"))</f>
        <v>0</v>
      </c>
      <c r="H1645" s="6">
        <f ca="1">SUMIF(INDIRECT(Table2[[#Headers],[K17_21_2]]&amp;"[concat]"),Table2[concat],INDIRECT(Table2[[#Headers],[K17_21_2]]&amp;"[c]"))*-1</f>
        <v>0</v>
      </c>
      <c r="I1645" s="6" t="str">
        <f ca="1">IF(OR(Table2[[#This Row],[M17_21_2]]&gt;0,Table2[[#This Row],[K17_21_2]]&lt;0),"+-","")</f>
        <v/>
      </c>
      <c r="J1645" s="9">
        <f ca="1">SUMIF(INDIRECT(Table2[[#Headers],[M23_28_2]]&amp;"[concat]"),Table2[concat],INDIRECT(Table2[[#Headers],[M23_28_2]]&amp;"[c]"))</f>
        <v>0</v>
      </c>
      <c r="K1645" s="9"/>
      <c r="L1645" s="9" t="str">
        <f ca="1">IF(OR(Table2[[#This Row],[M23_28_2]]&gt;0,Table2[[#This Row],[K23_28_2]]&lt;0),"+-","")</f>
        <v/>
      </c>
    </row>
    <row r="1646" spans="1:12" x14ac:dyDescent="0.25">
      <c r="A1646" s="6" t="str">
        <f>SUBSTITUTE(SUBSTITUTE(Table2[[#This Row],[NAMA BARANG]],"-","")," ","")</f>
        <v>PCMagnitB1902</v>
      </c>
      <c r="B1646" s="8">
        <f ca="1">IF(Table2[[#This Row],[TT]]&lt;1,"",COUNT(B$2:B1645)+1)</f>
        <v>1644</v>
      </c>
      <c r="C1646" s="6" t="s">
        <v>1957</v>
      </c>
      <c r="D1646" s="8">
        <v>6</v>
      </c>
      <c r="E1646" s="8" t="s">
        <v>43</v>
      </c>
      <c r="F1646" s="8">
        <f ca="1">SUM(Table2[[#This Row],[AWAL]],Table2[[#This Row],[M17_21_2]],Table2[[#This Row],[K17_21_2]],Table2[[#This Row],[M23_28_2]],Table2[[#This Row],[K23_28_2]])</f>
        <v>6</v>
      </c>
      <c r="G1646" s="6">
        <f ca="1">SUMIF(INDIRECT(Table2[[#Headers],[M17_21_2]]&amp;"[concat]"),Table2[concat],INDIRECT(Table2[[#Headers],[M17_21_2]]&amp;"[c]"))</f>
        <v>0</v>
      </c>
      <c r="H1646" s="6">
        <f ca="1">SUMIF(INDIRECT(Table2[[#Headers],[K17_21_2]]&amp;"[concat]"),Table2[concat],INDIRECT(Table2[[#Headers],[K17_21_2]]&amp;"[c]"))*-1</f>
        <v>0</v>
      </c>
      <c r="I1646" s="6" t="str">
        <f ca="1">IF(OR(Table2[[#This Row],[M17_21_2]]&gt;0,Table2[[#This Row],[K17_21_2]]&lt;0),"+-","")</f>
        <v/>
      </c>
      <c r="J1646" s="9">
        <f ca="1">SUMIF(INDIRECT(Table2[[#Headers],[M23_28_2]]&amp;"[concat]"),Table2[concat],INDIRECT(Table2[[#Headers],[M23_28_2]]&amp;"[c]"))</f>
        <v>0</v>
      </c>
      <c r="K1646" s="9"/>
      <c r="L1646" s="9" t="str">
        <f ca="1">IF(OR(Table2[[#This Row],[M23_28_2]]&gt;0,Table2[[#This Row],[K23_28_2]]&lt;0),"+-","")</f>
        <v/>
      </c>
    </row>
    <row r="1647" spans="1:12" x14ac:dyDescent="0.25">
      <c r="A1647" s="6" t="str">
        <f>SUBSTITUTE(SUBSTITUTE(Table2[[#This Row],[NAMA BARANG]],"-","")," ","")</f>
        <v>PCMagnitB2008</v>
      </c>
      <c r="B1647" s="8">
        <f ca="1">IF(Table2[[#This Row],[TT]]&lt;1,"",COUNT(B$2:B1646)+1)</f>
        <v>1645</v>
      </c>
      <c r="C1647" s="6" t="s">
        <v>1958</v>
      </c>
      <c r="D1647" s="8">
        <v>3</v>
      </c>
      <c r="E1647" s="8" t="s">
        <v>98</v>
      </c>
      <c r="F1647" s="8">
        <f ca="1">SUM(Table2[[#This Row],[AWAL]],Table2[[#This Row],[M17_21_2]],Table2[[#This Row],[K17_21_2]],Table2[[#This Row],[M23_28_2]],Table2[[#This Row],[K23_28_2]])</f>
        <v>3</v>
      </c>
      <c r="G1647" s="6">
        <f ca="1">SUMIF(INDIRECT(Table2[[#Headers],[M17_21_2]]&amp;"[concat]"),Table2[concat],INDIRECT(Table2[[#Headers],[M17_21_2]]&amp;"[c]"))</f>
        <v>0</v>
      </c>
      <c r="H1647" s="6">
        <f ca="1">SUMIF(INDIRECT(Table2[[#Headers],[K17_21_2]]&amp;"[concat]"),Table2[concat],INDIRECT(Table2[[#Headers],[K17_21_2]]&amp;"[c]"))*-1</f>
        <v>0</v>
      </c>
      <c r="I1647" s="6" t="str">
        <f ca="1">IF(OR(Table2[[#This Row],[M17_21_2]]&gt;0,Table2[[#This Row],[K17_21_2]]&lt;0),"+-","")</f>
        <v/>
      </c>
      <c r="J1647" s="9">
        <f ca="1">SUMIF(INDIRECT(Table2[[#Headers],[M23_28_2]]&amp;"[concat]"),Table2[concat],INDIRECT(Table2[[#Headers],[M23_28_2]]&amp;"[c]"))</f>
        <v>0</v>
      </c>
      <c r="K1647" s="9"/>
      <c r="L1647" s="9" t="str">
        <f ca="1">IF(OR(Table2[[#This Row],[M23_28_2]]&gt;0,Table2[[#This Row],[K23_28_2]]&lt;0),"+-","")</f>
        <v/>
      </c>
    </row>
    <row r="1648" spans="1:12" x14ac:dyDescent="0.25">
      <c r="A1648" s="6" t="str">
        <f>SUBSTITUTE(SUBSTITUTE(Table2[[#This Row],[NAMA BARANG]],"-","")," ","")</f>
        <v>PCMagnitB200k/388</v>
      </c>
      <c r="B1648" s="8">
        <f ca="1">IF(Table2[[#This Row],[TT]]&lt;1,"",COUNT(B$2:B1647)+1)</f>
        <v>1646</v>
      </c>
      <c r="C1648" s="6" t="s">
        <v>1959</v>
      </c>
      <c r="D1648" s="8">
        <v>3</v>
      </c>
      <c r="E1648" s="8" t="s">
        <v>42</v>
      </c>
      <c r="F1648" s="8">
        <f ca="1">SUM(Table2[[#This Row],[AWAL]],Table2[[#This Row],[M17_21_2]],Table2[[#This Row],[K17_21_2]],Table2[[#This Row],[M23_28_2]],Table2[[#This Row],[K23_28_2]])</f>
        <v>3</v>
      </c>
      <c r="G1648" s="6">
        <f ca="1">SUMIF(INDIRECT(Table2[[#Headers],[M17_21_2]]&amp;"[concat]"),Table2[concat],INDIRECT(Table2[[#Headers],[M17_21_2]]&amp;"[c]"))</f>
        <v>0</v>
      </c>
      <c r="H1648" s="6">
        <f ca="1">SUMIF(INDIRECT(Table2[[#Headers],[K17_21_2]]&amp;"[concat]"),Table2[concat],INDIRECT(Table2[[#Headers],[K17_21_2]]&amp;"[c]"))*-1</f>
        <v>0</v>
      </c>
      <c r="I1648" s="6" t="str">
        <f ca="1">IF(OR(Table2[[#This Row],[M17_21_2]]&gt;0,Table2[[#This Row],[K17_21_2]]&lt;0),"+-","")</f>
        <v/>
      </c>
      <c r="J1648" s="9">
        <f ca="1">SUMIF(INDIRECT(Table2[[#Headers],[M23_28_2]]&amp;"[concat]"),Table2[concat],INDIRECT(Table2[[#Headers],[M23_28_2]]&amp;"[c]"))</f>
        <v>0</v>
      </c>
      <c r="K1648" s="9"/>
      <c r="L1648" s="9" t="str">
        <f ca="1">IF(OR(Table2[[#This Row],[M23_28_2]]&gt;0,Table2[[#This Row],[K23_28_2]]&lt;0),"+-","")</f>
        <v/>
      </c>
    </row>
    <row r="1649" spans="1:12" x14ac:dyDescent="0.25">
      <c r="A1649" s="6" t="str">
        <f>SUBSTITUTE(SUBSTITUTE(Table2[[#This Row],[NAMA BARANG]],"-","")," ","")</f>
        <v>PCMagnitB206</v>
      </c>
      <c r="B1649" s="8">
        <f ca="1">IF(Table2[[#This Row],[TT]]&lt;1,"",COUNT(B$2:B1648)+1)</f>
        <v>1647</v>
      </c>
      <c r="C1649" s="6" t="s">
        <v>1960</v>
      </c>
      <c r="D1649" s="8">
        <v>2</v>
      </c>
      <c r="E1649" s="8" t="s">
        <v>98</v>
      </c>
      <c r="F1649" s="8">
        <f ca="1">SUM(Table2[[#This Row],[AWAL]],Table2[[#This Row],[M17_21_2]],Table2[[#This Row],[K17_21_2]],Table2[[#This Row],[M23_28_2]],Table2[[#This Row],[K23_28_2]])</f>
        <v>2</v>
      </c>
      <c r="G1649" s="6">
        <f ca="1">SUMIF(INDIRECT(Table2[[#Headers],[M17_21_2]]&amp;"[concat]"),Table2[concat],INDIRECT(Table2[[#Headers],[M17_21_2]]&amp;"[c]"))</f>
        <v>0</v>
      </c>
      <c r="H1649" s="6">
        <f ca="1">SUMIF(INDIRECT(Table2[[#Headers],[K17_21_2]]&amp;"[concat]"),Table2[concat],INDIRECT(Table2[[#Headers],[K17_21_2]]&amp;"[c]"))*-1</f>
        <v>0</v>
      </c>
      <c r="I1649" s="6" t="str">
        <f ca="1">IF(OR(Table2[[#This Row],[M17_21_2]]&gt;0,Table2[[#This Row],[K17_21_2]]&lt;0),"+-","")</f>
        <v/>
      </c>
      <c r="J1649" s="9">
        <f ca="1">SUMIF(INDIRECT(Table2[[#Headers],[M23_28_2]]&amp;"[concat]"),Table2[concat],INDIRECT(Table2[[#Headers],[M23_28_2]]&amp;"[c]"))</f>
        <v>0</v>
      </c>
      <c r="K1649" s="9"/>
      <c r="L1649" s="9" t="str">
        <f ca="1">IF(OR(Table2[[#This Row],[M23_28_2]]&gt;0,Table2[[#This Row],[K23_28_2]]&lt;0),"+-","")</f>
        <v/>
      </c>
    </row>
    <row r="1650" spans="1:12" x14ac:dyDescent="0.25">
      <c r="A1650" s="6" t="str">
        <f>SUBSTITUTE(SUBSTITUTE(Table2[[#This Row],[NAMA BARANG]],"-","")," ","")</f>
        <v>PCMagnitB222mainan</v>
      </c>
      <c r="B1650" s="8">
        <f ca="1">IF(Table2[[#This Row],[TT]]&lt;1,"",COUNT(B$2:B1649)+1)</f>
        <v>1648</v>
      </c>
      <c r="C1650" s="6" t="s">
        <v>1961</v>
      </c>
      <c r="D1650" s="8">
        <v>3</v>
      </c>
      <c r="E1650" s="8" t="s">
        <v>43</v>
      </c>
      <c r="F1650" s="8">
        <f ca="1">SUM(Table2[[#This Row],[AWAL]],Table2[[#This Row],[M17_21_2]],Table2[[#This Row],[K17_21_2]],Table2[[#This Row],[M23_28_2]],Table2[[#This Row],[K23_28_2]])</f>
        <v>3</v>
      </c>
      <c r="G1650" s="6">
        <f ca="1">SUMIF(INDIRECT(Table2[[#Headers],[M17_21_2]]&amp;"[concat]"),Table2[concat],INDIRECT(Table2[[#Headers],[M17_21_2]]&amp;"[c]"))</f>
        <v>0</v>
      </c>
      <c r="H1650" s="6">
        <f ca="1">SUMIF(INDIRECT(Table2[[#Headers],[K17_21_2]]&amp;"[concat]"),Table2[concat],INDIRECT(Table2[[#Headers],[K17_21_2]]&amp;"[c]"))*-1</f>
        <v>0</v>
      </c>
      <c r="I1650" s="6" t="str">
        <f ca="1">IF(OR(Table2[[#This Row],[M17_21_2]]&gt;0,Table2[[#This Row],[K17_21_2]]&lt;0),"+-","")</f>
        <v/>
      </c>
      <c r="J1650" s="9">
        <f ca="1">SUMIF(INDIRECT(Table2[[#Headers],[M23_28_2]]&amp;"[concat]"),Table2[concat],INDIRECT(Table2[[#Headers],[M23_28_2]]&amp;"[c]"))</f>
        <v>0</v>
      </c>
      <c r="K1650" s="9"/>
      <c r="L1650" s="9" t="str">
        <f ca="1">IF(OR(Table2[[#This Row],[M23_28_2]]&gt;0,Table2[[#This Row],[K23_28_2]]&lt;0),"+-","")</f>
        <v/>
      </c>
    </row>
    <row r="1651" spans="1:12" x14ac:dyDescent="0.25">
      <c r="A1651" s="6" t="str">
        <f>SUBSTITUTE(SUBSTITUTE(Table2[[#This Row],[NAMA BARANG]],"-","")," ","")</f>
        <v>PCMagnitB39Y262</v>
      </c>
      <c r="B1651" s="8">
        <f ca="1">IF(Table2[[#This Row],[TT]]&lt;1,"",COUNT(B$2:B1650)+1)</f>
        <v>1649</v>
      </c>
      <c r="C1651" s="6" t="s">
        <v>1964</v>
      </c>
      <c r="D1651" s="8">
        <v>6</v>
      </c>
      <c r="E1651" s="8" t="s">
        <v>68</v>
      </c>
      <c r="F1651" s="8">
        <f ca="1">SUM(Table2[[#This Row],[AWAL]],Table2[[#This Row],[M17_21_2]],Table2[[#This Row],[K17_21_2]],Table2[[#This Row],[M23_28_2]],Table2[[#This Row],[K23_28_2]])</f>
        <v>6</v>
      </c>
      <c r="G1651" s="6">
        <f ca="1">SUMIF(INDIRECT(Table2[[#Headers],[M17_21_2]]&amp;"[concat]"),Table2[concat],INDIRECT(Table2[[#Headers],[M17_21_2]]&amp;"[c]"))</f>
        <v>0</v>
      </c>
      <c r="H1651" s="6">
        <f ca="1">SUMIF(INDIRECT(Table2[[#Headers],[K17_21_2]]&amp;"[concat]"),Table2[concat],INDIRECT(Table2[[#Headers],[K17_21_2]]&amp;"[c]"))*-1</f>
        <v>0</v>
      </c>
      <c r="I1651" s="6" t="str">
        <f ca="1">IF(OR(Table2[[#This Row],[M17_21_2]]&gt;0,Table2[[#This Row],[K17_21_2]]&lt;0),"+-","")</f>
        <v/>
      </c>
      <c r="J1651" s="9">
        <f ca="1">SUMIF(INDIRECT(Table2[[#Headers],[M23_28_2]]&amp;"[concat]"),Table2[concat],INDIRECT(Table2[[#Headers],[M23_28_2]]&amp;"[c]"))</f>
        <v>0</v>
      </c>
      <c r="K1651" s="9"/>
      <c r="L1651" s="9" t="str">
        <f ca="1">IF(OR(Table2[[#This Row],[M23_28_2]]&gt;0,Table2[[#This Row],[K23_28_2]]&lt;0),"+-","")</f>
        <v/>
      </c>
    </row>
    <row r="1652" spans="1:12" x14ac:dyDescent="0.25">
      <c r="A1652" s="6" t="str">
        <f>SUBSTITUTE(SUBSTITUTE(Table2[[#This Row],[NAMA BARANG]],"-","")," ","")</f>
        <v>PCMagnitB018disney</v>
      </c>
      <c r="B1652" s="8">
        <f ca="1">IF(Table2[[#This Row],[TT]]&lt;1,"",COUNT(B$2:B1651)+1)</f>
        <v>1650</v>
      </c>
      <c r="C1652" s="6" t="s">
        <v>1965</v>
      </c>
      <c r="D1652" s="8">
        <v>5</v>
      </c>
      <c r="E1652" s="8" t="s">
        <v>98</v>
      </c>
      <c r="F1652" s="8">
        <f ca="1">SUM(Table2[[#This Row],[AWAL]],Table2[[#This Row],[M17_21_2]],Table2[[#This Row],[K17_21_2]],Table2[[#This Row],[M23_28_2]],Table2[[#This Row],[K23_28_2]])</f>
        <v>5</v>
      </c>
      <c r="G1652" s="6">
        <f ca="1">SUMIF(INDIRECT(Table2[[#Headers],[M17_21_2]]&amp;"[concat]"),Table2[concat],INDIRECT(Table2[[#Headers],[M17_21_2]]&amp;"[c]"))</f>
        <v>0</v>
      </c>
      <c r="H1652" s="6">
        <f ca="1">SUMIF(INDIRECT(Table2[[#Headers],[K17_21_2]]&amp;"[concat]"),Table2[concat],INDIRECT(Table2[[#Headers],[K17_21_2]]&amp;"[c]"))*-1</f>
        <v>0</v>
      </c>
      <c r="I1652" s="6" t="str">
        <f ca="1">IF(OR(Table2[[#This Row],[M17_21_2]]&gt;0,Table2[[#This Row],[K17_21_2]]&lt;0),"+-","")</f>
        <v/>
      </c>
      <c r="J1652" s="9">
        <f ca="1">SUMIF(INDIRECT(Table2[[#Headers],[M23_28_2]]&amp;"[concat]"),Table2[concat],INDIRECT(Table2[[#Headers],[M23_28_2]]&amp;"[c]"))</f>
        <v>0</v>
      </c>
      <c r="K1652" s="9"/>
      <c r="L1652" s="9" t="str">
        <f ca="1">IF(OR(Table2[[#This Row],[M23_28_2]]&gt;0,Table2[[#This Row],[K23_28_2]]&lt;0),"+-","")</f>
        <v/>
      </c>
    </row>
    <row r="1653" spans="1:12" x14ac:dyDescent="0.25">
      <c r="A1653" s="6" t="str">
        <f>SUBSTITUTE(SUBSTITUTE(Table2[[#This Row],[NAMA BARANG]],"-","")," ","")</f>
        <v>PCMagnitC9962blkset</v>
      </c>
      <c r="B1653" s="8">
        <f ca="1">IF(Table2[[#This Row],[TT]]&lt;1,"",COUNT(B$2:B1652)+1)</f>
        <v>1651</v>
      </c>
      <c r="C1653" s="6" t="s">
        <v>1966</v>
      </c>
      <c r="D1653" s="8">
        <v>13</v>
      </c>
      <c r="E1653" s="8" t="s">
        <v>98</v>
      </c>
      <c r="F1653" s="8">
        <f ca="1">SUM(Table2[[#This Row],[AWAL]],Table2[[#This Row],[M17_21_2]],Table2[[#This Row],[K17_21_2]],Table2[[#This Row],[M23_28_2]],Table2[[#This Row],[K23_28_2]])</f>
        <v>13</v>
      </c>
      <c r="G1653" s="6">
        <f ca="1">SUMIF(INDIRECT(Table2[[#Headers],[M17_21_2]]&amp;"[concat]"),Table2[concat],INDIRECT(Table2[[#Headers],[M17_21_2]]&amp;"[c]"))</f>
        <v>0</v>
      </c>
      <c r="H1653" s="6">
        <f ca="1">SUMIF(INDIRECT(Table2[[#Headers],[K17_21_2]]&amp;"[concat]"),Table2[concat],INDIRECT(Table2[[#Headers],[K17_21_2]]&amp;"[c]"))*-1</f>
        <v>0</v>
      </c>
      <c r="I1653" s="6" t="str">
        <f ca="1">IF(OR(Table2[[#This Row],[M17_21_2]]&gt;0,Table2[[#This Row],[K17_21_2]]&lt;0),"+-","")</f>
        <v/>
      </c>
      <c r="J1653" s="9">
        <f ca="1">SUMIF(INDIRECT(Table2[[#Headers],[M23_28_2]]&amp;"[concat]"),Table2[concat],INDIRECT(Table2[[#Headers],[M23_28_2]]&amp;"[c]"))</f>
        <v>0</v>
      </c>
      <c r="K1653" s="9"/>
      <c r="L1653" s="9" t="str">
        <f ca="1">IF(OR(Table2[[#This Row],[M23_28_2]]&gt;0,Table2[[#This Row],[K23_28_2]]&lt;0),"+-","")</f>
        <v/>
      </c>
    </row>
    <row r="1654" spans="1:12" x14ac:dyDescent="0.25">
      <c r="A1654" s="6" t="str">
        <f>SUBSTITUTE(SUBSTITUTE(Table2[[#This Row],[NAMA BARANG]],"-","")," ","")</f>
        <v>PCMagnitC2118barbie/princess/MM/WTP</v>
      </c>
      <c r="B1654" s="8">
        <f ca="1">IF(Table2[[#This Row],[TT]]&lt;1,"",COUNT(B$2:B1653)+1)</f>
        <v>1652</v>
      </c>
      <c r="C1654" s="6" t="s">
        <v>1967</v>
      </c>
      <c r="D1654" s="8">
        <v>3</v>
      </c>
      <c r="E1654" s="8" t="s">
        <v>98</v>
      </c>
      <c r="F1654" s="8">
        <f ca="1">SUM(Table2[[#This Row],[AWAL]],Table2[[#This Row],[M17_21_2]],Table2[[#This Row],[K17_21_2]],Table2[[#This Row],[M23_28_2]],Table2[[#This Row],[K23_28_2]])</f>
        <v>3</v>
      </c>
      <c r="G1654" s="6">
        <f ca="1">SUMIF(INDIRECT(Table2[[#Headers],[M17_21_2]]&amp;"[concat]"),Table2[concat],INDIRECT(Table2[[#Headers],[M17_21_2]]&amp;"[c]"))</f>
        <v>0</v>
      </c>
      <c r="H1654" s="6">
        <f ca="1">SUMIF(INDIRECT(Table2[[#Headers],[K17_21_2]]&amp;"[concat]"),Table2[concat],INDIRECT(Table2[[#Headers],[K17_21_2]]&amp;"[c]"))*-1</f>
        <v>0</v>
      </c>
      <c r="I1654" s="6" t="str">
        <f ca="1">IF(OR(Table2[[#This Row],[M17_21_2]]&gt;0,Table2[[#This Row],[K17_21_2]]&lt;0),"+-","")</f>
        <v/>
      </c>
      <c r="J1654" s="9">
        <f ca="1">SUMIF(INDIRECT(Table2[[#Headers],[M23_28_2]]&amp;"[concat]"),Table2[concat],INDIRECT(Table2[[#Headers],[M23_28_2]]&amp;"[c]"))</f>
        <v>0</v>
      </c>
      <c r="K1654" s="9"/>
      <c r="L1654" s="9" t="str">
        <f ca="1">IF(OR(Table2[[#This Row],[M23_28_2]]&gt;0,Table2[[#This Row],[K23_28_2]]&lt;0),"+-","")</f>
        <v/>
      </c>
    </row>
    <row r="1655" spans="1:12" x14ac:dyDescent="0.25">
      <c r="A1655" s="6" t="str">
        <f>SUBSTITUTE(SUBSTITUTE(Table2[[#This Row],[NAMA BARANG]],"-","")," ","")</f>
        <v>PCMagnitCardCC1012B</v>
      </c>
      <c r="B1655" s="8">
        <f ca="1">IF(Table2[[#This Row],[TT]]&lt;1,"",COUNT(B$2:B1654)+1)</f>
        <v>1653</v>
      </c>
      <c r="C1655" s="6" t="s">
        <v>1968</v>
      </c>
      <c r="D1655" s="8">
        <v>58</v>
      </c>
      <c r="E1655" s="8" t="s">
        <v>43</v>
      </c>
      <c r="F1655" s="8">
        <f ca="1">SUM(Table2[[#This Row],[AWAL]],Table2[[#This Row],[M17_21_2]],Table2[[#This Row],[K17_21_2]],Table2[[#This Row],[M23_28_2]],Table2[[#This Row],[K23_28_2]])</f>
        <v>58</v>
      </c>
      <c r="G1655" s="6">
        <f ca="1">SUMIF(INDIRECT(Table2[[#Headers],[M17_21_2]]&amp;"[concat]"),Table2[concat],INDIRECT(Table2[[#Headers],[M17_21_2]]&amp;"[c]"))</f>
        <v>0</v>
      </c>
      <c r="H1655" s="6">
        <f ca="1">SUMIF(INDIRECT(Table2[[#Headers],[K17_21_2]]&amp;"[concat]"),Table2[concat],INDIRECT(Table2[[#Headers],[K17_21_2]]&amp;"[c]"))*-1</f>
        <v>0</v>
      </c>
      <c r="I1655" s="6" t="str">
        <f ca="1">IF(OR(Table2[[#This Row],[M17_21_2]]&gt;0,Table2[[#This Row],[K17_21_2]]&lt;0),"+-","")</f>
        <v/>
      </c>
      <c r="J1655" s="9">
        <f ca="1">SUMIF(INDIRECT(Table2[[#Headers],[M23_28_2]]&amp;"[concat]"),Table2[concat],INDIRECT(Table2[[#Headers],[M23_28_2]]&amp;"[c]"))</f>
        <v>0</v>
      </c>
      <c r="K1655" s="9"/>
      <c r="L1655" s="9" t="str">
        <f ca="1">IF(OR(Table2[[#This Row],[M23_28_2]]&gt;0,Table2[[#This Row],[K23_28_2]]&lt;0),"+-","")</f>
        <v/>
      </c>
    </row>
    <row r="1656" spans="1:12" x14ac:dyDescent="0.25">
      <c r="A1656" s="6" t="str">
        <f>SUBSTITUTE(SUBSTITUTE(Table2[[#This Row],[NAMA BARANG]],"-","")," ","")</f>
        <v>PCMagnitCardCC1017B</v>
      </c>
      <c r="B1656" s="8">
        <f ca="1">IF(Table2[[#This Row],[TT]]&lt;1,"",COUNT(B$2:B1655)+1)</f>
        <v>1654</v>
      </c>
      <c r="C1656" s="6" t="s">
        <v>1969</v>
      </c>
      <c r="D1656" s="8">
        <v>6</v>
      </c>
      <c r="E1656" s="8" t="s">
        <v>98</v>
      </c>
      <c r="F1656" s="8">
        <f ca="1">SUM(Table2[[#This Row],[AWAL]],Table2[[#This Row],[M17_21_2]],Table2[[#This Row],[K17_21_2]],Table2[[#This Row],[M23_28_2]],Table2[[#This Row],[K23_28_2]])</f>
        <v>6</v>
      </c>
      <c r="G1656" s="6">
        <f ca="1">SUMIF(INDIRECT(Table2[[#Headers],[M17_21_2]]&amp;"[concat]"),Table2[concat],INDIRECT(Table2[[#Headers],[M17_21_2]]&amp;"[c]"))</f>
        <v>0</v>
      </c>
      <c r="H1656" s="6">
        <f ca="1">SUMIF(INDIRECT(Table2[[#Headers],[K17_21_2]]&amp;"[concat]"),Table2[concat],INDIRECT(Table2[[#Headers],[K17_21_2]]&amp;"[c]"))*-1</f>
        <v>0</v>
      </c>
      <c r="I1656" s="6" t="str">
        <f ca="1">IF(OR(Table2[[#This Row],[M17_21_2]]&gt;0,Table2[[#This Row],[K17_21_2]]&lt;0),"+-","")</f>
        <v/>
      </c>
      <c r="J1656" s="9">
        <f ca="1">SUMIF(INDIRECT(Table2[[#Headers],[M23_28_2]]&amp;"[concat]"),Table2[concat],INDIRECT(Table2[[#Headers],[M23_28_2]]&amp;"[c]"))</f>
        <v>0</v>
      </c>
      <c r="K1656" s="9"/>
      <c r="L1656" s="9" t="str">
        <f ca="1">IF(OR(Table2[[#This Row],[M23_28_2]]&gt;0,Table2[[#This Row],[K23_28_2]]&lt;0),"+-","")</f>
        <v/>
      </c>
    </row>
    <row r="1657" spans="1:12" x14ac:dyDescent="0.25">
      <c r="A1657" s="6" t="str">
        <f>SUBSTITUTE(SUBSTITUTE(Table2[[#This Row],[NAMA BARANG]],"-","")," ","")</f>
        <v>PCMagnitCC856</v>
      </c>
      <c r="B1657" s="8">
        <f ca="1">IF(Table2[[#This Row],[TT]]&lt;1,"",COUNT(B$2:B1656)+1)</f>
        <v>1655</v>
      </c>
      <c r="C1657" s="6" t="s">
        <v>1970</v>
      </c>
      <c r="D1657" s="8">
        <v>5</v>
      </c>
      <c r="E1657" s="8" t="s">
        <v>98</v>
      </c>
      <c r="F1657" s="8">
        <f ca="1">SUM(Table2[[#This Row],[AWAL]],Table2[[#This Row],[M17_21_2]],Table2[[#This Row],[K17_21_2]],Table2[[#This Row],[M23_28_2]],Table2[[#This Row],[K23_28_2]])</f>
        <v>5</v>
      </c>
      <c r="G1657" s="6">
        <f ca="1">SUMIF(INDIRECT(Table2[[#Headers],[M17_21_2]]&amp;"[concat]"),Table2[concat],INDIRECT(Table2[[#Headers],[M17_21_2]]&amp;"[c]"))</f>
        <v>0</v>
      </c>
      <c r="H1657" s="6">
        <f ca="1">SUMIF(INDIRECT(Table2[[#Headers],[K17_21_2]]&amp;"[concat]"),Table2[concat],INDIRECT(Table2[[#Headers],[K17_21_2]]&amp;"[c]"))*-1</f>
        <v>0</v>
      </c>
      <c r="I1657" s="6" t="str">
        <f ca="1">IF(OR(Table2[[#This Row],[M17_21_2]]&gt;0,Table2[[#This Row],[K17_21_2]]&lt;0),"+-","")</f>
        <v/>
      </c>
      <c r="J1657" s="9">
        <f ca="1">SUMIF(INDIRECT(Table2[[#Headers],[M23_28_2]]&amp;"[concat]"),Table2[concat],INDIRECT(Table2[[#Headers],[M23_28_2]]&amp;"[c]"))</f>
        <v>0</v>
      </c>
      <c r="K1657" s="9"/>
      <c r="L1657" s="9" t="str">
        <f ca="1">IF(OR(Table2[[#This Row],[M23_28_2]]&gt;0,Table2[[#This Row],[K23_28_2]]&lt;0),"+-","")</f>
        <v/>
      </c>
    </row>
    <row r="1658" spans="1:12" x14ac:dyDescent="0.25">
      <c r="A1658" s="6" t="str">
        <f>SUBSTITUTE(SUBSTITUTE(Table2[[#This Row],[NAMA BARANG]],"-","")," ","")</f>
        <v>PCMagnitD0052</v>
      </c>
      <c r="B1658" s="8">
        <f ca="1">IF(Table2[[#This Row],[TT]]&lt;1,"",COUNT(B$2:B1657)+1)</f>
        <v>1656</v>
      </c>
      <c r="C1658" s="6" t="s">
        <v>1971</v>
      </c>
      <c r="D1658" s="8">
        <v>4</v>
      </c>
      <c r="E1658" s="8" t="s">
        <v>43</v>
      </c>
      <c r="F1658" s="8">
        <f ca="1">SUM(Table2[[#This Row],[AWAL]],Table2[[#This Row],[M17_21_2]],Table2[[#This Row],[K17_21_2]],Table2[[#This Row],[M23_28_2]],Table2[[#This Row],[K23_28_2]])</f>
        <v>4</v>
      </c>
      <c r="G1658" s="6">
        <f ca="1">SUMIF(INDIRECT(Table2[[#Headers],[M17_21_2]]&amp;"[concat]"),Table2[concat],INDIRECT(Table2[[#Headers],[M17_21_2]]&amp;"[c]"))</f>
        <v>0</v>
      </c>
      <c r="H1658" s="6">
        <f ca="1">SUMIF(INDIRECT(Table2[[#Headers],[K17_21_2]]&amp;"[concat]"),Table2[concat],INDIRECT(Table2[[#Headers],[K17_21_2]]&amp;"[c]"))*-1</f>
        <v>0</v>
      </c>
      <c r="I1658" s="6" t="str">
        <f ca="1">IF(OR(Table2[[#This Row],[M17_21_2]]&gt;0,Table2[[#This Row],[K17_21_2]]&lt;0),"+-","")</f>
        <v/>
      </c>
      <c r="J1658" s="9">
        <f ca="1">SUMIF(INDIRECT(Table2[[#Headers],[M23_28_2]]&amp;"[concat]"),Table2[concat],INDIRECT(Table2[[#Headers],[M23_28_2]]&amp;"[c]"))</f>
        <v>0</v>
      </c>
      <c r="K1658" s="9"/>
      <c r="L1658" s="9" t="str">
        <f ca="1">IF(OR(Table2[[#This Row],[M23_28_2]]&gt;0,Table2[[#This Row],[K23_28_2]]&lt;0),"+-","")</f>
        <v/>
      </c>
    </row>
    <row r="1659" spans="1:12" x14ac:dyDescent="0.25">
      <c r="A1659" s="6" t="str">
        <f>SUBSTITUTE(SUBSTITUTE(Table2[[#This Row],[NAMA BARANG]],"-","")," ","")</f>
        <v>PCMagnitDkk9907</v>
      </c>
      <c r="B1659" s="8">
        <f ca="1">IF(Table2[[#This Row],[TT]]&lt;1,"",COUNT(B$2:B1658)+1)</f>
        <v>1657</v>
      </c>
      <c r="C1659" s="6" t="s">
        <v>1972</v>
      </c>
      <c r="D1659" s="8">
        <v>16</v>
      </c>
      <c r="E1659" s="8" t="s">
        <v>38</v>
      </c>
      <c r="F1659" s="8">
        <f ca="1">SUM(Table2[[#This Row],[AWAL]],Table2[[#This Row],[M17_21_2]],Table2[[#This Row],[K17_21_2]],Table2[[#This Row],[M23_28_2]],Table2[[#This Row],[K23_28_2]])</f>
        <v>16</v>
      </c>
      <c r="G1659" s="6">
        <f ca="1">SUMIF(INDIRECT(Table2[[#Headers],[M17_21_2]]&amp;"[concat]"),Table2[concat],INDIRECT(Table2[[#Headers],[M17_21_2]]&amp;"[c]"))</f>
        <v>0</v>
      </c>
      <c r="H1659" s="6">
        <f ca="1">SUMIF(INDIRECT(Table2[[#Headers],[K17_21_2]]&amp;"[concat]"),Table2[concat],INDIRECT(Table2[[#Headers],[K17_21_2]]&amp;"[c]"))*-1</f>
        <v>0</v>
      </c>
      <c r="I1659" s="6" t="str">
        <f ca="1">IF(OR(Table2[[#This Row],[M17_21_2]]&gt;0,Table2[[#This Row],[K17_21_2]]&lt;0),"+-","")</f>
        <v/>
      </c>
      <c r="J1659" s="9">
        <f ca="1">SUMIF(INDIRECT(Table2[[#Headers],[M23_28_2]]&amp;"[concat]"),Table2[concat],INDIRECT(Table2[[#Headers],[M23_28_2]]&amp;"[c]"))</f>
        <v>0</v>
      </c>
      <c r="K1659" s="9"/>
      <c r="L1659" s="9" t="str">
        <f ca="1">IF(OR(Table2[[#This Row],[M23_28_2]]&gt;0,Table2[[#This Row],[K23_28_2]]&lt;0),"+-","")</f>
        <v/>
      </c>
    </row>
    <row r="1660" spans="1:12" x14ac:dyDescent="0.25">
      <c r="A1660" s="6" t="str">
        <f>SUBSTITUTE(SUBSTITUTE(Table2[[#This Row],[NAMA BARANG]],"-","")," ","")</f>
        <v>PCMagnitDkk9908</v>
      </c>
      <c r="B1660" s="8">
        <f ca="1">IF(Table2[[#This Row],[TT]]&lt;1,"",COUNT(B$2:B1659)+1)</f>
        <v>1658</v>
      </c>
      <c r="C1660" s="6" t="s">
        <v>1973</v>
      </c>
      <c r="D1660" s="8">
        <v>21</v>
      </c>
      <c r="E1660" s="8" t="s">
        <v>38</v>
      </c>
      <c r="F1660" s="8">
        <f ca="1">SUM(Table2[[#This Row],[AWAL]],Table2[[#This Row],[M17_21_2]],Table2[[#This Row],[K17_21_2]],Table2[[#This Row],[M23_28_2]],Table2[[#This Row],[K23_28_2]])</f>
        <v>21</v>
      </c>
      <c r="G1660" s="6">
        <f ca="1">SUMIF(INDIRECT(Table2[[#Headers],[M17_21_2]]&amp;"[concat]"),Table2[concat],INDIRECT(Table2[[#Headers],[M17_21_2]]&amp;"[c]"))</f>
        <v>0</v>
      </c>
      <c r="H1660" s="6">
        <f ca="1">SUMIF(INDIRECT(Table2[[#Headers],[K17_21_2]]&amp;"[concat]"),Table2[concat],INDIRECT(Table2[[#Headers],[K17_21_2]]&amp;"[c]"))*-1</f>
        <v>0</v>
      </c>
      <c r="I1660" s="6" t="str">
        <f ca="1">IF(OR(Table2[[#This Row],[M17_21_2]]&gt;0,Table2[[#This Row],[K17_21_2]]&lt;0),"+-","")</f>
        <v/>
      </c>
      <c r="J1660" s="9">
        <f ca="1">SUMIF(INDIRECT(Table2[[#Headers],[M23_28_2]]&amp;"[concat]"),Table2[concat],INDIRECT(Table2[[#Headers],[M23_28_2]]&amp;"[c]"))</f>
        <v>0</v>
      </c>
      <c r="K1660" s="9"/>
      <c r="L1660" s="9" t="str">
        <f ca="1">IF(OR(Table2[[#This Row],[M23_28_2]]&gt;0,Table2[[#This Row],[K23_28_2]]&lt;0),"+-","")</f>
        <v/>
      </c>
    </row>
    <row r="1661" spans="1:12" x14ac:dyDescent="0.25">
      <c r="A1661" s="6" t="str">
        <f>SUBSTITUTE(SUBSTITUTE(Table2[[#This Row],[NAMA BARANG]],"-","")," ","")</f>
        <v>PCMagnitDkk9910</v>
      </c>
      <c r="B1661" s="8">
        <f ca="1">IF(Table2[[#This Row],[TT]]&lt;1,"",COUNT(B$2:B1660)+1)</f>
        <v>1659</v>
      </c>
      <c r="C1661" s="6" t="s">
        <v>1974</v>
      </c>
      <c r="D1661" s="8">
        <v>21</v>
      </c>
      <c r="E1661" s="8" t="s">
        <v>1975</v>
      </c>
      <c r="F1661" s="8">
        <f ca="1">SUM(Table2[[#This Row],[AWAL]],Table2[[#This Row],[M17_21_2]],Table2[[#This Row],[K17_21_2]],Table2[[#This Row],[M23_28_2]],Table2[[#This Row],[K23_28_2]])</f>
        <v>21</v>
      </c>
      <c r="G1661" s="6">
        <f ca="1">SUMIF(INDIRECT(Table2[[#Headers],[M17_21_2]]&amp;"[concat]"),Table2[concat],INDIRECT(Table2[[#Headers],[M17_21_2]]&amp;"[c]"))</f>
        <v>0</v>
      </c>
      <c r="H1661" s="6">
        <f ca="1">SUMIF(INDIRECT(Table2[[#Headers],[K17_21_2]]&amp;"[concat]"),Table2[concat],INDIRECT(Table2[[#Headers],[K17_21_2]]&amp;"[c]"))*-1</f>
        <v>0</v>
      </c>
      <c r="I1661" s="6" t="str">
        <f ca="1">IF(OR(Table2[[#This Row],[M17_21_2]]&gt;0,Table2[[#This Row],[K17_21_2]]&lt;0),"+-","")</f>
        <v/>
      </c>
      <c r="J1661" s="9">
        <f ca="1">SUMIF(INDIRECT(Table2[[#Headers],[M23_28_2]]&amp;"[concat]"),Table2[concat],INDIRECT(Table2[[#Headers],[M23_28_2]]&amp;"[c]"))</f>
        <v>0</v>
      </c>
      <c r="K1661" s="9"/>
      <c r="L1661" s="9" t="str">
        <f ca="1">IF(OR(Table2[[#This Row],[M23_28_2]]&gt;0,Table2[[#This Row],[K23_28_2]]&lt;0),"+-","")</f>
        <v/>
      </c>
    </row>
    <row r="1662" spans="1:12" x14ac:dyDescent="0.25">
      <c r="A1662" s="6" t="str">
        <f>SUBSTITUTE(SUBSTITUTE(Table2[[#This Row],[NAMA BARANG]],"-","")," ","")</f>
        <v>PCMagnitjumbo357519</v>
      </c>
      <c r="B1662" s="8">
        <f ca="1">IF(Table2[[#This Row],[TT]]&lt;1,"",COUNT(B$2:B1661)+1)</f>
        <v>1660</v>
      </c>
      <c r="C1662" s="6" t="s">
        <v>1976</v>
      </c>
      <c r="D1662" s="8">
        <v>39</v>
      </c>
      <c r="E1662" s="8" t="s">
        <v>15</v>
      </c>
      <c r="F1662" s="8">
        <f ca="1">SUM(Table2[[#This Row],[AWAL]],Table2[[#This Row],[M17_21_2]],Table2[[#This Row],[K17_21_2]],Table2[[#This Row],[M23_28_2]],Table2[[#This Row],[K23_28_2]])</f>
        <v>39</v>
      </c>
      <c r="G1662" s="6">
        <f ca="1">SUMIF(INDIRECT(Table2[[#Headers],[M17_21_2]]&amp;"[concat]"),Table2[concat],INDIRECT(Table2[[#Headers],[M17_21_2]]&amp;"[c]"))</f>
        <v>0</v>
      </c>
      <c r="H1662" s="6">
        <f ca="1">SUMIF(INDIRECT(Table2[[#Headers],[K17_21_2]]&amp;"[concat]"),Table2[concat],INDIRECT(Table2[[#Headers],[K17_21_2]]&amp;"[c]"))*-1</f>
        <v>0</v>
      </c>
      <c r="I1662" s="6" t="str">
        <f ca="1">IF(OR(Table2[[#This Row],[M17_21_2]]&gt;0,Table2[[#This Row],[K17_21_2]]&lt;0),"+-","")</f>
        <v/>
      </c>
      <c r="J1662" s="9">
        <f ca="1">SUMIF(INDIRECT(Table2[[#Headers],[M23_28_2]]&amp;"[concat]"),Table2[concat],INDIRECT(Table2[[#Headers],[M23_28_2]]&amp;"[c]"))</f>
        <v>0</v>
      </c>
      <c r="K1662" s="9"/>
      <c r="L1662" s="9" t="str">
        <f ca="1">IF(OR(Table2[[#This Row],[M23_28_2]]&gt;0,Table2[[#This Row],[K23_28_2]]&lt;0),"+-","")</f>
        <v/>
      </c>
    </row>
    <row r="1663" spans="1:12" x14ac:dyDescent="0.25">
      <c r="A1663" s="6" t="str">
        <f>SUBSTITUTE(SUBSTITUTE(Table2[[#This Row],[NAMA BARANG]],"-","")," ","")</f>
        <v>PCMagnitjumboB357619</v>
      </c>
      <c r="B1663" s="8">
        <f ca="1">IF(Table2[[#This Row],[TT]]&lt;1,"",COUNT(B$2:B1662)+1)</f>
        <v>1661</v>
      </c>
      <c r="C1663" s="6" t="s">
        <v>1977</v>
      </c>
      <c r="D1663" s="8">
        <v>1</v>
      </c>
      <c r="E1663" s="8">
        <v>48</v>
      </c>
      <c r="F1663" s="8">
        <f ca="1">SUM(Table2[[#This Row],[AWAL]],Table2[[#This Row],[M17_21_2]],Table2[[#This Row],[K17_21_2]],Table2[[#This Row],[M23_28_2]],Table2[[#This Row],[K23_28_2]])</f>
        <v>1</v>
      </c>
      <c r="G1663" s="6">
        <f ca="1">SUMIF(INDIRECT(Table2[[#Headers],[M17_21_2]]&amp;"[concat]"),Table2[concat],INDIRECT(Table2[[#Headers],[M17_21_2]]&amp;"[c]"))</f>
        <v>0</v>
      </c>
      <c r="H1663" s="6">
        <f ca="1">SUMIF(INDIRECT(Table2[[#Headers],[K17_21_2]]&amp;"[concat]"),Table2[concat],INDIRECT(Table2[[#Headers],[K17_21_2]]&amp;"[c]"))*-1</f>
        <v>0</v>
      </c>
      <c r="I1663" s="6" t="str">
        <f ca="1">IF(OR(Table2[[#This Row],[M17_21_2]]&gt;0,Table2[[#This Row],[K17_21_2]]&lt;0),"+-","")</f>
        <v/>
      </c>
      <c r="J1663" s="9">
        <f ca="1">SUMIF(INDIRECT(Table2[[#Headers],[M23_28_2]]&amp;"[concat]"),Table2[concat],INDIRECT(Table2[[#Headers],[M23_28_2]]&amp;"[c]"))</f>
        <v>0</v>
      </c>
      <c r="K1663" s="9"/>
      <c r="L1663" s="9" t="str">
        <f ca="1">IF(OR(Table2[[#This Row],[M23_28_2]]&gt;0,Table2[[#This Row],[K23_28_2]]&lt;0),"+-","")</f>
        <v/>
      </c>
    </row>
    <row r="1664" spans="1:12" x14ac:dyDescent="0.25">
      <c r="A1664" s="6" t="str">
        <f>SUBSTITUTE(SUBSTITUTE(Table2[[#This Row],[NAMA BARANG]],"-","")," ","")</f>
        <v>PCMagnitJumbokalkulatorPB33</v>
      </c>
      <c r="B1664" s="8">
        <f ca="1">IF(Table2[[#This Row],[TT]]&lt;1,"",COUNT(B$2:B1663)+1)</f>
        <v>1662</v>
      </c>
      <c r="C1664" s="6" t="s">
        <v>1978</v>
      </c>
      <c r="D1664" s="8">
        <v>11</v>
      </c>
      <c r="E1664" s="8" t="s">
        <v>43</v>
      </c>
      <c r="F1664" s="8">
        <f ca="1">SUM(Table2[[#This Row],[AWAL]],Table2[[#This Row],[M17_21_2]],Table2[[#This Row],[K17_21_2]],Table2[[#This Row],[M23_28_2]],Table2[[#This Row],[K23_28_2]])</f>
        <v>11</v>
      </c>
      <c r="G1664" s="6">
        <f ca="1">SUMIF(INDIRECT(Table2[[#Headers],[M17_21_2]]&amp;"[concat]"),Table2[concat],INDIRECT(Table2[[#Headers],[M17_21_2]]&amp;"[c]"))</f>
        <v>0</v>
      </c>
      <c r="H1664" s="6">
        <f ca="1">SUMIF(INDIRECT(Table2[[#Headers],[K17_21_2]]&amp;"[concat]"),Table2[concat],INDIRECT(Table2[[#Headers],[K17_21_2]]&amp;"[c]"))*-1</f>
        <v>0</v>
      </c>
      <c r="I1664" s="6" t="str">
        <f ca="1">IF(OR(Table2[[#This Row],[M17_21_2]]&gt;0,Table2[[#This Row],[K17_21_2]]&lt;0),"+-","")</f>
        <v/>
      </c>
      <c r="J1664" s="9">
        <f ca="1">SUMIF(INDIRECT(Table2[[#Headers],[M23_28_2]]&amp;"[concat]"),Table2[concat],INDIRECT(Table2[[#Headers],[M23_28_2]]&amp;"[c]"))</f>
        <v>0</v>
      </c>
      <c r="K1664" s="9"/>
      <c r="L1664" s="9" t="str">
        <f ca="1">IF(OR(Table2[[#This Row],[M23_28_2]]&gt;0,Table2[[#This Row],[K23_28_2]]&lt;0),"+-","")</f>
        <v/>
      </c>
    </row>
    <row r="1665" spans="1:12" x14ac:dyDescent="0.25">
      <c r="A1665" s="6" t="str">
        <f>SUBSTITUTE(SUBSTITUTE(Table2[[#This Row],[NAMA BARANG]],"-","")," ","")</f>
        <v>PCMagnitK27</v>
      </c>
      <c r="B1665" s="8">
        <f ca="1">IF(Table2[[#This Row],[TT]]&lt;1,"",COUNT(B$2:B1664)+1)</f>
        <v>1663</v>
      </c>
      <c r="C1665" s="6" t="s">
        <v>1979</v>
      </c>
      <c r="D1665" s="8">
        <v>4</v>
      </c>
      <c r="E1665" s="8" t="s">
        <v>42</v>
      </c>
      <c r="F1665" s="8">
        <f ca="1">SUM(Table2[[#This Row],[AWAL]],Table2[[#This Row],[M17_21_2]],Table2[[#This Row],[K17_21_2]],Table2[[#This Row],[M23_28_2]],Table2[[#This Row],[K23_28_2]])</f>
        <v>4</v>
      </c>
      <c r="G1665" s="6">
        <f ca="1">SUMIF(INDIRECT(Table2[[#Headers],[M17_21_2]]&amp;"[concat]"),Table2[concat],INDIRECT(Table2[[#Headers],[M17_21_2]]&amp;"[c]"))</f>
        <v>0</v>
      </c>
      <c r="H1665" s="6">
        <f ca="1">SUMIF(INDIRECT(Table2[[#Headers],[K17_21_2]]&amp;"[concat]"),Table2[concat],INDIRECT(Table2[[#Headers],[K17_21_2]]&amp;"[c]"))*-1</f>
        <v>0</v>
      </c>
      <c r="I1665" s="6" t="str">
        <f ca="1">IF(OR(Table2[[#This Row],[M17_21_2]]&gt;0,Table2[[#This Row],[K17_21_2]]&lt;0),"+-","")</f>
        <v/>
      </c>
      <c r="J1665" s="9">
        <f ca="1">SUMIF(INDIRECT(Table2[[#Headers],[M23_28_2]]&amp;"[concat]"),Table2[concat],INDIRECT(Table2[[#Headers],[M23_28_2]]&amp;"[c]"))</f>
        <v>0</v>
      </c>
      <c r="K1665" s="9"/>
      <c r="L1665" s="9" t="str">
        <f ca="1">IF(OR(Table2[[#This Row],[M23_28_2]]&gt;0,Table2[[#This Row],[K23_28_2]]&lt;0),"+-","")</f>
        <v/>
      </c>
    </row>
    <row r="1666" spans="1:12" x14ac:dyDescent="0.25">
      <c r="A1666" s="6" t="str">
        <f>SUBSTITUTE(SUBSTITUTE(Table2[[#This Row],[NAMA BARANG]],"-","")," ","")</f>
        <v>PCMagnitK61Boxmagnit</v>
      </c>
      <c r="B1666" s="10">
        <f ca="1">IF(Table2[[#This Row],[TT]]&lt;1,"",COUNT(B$2:B1665)+1)</f>
        <v>1664</v>
      </c>
      <c r="C1666" s="6" t="s">
        <v>1980</v>
      </c>
      <c r="D1666" s="8">
        <v>33</v>
      </c>
      <c r="E1666" s="8" t="s">
        <v>63</v>
      </c>
      <c r="F1666" s="10">
        <f ca="1">SUM(Table2[[#This Row],[AWAL]],Table2[[#This Row],[M17_21_2]],Table2[[#This Row],[K17_21_2]],Table2[[#This Row],[M23_28_2]],Table2[[#This Row],[K23_28_2]])</f>
        <v>33</v>
      </c>
      <c r="G1666" s="6">
        <f ca="1">SUMIF(INDIRECT(Table2[[#Headers],[M17_21_2]]&amp;"[concat]"),Table2[concat],INDIRECT(Table2[[#Headers],[M17_21_2]]&amp;"[c]"))</f>
        <v>0</v>
      </c>
      <c r="H1666" s="6">
        <f ca="1">SUMIF(INDIRECT(Table2[[#Headers],[K17_21_2]]&amp;"[concat]"),Table2[concat],INDIRECT(Table2[[#Headers],[K17_21_2]]&amp;"[c]"))*-1</f>
        <v>0</v>
      </c>
      <c r="I1666" s="6" t="str">
        <f ca="1">IF(OR(Table2[[#This Row],[M17_21_2]]&gt;0,Table2[[#This Row],[K17_21_2]]&lt;0),"+-","")</f>
        <v/>
      </c>
      <c r="J1666" s="9">
        <f ca="1">SUMIF(INDIRECT(Table2[[#Headers],[M23_28_2]]&amp;"[concat]"),Table2[concat],INDIRECT(Table2[[#Headers],[M23_28_2]]&amp;"[c]"))</f>
        <v>0</v>
      </c>
      <c r="K1666" s="9"/>
      <c r="L1666" s="9" t="str">
        <f ca="1">IF(OR(Table2[[#This Row],[M23_28_2]]&gt;0,Table2[[#This Row],[K23_28_2]]&lt;0),"+-","")</f>
        <v/>
      </c>
    </row>
    <row r="1667" spans="1:12" x14ac:dyDescent="0.25">
      <c r="A1667" s="6" t="str">
        <f>SUBSTITUTE(SUBSTITUTE(Table2[[#This Row],[NAMA BARANG]],"-","")," ","")</f>
        <v>PCMagnitK62ABoxmagnit</v>
      </c>
      <c r="B1667" s="8">
        <f ca="1">IF(Table2[[#This Row],[TT]]&lt;1,"",COUNT(B$2:B1666)+1)</f>
        <v>1665</v>
      </c>
      <c r="C1667" s="6" t="s">
        <v>1981</v>
      </c>
      <c r="D1667" s="8">
        <v>30</v>
      </c>
      <c r="E1667" s="8" t="s">
        <v>98</v>
      </c>
      <c r="F1667" s="8">
        <f ca="1">SUM(Table2[[#This Row],[AWAL]],Table2[[#This Row],[M17_21_2]],Table2[[#This Row],[K17_21_2]],Table2[[#This Row],[M23_28_2]],Table2[[#This Row],[K23_28_2]])</f>
        <v>30</v>
      </c>
      <c r="G1667" s="6">
        <f ca="1">SUMIF(INDIRECT(Table2[[#Headers],[M17_21_2]]&amp;"[concat]"),Table2[concat],INDIRECT(Table2[[#Headers],[M17_21_2]]&amp;"[c]"))</f>
        <v>0</v>
      </c>
      <c r="H1667" s="6">
        <f ca="1">SUMIF(INDIRECT(Table2[[#Headers],[K17_21_2]]&amp;"[concat]"),Table2[concat],INDIRECT(Table2[[#Headers],[K17_21_2]]&amp;"[c]"))*-1</f>
        <v>0</v>
      </c>
      <c r="I1667" s="6" t="str">
        <f ca="1">IF(OR(Table2[[#This Row],[M17_21_2]]&gt;0,Table2[[#This Row],[K17_21_2]]&lt;0),"+-","")</f>
        <v/>
      </c>
      <c r="J1667" s="9">
        <f ca="1">SUMIF(INDIRECT(Table2[[#Headers],[M23_28_2]]&amp;"[concat]"),Table2[concat],INDIRECT(Table2[[#Headers],[M23_28_2]]&amp;"[c]"))</f>
        <v>0</v>
      </c>
      <c r="K1667" s="9"/>
      <c r="L1667" s="9" t="str">
        <f ca="1">IF(OR(Table2[[#This Row],[M23_28_2]]&gt;0,Table2[[#This Row],[K23_28_2]]&lt;0),"+-","")</f>
        <v/>
      </c>
    </row>
    <row r="1668" spans="1:12" x14ac:dyDescent="0.25">
      <c r="A1668" s="6" t="str">
        <f>SUBSTITUTE(SUBSTITUTE(Table2[[#This Row],[NAMA BARANG]],"-","")," ","")</f>
        <v>PCMagnitK28872</v>
      </c>
      <c r="B1668" s="8">
        <f ca="1">IF(Table2[[#This Row],[TT]]&lt;1,"",COUNT(B$2:B1667)+1)</f>
        <v>1666</v>
      </c>
      <c r="C1668" s="6" t="s">
        <v>1982</v>
      </c>
      <c r="D1668" s="8">
        <v>24</v>
      </c>
      <c r="E1668" s="8" t="s">
        <v>63</v>
      </c>
      <c r="F1668" s="8">
        <f ca="1">SUM(Table2[[#This Row],[AWAL]],Table2[[#This Row],[M17_21_2]],Table2[[#This Row],[K17_21_2]],Table2[[#This Row],[M23_28_2]],Table2[[#This Row],[K23_28_2]])</f>
        <v>24</v>
      </c>
      <c r="G1668" s="6">
        <f ca="1">SUMIF(INDIRECT(Table2[[#Headers],[M17_21_2]]&amp;"[concat]"),Table2[concat],INDIRECT(Table2[[#Headers],[M17_21_2]]&amp;"[c]"))</f>
        <v>0</v>
      </c>
      <c r="H1668" s="6">
        <f ca="1">SUMIF(INDIRECT(Table2[[#Headers],[K17_21_2]]&amp;"[concat]"),Table2[concat],INDIRECT(Table2[[#Headers],[K17_21_2]]&amp;"[c]"))*-1</f>
        <v>0</v>
      </c>
      <c r="I1668" s="6" t="str">
        <f ca="1">IF(OR(Table2[[#This Row],[M17_21_2]]&gt;0,Table2[[#This Row],[K17_21_2]]&lt;0),"+-","")</f>
        <v/>
      </c>
      <c r="J1668" s="9">
        <f ca="1">SUMIF(INDIRECT(Table2[[#Headers],[M23_28_2]]&amp;"[concat]"),Table2[concat],INDIRECT(Table2[[#Headers],[M23_28_2]]&amp;"[c]"))</f>
        <v>0</v>
      </c>
      <c r="K1668" s="9"/>
      <c r="L1668" s="9" t="str">
        <f ca="1">IF(OR(Table2[[#This Row],[M23_28_2]]&gt;0,Table2[[#This Row],[K23_28_2]]&lt;0),"+-","")</f>
        <v/>
      </c>
    </row>
    <row r="1669" spans="1:12" x14ac:dyDescent="0.25">
      <c r="A1669" s="6" t="str">
        <f>SUBSTITUTE(SUBSTITUTE(Table2[[#This Row],[NAMA BARANG]],"-","")," ","")</f>
        <v>PCMagnitKM51861</v>
      </c>
      <c r="B1669" s="8">
        <f ca="1">IF(Table2[[#This Row],[TT]]&lt;1,"",COUNT(B$2:B1668)+1)</f>
        <v>1667</v>
      </c>
      <c r="C1669" s="6" t="s">
        <v>1983</v>
      </c>
      <c r="D1669" s="8">
        <v>14</v>
      </c>
      <c r="E1669" s="8" t="s">
        <v>43</v>
      </c>
      <c r="F1669" s="8">
        <f ca="1">SUM(Table2[[#This Row],[AWAL]],Table2[[#This Row],[M17_21_2]],Table2[[#This Row],[K17_21_2]],Table2[[#This Row],[M23_28_2]],Table2[[#This Row],[K23_28_2]])</f>
        <v>14</v>
      </c>
      <c r="G1669" s="6">
        <f ca="1">SUMIF(INDIRECT(Table2[[#Headers],[M17_21_2]]&amp;"[concat]"),Table2[concat],INDIRECT(Table2[[#Headers],[M17_21_2]]&amp;"[c]"))</f>
        <v>0</v>
      </c>
      <c r="H1669" s="6">
        <f ca="1">SUMIF(INDIRECT(Table2[[#Headers],[K17_21_2]]&amp;"[concat]"),Table2[concat],INDIRECT(Table2[[#Headers],[K17_21_2]]&amp;"[c]"))*-1</f>
        <v>0</v>
      </c>
      <c r="I1669" s="6" t="str">
        <f ca="1">IF(OR(Table2[[#This Row],[M17_21_2]]&gt;0,Table2[[#This Row],[K17_21_2]]&lt;0),"+-","")</f>
        <v/>
      </c>
      <c r="J1669" s="9">
        <f ca="1">SUMIF(INDIRECT(Table2[[#Headers],[M23_28_2]]&amp;"[concat]"),Table2[concat],INDIRECT(Table2[[#Headers],[M23_28_2]]&amp;"[c]"))</f>
        <v>0</v>
      </c>
      <c r="K1669" s="9"/>
      <c r="L1669" s="9" t="str">
        <f ca="1">IF(OR(Table2[[#This Row],[M23_28_2]]&gt;0,Table2[[#This Row],[K23_28_2]]&lt;0),"+-","")</f>
        <v/>
      </c>
    </row>
    <row r="1670" spans="1:12" x14ac:dyDescent="0.25">
      <c r="A1670" s="6" t="str">
        <f>SUBSTITUTE(SUBSTITUTE(Table2[[#This Row],[NAMA BARANG]],"-","")," ","")</f>
        <v>PCMagnitKM51871</v>
      </c>
      <c r="B1670" s="8">
        <f ca="1">IF(Table2[[#This Row],[TT]]&lt;1,"",COUNT(B$2:B1669)+1)</f>
        <v>1668</v>
      </c>
      <c r="C1670" s="6" t="s">
        <v>1984</v>
      </c>
      <c r="D1670" s="8">
        <v>19</v>
      </c>
      <c r="E1670" s="8" t="s">
        <v>43</v>
      </c>
      <c r="F1670" s="8">
        <f ca="1">SUM(Table2[[#This Row],[AWAL]],Table2[[#This Row],[M17_21_2]],Table2[[#This Row],[K17_21_2]],Table2[[#This Row],[M23_28_2]],Table2[[#This Row],[K23_28_2]])</f>
        <v>19</v>
      </c>
      <c r="G1670" s="6">
        <f ca="1">SUMIF(INDIRECT(Table2[[#Headers],[M17_21_2]]&amp;"[concat]"),Table2[concat],INDIRECT(Table2[[#Headers],[M17_21_2]]&amp;"[c]"))</f>
        <v>0</v>
      </c>
      <c r="H1670" s="6">
        <f ca="1">SUMIF(INDIRECT(Table2[[#Headers],[K17_21_2]]&amp;"[concat]"),Table2[concat],INDIRECT(Table2[[#Headers],[K17_21_2]]&amp;"[c]"))*-1</f>
        <v>0</v>
      </c>
      <c r="I1670" s="6" t="str">
        <f ca="1">IF(OR(Table2[[#This Row],[M17_21_2]]&gt;0,Table2[[#This Row],[K17_21_2]]&lt;0),"+-","")</f>
        <v/>
      </c>
      <c r="J1670" s="9">
        <f ca="1">SUMIF(INDIRECT(Table2[[#Headers],[M23_28_2]]&amp;"[concat]"),Table2[concat],INDIRECT(Table2[[#Headers],[M23_28_2]]&amp;"[c]"))</f>
        <v>0</v>
      </c>
      <c r="K1670" s="9"/>
      <c r="L1670" s="9" t="str">
        <f ca="1">IF(OR(Table2[[#This Row],[M23_28_2]]&gt;0,Table2[[#This Row],[K23_28_2]]&lt;0),"+-","")</f>
        <v/>
      </c>
    </row>
    <row r="1671" spans="1:12" x14ac:dyDescent="0.25">
      <c r="A1671" s="6" t="str">
        <f>SUBSTITUTE(SUBSTITUTE(Table2[[#This Row],[NAMA BARANG]],"-","")," ","")</f>
        <v>PCMagnitKM88376</v>
      </c>
      <c r="B1671" s="8">
        <f ca="1">IF(Table2[[#This Row],[TT]]&lt;1,"",COUNT(B$2:B1670)+1)</f>
        <v>1669</v>
      </c>
      <c r="C1671" s="6" t="s">
        <v>1985</v>
      </c>
      <c r="D1671" s="8">
        <v>1</v>
      </c>
      <c r="E1671" s="8" t="s">
        <v>43</v>
      </c>
      <c r="F1671" s="8">
        <f ca="1">SUM(Table2[[#This Row],[AWAL]],Table2[[#This Row],[M17_21_2]],Table2[[#This Row],[K17_21_2]],Table2[[#This Row],[M23_28_2]],Table2[[#This Row],[K23_28_2]])</f>
        <v>1</v>
      </c>
      <c r="G1671" s="6">
        <f ca="1">SUMIF(INDIRECT(Table2[[#Headers],[M17_21_2]]&amp;"[concat]"),Table2[concat],INDIRECT(Table2[[#Headers],[M17_21_2]]&amp;"[c]"))</f>
        <v>0</v>
      </c>
      <c r="H1671" s="6">
        <f ca="1">SUMIF(INDIRECT(Table2[[#Headers],[K17_21_2]]&amp;"[concat]"),Table2[concat],INDIRECT(Table2[[#Headers],[K17_21_2]]&amp;"[c]"))*-1</f>
        <v>0</v>
      </c>
      <c r="I1671" s="6" t="str">
        <f ca="1">IF(OR(Table2[[#This Row],[M17_21_2]]&gt;0,Table2[[#This Row],[K17_21_2]]&lt;0),"+-","")</f>
        <v/>
      </c>
      <c r="J1671" s="9">
        <f ca="1">SUMIF(INDIRECT(Table2[[#Headers],[M23_28_2]]&amp;"[concat]"),Table2[concat],INDIRECT(Table2[[#Headers],[M23_28_2]]&amp;"[c]"))</f>
        <v>0</v>
      </c>
      <c r="K1671" s="9"/>
      <c r="L1671" s="9" t="str">
        <f ca="1">IF(OR(Table2[[#This Row],[M23_28_2]]&gt;0,Table2[[#This Row],[K23_28_2]]&lt;0),"+-","")</f>
        <v/>
      </c>
    </row>
    <row r="1672" spans="1:12" x14ac:dyDescent="0.25">
      <c r="A1672" s="6" t="str">
        <f>SUBSTITUTE(SUBSTITUTE(Table2[[#This Row],[NAMA BARANG]],"-","")," ","")</f>
        <v>PCMagnitKPM355103</v>
      </c>
      <c r="B1672" s="8">
        <f ca="1">IF(Table2[[#This Row],[TT]]&lt;1,"",COUNT(B$2:B1671)+1)</f>
        <v>1670</v>
      </c>
      <c r="C1672" s="6" t="s">
        <v>1986</v>
      </c>
      <c r="D1672" s="8">
        <v>2</v>
      </c>
      <c r="E1672" s="8" t="s">
        <v>43</v>
      </c>
      <c r="F1672" s="8">
        <f ca="1">SUM(Table2[[#This Row],[AWAL]],Table2[[#This Row],[M17_21_2]],Table2[[#This Row],[K17_21_2]],Table2[[#This Row],[M23_28_2]],Table2[[#This Row],[K23_28_2]])</f>
        <v>2</v>
      </c>
      <c r="G1672" s="6">
        <f ca="1">SUMIF(INDIRECT(Table2[[#Headers],[M17_21_2]]&amp;"[concat]"),Table2[concat],INDIRECT(Table2[[#Headers],[M17_21_2]]&amp;"[c]"))</f>
        <v>0</v>
      </c>
      <c r="H1672" s="6">
        <f ca="1">SUMIF(INDIRECT(Table2[[#Headers],[K17_21_2]]&amp;"[concat]"),Table2[concat],INDIRECT(Table2[[#Headers],[K17_21_2]]&amp;"[c]"))*-1</f>
        <v>0</v>
      </c>
      <c r="I1672" s="6" t="str">
        <f ca="1">IF(OR(Table2[[#This Row],[M17_21_2]]&gt;0,Table2[[#This Row],[K17_21_2]]&lt;0),"+-","")</f>
        <v/>
      </c>
      <c r="J1672" s="9">
        <f ca="1">SUMIF(INDIRECT(Table2[[#Headers],[M23_28_2]]&amp;"[concat]"),Table2[concat],INDIRECT(Table2[[#Headers],[M23_28_2]]&amp;"[c]"))</f>
        <v>0</v>
      </c>
      <c r="K1672" s="9"/>
      <c r="L1672" s="9" t="str">
        <f ca="1">IF(OR(Table2[[#This Row],[M23_28_2]]&gt;0,Table2[[#This Row],[K23_28_2]]&lt;0),"+-","")</f>
        <v/>
      </c>
    </row>
    <row r="1673" spans="1:12" x14ac:dyDescent="0.25">
      <c r="A1673" s="6" t="str">
        <f>SUBSTITUTE(SUBSTITUTE(Table2[[#This Row],[NAMA BARANG]],"-","")," ","")</f>
        <v>PCMagnitKT06</v>
      </c>
      <c r="B1673" s="8">
        <f ca="1">IF(Table2[[#This Row],[TT]]&lt;1,"",COUNT(B$2:B1672)+1)</f>
        <v>1671</v>
      </c>
      <c r="C1673" s="6" t="s">
        <v>1987</v>
      </c>
      <c r="D1673" s="8">
        <v>3</v>
      </c>
      <c r="E1673" s="8" t="s">
        <v>98</v>
      </c>
      <c r="F1673" s="8">
        <f ca="1">SUM(Table2[[#This Row],[AWAL]],Table2[[#This Row],[M17_21_2]],Table2[[#This Row],[K17_21_2]],Table2[[#This Row],[M23_28_2]],Table2[[#This Row],[K23_28_2]])</f>
        <v>3</v>
      </c>
      <c r="G1673" s="6">
        <f ca="1">SUMIF(INDIRECT(Table2[[#Headers],[M17_21_2]]&amp;"[concat]"),Table2[concat],INDIRECT(Table2[[#Headers],[M17_21_2]]&amp;"[c]"))</f>
        <v>0</v>
      </c>
      <c r="H1673" s="6">
        <f ca="1">SUMIF(INDIRECT(Table2[[#Headers],[K17_21_2]]&amp;"[concat]"),Table2[concat],INDIRECT(Table2[[#Headers],[K17_21_2]]&amp;"[c]"))*-1</f>
        <v>0</v>
      </c>
      <c r="I1673" s="6" t="str">
        <f ca="1">IF(OR(Table2[[#This Row],[M17_21_2]]&gt;0,Table2[[#This Row],[K17_21_2]]&lt;0),"+-","")</f>
        <v/>
      </c>
      <c r="J1673" s="9">
        <f ca="1">SUMIF(INDIRECT(Table2[[#Headers],[M23_28_2]]&amp;"[concat]"),Table2[concat],INDIRECT(Table2[[#Headers],[M23_28_2]]&amp;"[c]"))</f>
        <v>0</v>
      </c>
      <c r="K1673" s="9"/>
      <c r="L1673" s="9" t="str">
        <f ca="1">IF(OR(Table2[[#This Row],[M23_28_2]]&gt;0,Table2[[#This Row],[K23_28_2]]&lt;0),"+-","")</f>
        <v/>
      </c>
    </row>
    <row r="1674" spans="1:12" x14ac:dyDescent="0.25">
      <c r="A1674" s="6" t="str">
        <f>SUBSTITUTE(SUBSTITUTE(Table2[[#This Row],[NAMA BARANG]],"-","")," ","")</f>
        <v>PCMagnitKT07</v>
      </c>
      <c r="B1674" s="8">
        <f ca="1">IF(Table2[[#This Row],[TT]]&lt;1,"",COUNT(B$2:B1673)+1)</f>
        <v>1672</v>
      </c>
      <c r="C1674" s="6" t="s">
        <v>1988</v>
      </c>
      <c r="D1674" s="8">
        <v>28</v>
      </c>
      <c r="E1674" s="8" t="s">
        <v>98</v>
      </c>
      <c r="F1674" s="8">
        <f ca="1">SUM(Table2[[#This Row],[AWAL]],Table2[[#This Row],[M17_21_2]],Table2[[#This Row],[K17_21_2]],Table2[[#This Row],[M23_28_2]],Table2[[#This Row],[K23_28_2]])</f>
        <v>28</v>
      </c>
      <c r="G1674" s="6">
        <f ca="1">SUMIF(INDIRECT(Table2[[#Headers],[M17_21_2]]&amp;"[concat]"),Table2[concat],INDIRECT(Table2[[#Headers],[M17_21_2]]&amp;"[c]"))</f>
        <v>0</v>
      </c>
      <c r="H1674" s="6">
        <f ca="1">SUMIF(INDIRECT(Table2[[#Headers],[K17_21_2]]&amp;"[concat]"),Table2[concat],INDIRECT(Table2[[#Headers],[K17_21_2]]&amp;"[c]"))*-1</f>
        <v>0</v>
      </c>
      <c r="I1674" s="6" t="str">
        <f ca="1">IF(OR(Table2[[#This Row],[M17_21_2]]&gt;0,Table2[[#This Row],[K17_21_2]]&lt;0),"+-","")</f>
        <v/>
      </c>
      <c r="J1674" s="9">
        <f ca="1">SUMIF(INDIRECT(Table2[[#Headers],[M23_28_2]]&amp;"[concat]"),Table2[concat],INDIRECT(Table2[[#Headers],[M23_28_2]]&amp;"[c]"))</f>
        <v>0</v>
      </c>
      <c r="K1674" s="9"/>
      <c r="L1674" s="9" t="str">
        <f ca="1">IF(OR(Table2[[#This Row],[M23_28_2]]&gt;0,Table2[[#This Row],[K23_28_2]]&lt;0),"+-","")</f>
        <v/>
      </c>
    </row>
    <row r="1675" spans="1:12" x14ac:dyDescent="0.25">
      <c r="A1675" s="6" t="str">
        <f>SUBSTITUTE(SUBSTITUTE(Table2[[#This Row],[NAMA BARANG]],"-","")," ","")</f>
        <v>PCMagnitKT532</v>
      </c>
      <c r="B1675" s="8">
        <f ca="1">IF(Table2[[#This Row],[TT]]&lt;1,"",COUNT(B$2:B1674)+1)</f>
        <v>1673</v>
      </c>
      <c r="C1675" s="6" t="s">
        <v>1989</v>
      </c>
      <c r="D1675" s="8">
        <v>1</v>
      </c>
      <c r="E1675" s="8" t="s">
        <v>98</v>
      </c>
      <c r="F1675" s="8">
        <f ca="1">SUM(Table2[[#This Row],[AWAL]],Table2[[#This Row],[M17_21_2]],Table2[[#This Row],[K17_21_2]],Table2[[#This Row],[M23_28_2]],Table2[[#This Row],[K23_28_2]])</f>
        <v>1</v>
      </c>
      <c r="G1675" s="6">
        <f ca="1">SUMIF(INDIRECT(Table2[[#Headers],[M17_21_2]]&amp;"[concat]"),Table2[concat],INDIRECT(Table2[[#Headers],[M17_21_2]]&amp;"[c]"))</f>
        <v>0</v>
      </c>
      <c r="H1675" s="6">
        <f ca="1">SUMIF(INDIRECT(Table2[[#Headers],[K17_21_2]]&amp;"[concat]"),Table2[concat],INDIRECT(Table2[[#Headers],[K17_21_2]]&amp;"[c]"))*-1</f>
        <v>0</v>
      </c>
      <c r="I1675" s="6" t="str">
        <f ca="1">IF(OR(Table2[[#This Row],[M17_21_2]]&gt;0,Table2[[#This Row],[K17_21_2]]&lt;0),"+-","")</f>
        <v/>
      </c>
      <c r="J1675" s="9">
        <f ca="1">SUMIF(INDIRECT(Table2[[#Headers],[M23_28_2]]&amp;"[concat]"),Table2[concat],INDIRECT(Table2[[#Headers],[M23_28_2]]&amp;"[c]"))</f>
        <v>0</v>
      </c>
      <c r="K1675" s="9"/>
      <c r="L1675" s="9" t="str">
        <f ca="1">IF(OR(Table2[[#This Row],[M23_28_2]]&gt;0,Table2[[#This Row],[K23_28_2]]&lt;0),"+-","")</f>
        <v/>
      </c>
    </row>
    <row r="1676" spans="1:12" x14ac:dyDescent="0.25">
      <c r="A1676" s="6" t="str">
        <f>SUBSTITUTE(SUBSTITUTE(Table2[[#This Row],[NAMA BARANG]],"-","")," ","")</f>
        <v>PCMagnitKT858</v>
      </c>
      <c r="B1676" s="8">
        <f ca="1">IF(Table2[[#This Row],[TT]]&lt;1,"",COUNT(B$2:B1675)+1)</f>
        <v>1674</v>
      </c>
      <c r="C1676" s="6" t="s">
        <v>1990</v>
      </c>
      <c r="D1676" s="8">
        <v>5</v>
      </c>
      <c r="E1676" s="8" t="s">
        <v>98</v>
      </c>
      <c r="F1676" s="8">
        <f ca="1">SUM(Table2[[#This Row],[AWAL]],Table2[[#This Row],[M17_21_2]],Table2[[#This Row],[K17_21_2]],Table2[[#This Row],[M23_28_2]],Table2[[#This Row],[K23_28_2]])</f>
        <v>5</v>
      </c>
      <c r="G1676" s="6">
        <f ca="1">SUMIF(INDIRECT(Table2[[#Headers],[M17_21_2]]&amp;"[concat]"),Table2[concat],INDIRECT(Table2[[#Headers],[M17_21_2]]&amp;"[c]"))</f>
        <v>0</v>
      </c>
      <c r="H1676" s="6">
        <f ca="1">SUMIF(INDIRECT(Table2[[#Headers],[K17_21_2]]&amp;"[concat]"),Table2[concat],INDIRECT(Table2[[#Headers],[K17_21_2]]&amp;"[c]"))*-1</f>
        <v>0</v>
      </c>
      <c r="I1676" s="6" t="str">
        <f ca="1">IF(OR(Table2[[#This Row],[M17_21_2]]&gt;0,Table2[[#This Row],[K17_21_2]]&lt;0),"+-","")</f>
        <v/>
      </c>
      <c r="J1676" s="9">
        <f ca="1">SUMIF(INDIRECT(Table2[[#Headers],[M23_28_2]]&amp;"[concat]"),Table2[concat],INDIRECT(Table2[[#Headers],[M23_28_2]]&amp;"[c]"))</f>
        <v>0</v>
      </c>
      <c r="K1676" s="9"/>
      <c r="L1676" s="9" t="str">
        <f ca="1">IF(OR(Table2[[#This Row],[M23_28_2]]&gt;0,Table2[[#This Row],[K23_28_2]]&lt;0),"+-","")</f>
        <v/>
      </c>
    </row>
    <row r="1677" spans="1:12" x14ac:dyDescent="0.25">
      <c r="A1677" s="6" t="str">
        <f>SUBSTITUTE(SUBSTITUTE(Table2[[#This Row],[NAMA BARANG]],"-","")," ","")</f>
        <v>PCMagnitKT877(4)</v>
      </c>
      <c r="B1677" s="8">
        <f ca="1">IF(Table2[[#This Row],[TT]]&lt;1,"",COUNT(B$2:B1676)+1)</f>
        <v>1675</v>
      </c>
      <c r="C1677" s="6" t="s">
        <v>1991</v>
      </c>
      <c r="D1677" s="8">
        <v>1</v>
      </c>
      <c r="E1677" s="8" t="s">
        <v>63</v>
      </c>
      <c r="F1677" s="8">
        <f ca="1">SUM(Table2[[#This Row],[AWAL]],Table2[[#This Row],[M17_21_2]],Table2[[#This Row],[K17_21_2]],Table2[[#This Row],[M23_28_2]],Table2[[#This Row],[K23_28_2]])</f>
        <v>1</v>
      </c>
      <c r="G1677" s="6">
        <f ca="1">SUMIF(INDIRECT(Table2[[#Headers],[M17_21_2]]&amp;"[concat]"),Table2[concat],INDIRECT(Table2[[#Headers],[M17_21_2]]&amp;"[c]"))</f>
        <v>0</v>
      </c>
      <c r="H1677" s="6">
        <f ca="1">SUMIF(INDIRECT(Table2[[#Headers],[K17_21_2]]&amp;"[concat]"),Table2[concat],INDIRECT(Table2[[#Headers],[K17_21_2]]&amp;"[c]"))*-1</f>
        <v>0</v>
      </c>
      <c r="I1677" s="6" t="str">
        <f ca="1">IF(OR(Table2[[#This Row],[M17_21_2]]&gt;0,Table2[[#This Row],[K17_21_2]]&lt;0),"+-","")</f>
        <v/>
      </c>
      <c r="J1677" s="9">
        <f ca="1">SUMIF(INDIRECT(Table2[[#Headers],[M23_28_2]]&amp;"[concat]"),Table2[concat],INDIRECT(Table2[[#Headers],[M23_28_2]]&amp;"[c]"))</f>
        <v>0</v>
      </c>
      <c r="K1677" s="9"/>
      <c r="L1677" s="9" t="str">
        <f ca="1">IF(OR(Table2[[#This Row],[M23_28_2]]&gt;0,Table2[[#This Row],[K23_28_2]]&lt;0),"+-","")</f>
        <v/>
      </c>
    </row>
    <row r="1678" spans="1:12" x14ac:dyDescent="0.25">
      <c r="A1678" s="6" t="str">
        <f>SUBSTITUTE(SUBSTITUTE(Table2[[#This Row],[NAMA BARANG]],"-","")," ","")</f>
        <v>PCMagnitKX16732lebar+WB</v>
      </c>
      <c r="B1678" s="8">
        <f ca="1">IF(Table2[[#This Row],[TT]]&lt;1,"",COUNT(B$2:B1677)+1)</f>
        <v>1676</v>
      </c>
      <c r="C1678" s="6" t="s">
        <v>1992</v>
      </c>
      <c r="D1678" s="8">
        <v>50</v>
      </c>
      <c r="E1678" s="8" t="s">
        <v>15</v>
      </c>
      <c r="F1678" s="8">
        <f ca="1">SUM(Table2[[#This Row],[AWAL]],Table2[[#This Row],[M17_21_2]],Table2[[#This Row],[K17_21_2]],Table2[[#This Row],[M23_28_2]],Table2[[#This Row],[K23_28_2]])</f>
        <v>50</v>
      </c>
      <c r="G1678" s="6">
        <f ca="1">SUMIF(INDIRECT(Table2[[#Headers],[M17_21_2]]&amp;"[concat]"),Table2[concat],INDIRECT(Table2[[#Headers],[M17_21_2]]&amp;"[c]"))</f>
        <v>0</v>
      </c>
      <c r="H1678" s="6">
        <f ca="1">SUMIF(INDIRECT(Table2[[#Headers],[K17_21_2]]&amp;"[concat]"),Table2[concat],INDIRECT(Table2[[#Headers],[K17_21_2]]&amp;"[c]"))*-1</f>
        <v>0</v>
      </c>
      <c r="I1678" s="6" t="str">
        <f ca="1">IF(OR(Table2[[#This Row],[M17_21_2]]&gt;0,Table2[[#This Row],[K17_21_2]]&lt;0),"+-","")</f>
        <v/>
      </c>
      <c r="J1678" s="9">
        <f ca="1">SUMIF(INDIRECT(Table2[[#Headers],[M23_28_2]]&amp;"[concat]"),Table2[concat],INDIRECT(Table2[[#Headers],[M23_28_2]]&amp;"[c]"))</f>
        <v>0</v>
      </c>
      <c r="K1678" s="9"/>
      <c r="L1678" s="9" t="str">
        <f ca="1">IF(OR(Table2[[#This Row],[M23_28_2]]&gt;0,Table2[[#This Row],[K23_28_2]]&lt;0),"+-","")</f>
        <v/>
      </c>
    </row>
    <row r="1679" spans="1:12" x14ac:dyDescent="0.25">
      <c r="A1679" s="6" t="str">
        <f>SUBSTITUTE(SUBSTITUTE(Table2[[#This Row],[NAMA BARANG]],"-","")," ","")</f>
        <v>PCMagnitKy779blk</v>
      </c>
      <c r="B1679" s="8">
        <f ca="1">IF(Table2[[#This Row],[TT]]&lt;1,"",COUNT(B$2:B1678)+1)</f>
        <v>1677</v>
      </c>
      <c r="C1679" s="6" t="s">
        <v>1993</v>
      </c>
      <c r="D1679" s="8">
        <v>9</v>
      </c>
      <c r="E1679" s="8" t="s">
        <v>98</v>
      </c>
      <c r="F1679" s="8">
        <f ca="1">SUM(Table2[[#This Row],[AWAL]],Table2[[#This Row],[M17_21_2]],Table2[[#This Row],[K17_21_2]],Table2[[#This Row],[M23_28_2]],Table2[[#This Row],[K23_28_2]])</f>
        <v>9</v>
      </c>
      <c r="G1679" s="6">
        <f ca="1">SUMIF(INDIRECT(Table2[[#Headers],[M17_21_2]]&amp;"[concat]"),Table2[concat],INDIRECT(Table2[[#Headers],[M17_21_2]]&amp;"[c]"))</f>
        <v>0</v>
      </c>
      <c r="H1679" s="6">
        <f ca="1">SUMIF(INDIRECT(Table2[[#Headers],[K17_21_2]]&amp;"[concat]"),Table2[concat],INDIRECT(Table2[[#Headers],[K17_21_2]]&amp;"[c]"))*-1</f>
        <v>0</v>
      </c>
      <c r="I1679" s="6" t="str">
        <f ca="1">IF(OR(Table2[[#This Row],[M17_21_2]]&gt;0,Table2[[#This Row],[K17_21_2]]&lt;0),"+-","")</f>
        <v/>
      </c>
      <c r="J1679" s="9">
        <f ca="1">SUMIF(INDIRECT(Table2[[#Headers],[M23_28_2]]&amp;"[concat]"),Table2[concat],INDIRECT(Table2[[#Headers],[M23_28_2]]&amp;"[c]"))</f>
        <v>0</v>
      </c>
      <c r="K1679" s="9"/>
      <c r="L1679" s="9" t="str">
        <f ca="1">IF(OR(Table2[[#This Row],[M23_28_2]]&gt;0,Table2[[#This Row],[K23_28_2]]&lt;0),"+-","")</f>
        <v/>
      </c>
    </row>
    <row r="1680" spans="1:12" x14ac:dyDescent="0.25">
      <c r="A1680" s="6" t="str">
        <f>SUBSTITUTE(SUBSTITUTE(Table2[[#This Row],[NAMA BARANG]],"-","")," ","")</f>
        <v>PCMagnitLC5510lipatWB</v>
      </c>
      <c r="B1680" s="8">
        <f ca="1">IF(Table2[[#This Row],[TT]]&lt;1,"",COUNT(B$2:B1679)+1)</f>
        <v>1678</v>
      </c>
      <c r="C1680" s="6" t="s">
        <v>1994</v>
      </c>
      <c r="D1680" s="8">
        <v>21</v>
      </c>
      <c r="E1680" s="8" t="s">
        <v>98</v>
      </c>
      <c r="F1680" s="8">
        <f ca="1">SUM(Table2[[#This Row],[AWAL]],Table2[[#This Row],[M17_21_2]],Table2[[#This Row],[K17_21_2]],Table2[[#This Row],[M23_28_2]],Table2[[#This Row],[K23_28_2]])</f>
        <v>21</v>
      </c>
      <c r="G1680" s="6">
        <f ca="1">SUMIF(INDIRECT(Table2[[#Headers],[M17_21_2]]&amp;"[concat]"),Table2[concat],INDIRECT(Table2[[#Headers],[M17_21_2]]&amp;"[c]"))</f>
        <v>0</v>
      </c>
      <c r="H1680" s="6">
        <f ca="1">SUMIF(INDIRECT(Table2[[#Headers],[K17_21_2]]&amp;"[concat]"),Table2[concat],INDIRECT(Table2[[#Headers],[K17_21_2]]&amp;"[c]"))*-1</f>
        <v>0</v>
      </c>
      <c r="I1680" s="6" t="str">
        <f ca="1">IF(OR(Table2[[#This Row],[M17_21_2]]&gt;0,Table2[[#This Row],[K17_21_2]]&lt;0),"+-","")</f>
        <v/>
      </c>
      <c r="J1680" s="9">
        <f ca="1">SUMIF(INDIRECT(Table2[[#Headers],[M23_28_2]]&amp;"[concat]"),Table2[concat],INDIRECT(Table2[[#Headers],[M23_28_2]]&amp;"[c]"))</f>
        <v>0</v>
      </c>
      <c r="K1680" s="9"/>
      <c r="L1680" s="9" t="str">
        <f ca="1">IF(OR(Table2[[#This Row],[M23_28_2]]&gt;0,Table2[[#This Row],[K23_28_2]]&lt;0),"+-","")</f>
        <v/>
      </c>
    </row>
    <row r="1681" spans="1:12" x14ac:dyDescent="0.25">
      <c r="A1681" s="6" t="str">
        <f>SUBSTITUTE(SUBSTITUTE(Table2[[#This Row],[NAMA BARANG]],"-","")," ","")</f>
        <v>PCMagnitLC8088</v>
      </c>
      <c r="B1681" s="8">
        <f ca="1">IF(Table2[[#This Row],[TT]]&lt;1,"",COUNT(B$2:B1680)+1)</f>
        <v>1679</v>
      </c>
      <c r="C1681" s="6" t="s">
        <v>1995</v>
      </c>
      <c r="D1681" s="8">
        <v>21</v>
      </c>
      <c r="E1681" s="8" t="s">
        <v>98</v>
      </c>
      <c r="F1681" s="8">
        <f ca="1">SUM(Table2[[#This Row],[AWAL]],Table2[[#This Row],[M17_21_2]],Table2[[#This Row],[K17_21_2]],Table2[[#This Row],[M23_28_2]],Table2[[#This Row],[K23_28_2]])</f>
        <v>21</v>
      </c>
      <c r="G1681" s="6">
        <f ca="1">SUMIF(INDIRECT(Table2[[#Headers],[M17_21_2]]&amp;"[concat]"),Table2[concat],INDIRECT(Table2[[#Headers],[M17_21_2]]&amp;"[c]"))</f>
        <v>0</v>
      </c>
      <c r="H1681" s="6">
        <f ca="1">SUMIF(INDIRECT(Table2[[#Headers],[K17_21_2]]&amp;"[concat]"),Table2[concat],INDIRECT(Table2[[#Headers],[K17_21_2]]&amp;"[c]"))*-1</f>
        <v>0</v>
      </c>
      <c r="I1681" s="6" t="str">
        <f ca="1">IF(OR(Table2[[#This Row],[M17_21_2]]&gt;0,Table2[[#This Row],[K17_21_2]]&lt;0),"+-","")</f>
        <v/>
      </c>
      <c r="J1681" s="9">
        <f ca="1">SUMIF(INDIRECT(Table2[[#Headers],[M23_28_2]]&amp;"[concat]"),Table2[concat],INDIRECT(Table2[[#Headers],[M23_28_2]]&amp;"[c]"))</f>
        <v>0</v>
      </c>
      <c r="K1681" s="9"/>
      <c r="L1681" s="9" t="str">
        <f ca="1">IF(OR(Table2[[#This Row],[M23_28_2]]&gt;0,Table2[[#This Row],[K23_28_2]]&lt;0),"+-","")</f>
        <v/>
      </c>
    </row>
    <row r="1682" spans="1:12" x14ac:dyDescent="0.25">
      <c r="A1682" s="6" t="str">
        <f>SUBSTITUTE(SUBSTITUTE(Table2[[#This Row],[NAMA BARANG]],"-","")," ","")</f>
        <v>PCMagnitMC5238</v>
      </c>
      <c r="B1682" s="8">
        <f ca="1">IF(Table2[[#This Row],[TT]]&lt;1,"",COUNT(B$2:B1681)+1)</f>
        <v>1680</v>
      </c>
      <c r="C1682" s="6" t="s">
        <v>1996</v>
      </c>
      <c r="D1682" s="8">
        <v>18</v>
      </c>
      <c r="E1682" s="8" t="s">
        <v>98</v>
      </c>
      <c r="F1682" s="8">
        <f ca="1">SUM(Table2[[#This Row],[AWAL]],Table2[[#This Row],[M17_21_2]],Table2[[#This Row],[K17_21_2]],Table2[[#This Row],[M23_28_2]],Table2[[#This Row],[K23_28_2]])</f>
        <v>17</v>
      </c>
      <c r="G1682" s="6">
        <f ca="1">SUMIF(INDIRECT(Table2[[#Headers],[M17_21_2]]&amp;"[concat]"),Table2[concat],INDIRECT(Table2[[#Headers],[M17_21_2]]&amp;"[c]"))</f>
        <v>0</v>
      </c>
      <c r="H1682" s="6">
        <f ca="1">SUMIF(INDIRECT(Table2[[#Headers],[K17_21_2]]&amp;"[concat]"),Table2[concat],INDIRECT(Table2[[#Headers],[K17_21_2]]&amp;"[c]"))*-1</f>
        <v>-1</v>
      </c>
      <c r="I1682" s="6" t="str">
        <f ca="1">IF(OR(Table2[[#This Row],[M17_21_2]]&gt;0,Table2[[#This Row],[K17_21_2]]&lt;0),"+-","")</f>
        <v>+-</v>
      </c>
      <c r="J1682" s="9">
        <f ca="1">SUMIF(INDIRECT(Table2[[#Headers],[M23_28_2]]&amp;"[concat]"),Table2[concat],INDIRECT(Table2[[#Headers],[M23_28_2]]&amp;"[c]"))</f>
        <v>0</v>
      </c>
      <c r="K1682" s="9"/>
      <c r="L1682" s="9" t="str">
        <f ca="1">IF(OR(Table2[[#This Row],[M23_28_2]]&gt;0,Table2[[#This Row],[K23_28_2]]&lt;0),"+-","")</f>
        <v/>
      </c>
    </row>
    <row r="1683" spans="1:12" x14ac:dyDescent="0.25">
      <c r="A1683" s="6" t="str">
        <f>SUBSTITUTE(SUBSTITUTE(Table2[[#This Row],[NAMA BARANG]],"-","")," ","")</f>
        <v>PCMagnitMC8086</v>
      </c>
      <c r="B1683" s="8">
        <f ca="1">IF(Table2[[#This Row],[TT]]&lt;1,"",COUNT(B$2:B1682)+1)</f>
        <v>1681</v>
      </c>
      <c r="C1683" s="6" t="s">
        <v>1997</v>
      </c>
      <c r="D1683" s="8">
        <v>9</v>
      </c>
      <c r="E1683" s="8" t="s">
        <v>98</v>
      </c>
      <c r="F1683" s="8">
        <f ca="1">SUM(Table2[[#This Row],[AWAL]],Table2[[#This Row],[M17_21_2]],Table2[[#This Row],[K17_21_2]],Table2[[#This Row],[M23_28_2]],Table2[[#This Row],[K23_28_2]])</f>
        <v>9</v>
      </c>
      <c r="G1683" s="6">
        <f ca="1">SUMIF(INDIRECT(Table2[[#Headers],[M17_21_2]]&amp;"[concat]"),Table2[concat],INDIRECT(Table2[[#Headers],[M17_21_2]]&amp;"[c]"))</f>
        <v>0</v>
      </c>
      <c r="H1683" s="6">
        <f ca="1">SUMIF(INDIRECT(Table2[[#Headers],[K17_21_2]]&amp;"[concat]"),Table2[concat],INDIRECT(Table2[[#Headers],[K17_21_2]]&amp;"[c]"))*-1</f>
        <v>0</v>
      </c>
      <c r="I1683" s="6" t="str">
        <f ca="1">IF(OR(Table2[[#This Row],[M17_21_2]]&gt;0,Table2[[#This Row],[K17_21_2]]&lt;0),"+-","")</f>
        <v/>
      </c>
      <c r="J1683" s="9">
        <f ca="1">SUMIF(INDIRECT(Table2[[#Headers],[M23_28_2]]&amp;"[concat]"),Table2[concat],INDIRECT(Table2[[#Headers],[M23_28_2]]&amp;"[c]"))</f>
        <v>0</v>
      </c>
      <c r="K1683" s="9"/>
      <c r="L1683" s="9" t="str">
        <f ca="1">IF(OR(Table2[[#This Row],[M23_28_2]]&gt;0,Table2[[#This Row],[K23_28_2]]&lt;0),"+-","")</f>
        <v/>
      </c>
    </row>
    <row r="1684" spans="1:12" x14ac:dyDescent="0.25">
      <c r="A1684" s="6" t="str">
        <f>SUBSTITUTE(SUBSTITUTE(Table2[[#This Row],[NAMA BARANG]],"-","")," ","")</f>
        <v>PCMagnitMC8088Timbul</v>
      </c>
      <c r="B1684" s="8">
        <f ca="1">IF(Table2[[#This Row],[TT]]&lt;1,"",COUNT(B$2:B1683)+1)</f>
        <v>1682</v>
      </c>
      <c r="C1684" s="6" t="s">
        <v>1998</v>
      </c>
      <c r="D1684" s="8">
        <v>20</v>
      </c>
      <c r="E1684" s="8" t="s">
        <v>98</v>
      </c>
      <c r="F1684" s="8">
        <f ca="1">SUM(Table2[[#This Row],[AWAL]],Table2[[#This Row],[M17_21_2]],Table2[[#This Row],[K17_21_2]],Table2[[#This Row],[M23_28_2]],Table2[[#This Row],[K23_28_2]])</f>
        <v>20</v>
      </c>
      <c r="G1684" s="6">
        <f ca="1">SUMIF(INDIRECT(Table2[[#Headers],[M17_21_2]]&amp;"[concat]"),Table2[concat],INDIRECT(Table2[[#Headers],[M17_21_2]]&amp;"[c]"))</f>
        <v>0</v>
      </c>
      <c r="H1684" s="6">
        <f ca="1">SUMIF(INDIRECT(Table2[[#Headers],[K17_21_2]]&amp;"[concat]"),Table2[concat],INDIRECT(Table2[[#Headers],[K17_21_2]]&amp;"[c]"))*-1</f>
        <v>0</v>
      </c>
      <c r="I1684" s="6" t="str">
        <f ca="1">IF(OR(Table2[[#This Row],[M17_21_2]]&gt;0,Table2[[#This Row],[K17_21_2]]&lt;0),"+-","")</f>
        <v/>
      </c>
      <c r="J1684" s="9">
        <f ca="1">SUMIF(INDIRECT(Table2[[#Headers],[M23_28_2]]&amp;"[concat]"),Table2[concat],INDIRECT(Table2[[#Headers],[M23_28_2]]&amp;"[c]"))</f>
        <v>0</v>
      </c>
      <c r="K1684" s="9"/>
      <c r="L1684" s="9" t="str">
        <f ca="1">IF(OR(Table2[[#This Row],[M23_28_2]]&gt;0,Table2[[#This Row],[K23_28_2]]&lt;0),"+-","")</f>
        <v/>
      </c>
    </row>
    <row r="1685" spans="1:12" x14ac:dyDescent="0.25">
      <c r="A1685" s="6" t="str">
        <f>SUBSTITUTE(SUBSTITUTE(Table2[[#This Row],[NAMA BARANG]],"-","")," ","")</f>
        <v>PCMagnitminionA720</v>
      </c>
      <c r="B1685" s="8">
        <f ca="1">IF(Table2[[#This Row],[TT]]&lt;1,"",COUNT(B$2:B1684)+1)</f>
        <v>1683</v>
      </c>
      <c r="C1685" s="6" t="s">
        <v>1999</v>
      </c>
      <c r="D1685" s="8">
        <v>6</v>
      </c>
      <c r="E1685" s="8" t="s">
        <v>98</v>
      </c>
      <c r="F1685" s="8">
        <f ca="1">SUM(Table2[[#This Row],[AWAL]],Table2[[#This Row],[M17_21_2]],Table2[[#This Row],[K17_21_2]],Table2[[#This Row],[M23_28_2]],Table2[[#This Row],[K23_28_2]])</f>
        <v>6</v>
      </c>
      <c r="G1685" s="6">
        <f ca="1">SUMIF(INDIRECT(Table2[[#Headers],[M17_21_2]]&amp;"[concat]"),Table2[concat],INDIRECT(Table2[[#Headers],[M17_21_2]]&amp;"[c]"))</f>
        <v>0</v>
      </c>
      <c r="H1685" s="6">
        <f ca="1">SUMIF(INDIRECT(Table2[[#Headers],[K17_21_2]]&amp;"[concat]"),Table2[concat],INDIRECT(Table2[[#Headers],[K17_21_2]]&amp;"[c]"))*-1</f>
        <v>0</v>
      </c>
      <c r="I1685" s="6" t="str">
        <f ca="1">IF(OR(Table2[[#This Row],[M17_21_2]]&gt;0,Table2[[#This Row],[K17_21_2]]&lt;0),"+-","")</f>
        <v/>
      </c>
      <c r="J1685" s="9">
        <f ca="1">SUMIF(INDIRECT(Table2[[#Headers],[M23_28_2]]&amp;"[concat]"),Table2[concat],INDIRECT(Table2[[#Headers],[M23_28_2]]&amp;"[c]"))</f>
        <v>0</v>
      </c>
      <c r="K1685" s="9"/>
      <c r="L1685" s="9" t="str">
        <f ca="1">IF(OR(Table2[[#This Row],[M23_28_2]]&gt;0,Table2[[#This Row],[K23_28_2]]&lt;0),"+-","")</f>
        <v/>
      </c>
    </row>
    <row r="1686" spans="1:12" x14ac:dyDescent="0.25">
      <c r="A1686" s="6" t="str">
        <f>SUBSTITUTE(SUBSTITUTE(Table2[[#This Row],[NAMA BARANG]],"-","")," ","")</f>
        <v>PCMagnitminionKT535</v>
      </c>
      <c r="B1686" s="8">
        <f ca="1">IF(Table2[[#This Row],[TT]]&lt;1,"",COUNT(B$2:B1685)+1)</f>
        <v>1684</v>
      </c>
      <c r="C1686" s="6" t="s">
        <v>2000</v>
      </c>
      <c r="D1686" s="8">
        <v>3</v>
      </c>
      <c r="E1686" s="8" t="s">
        <v>98</v>
      </c>
      <c r="F1686" s="8">
        <f ca="1">SUM(Table2[[#This Row],[AWAL]],Table2[[#This Row],[M17_21_2]],Table2[[#This Row],[K17_21_2]],Table2[[#This Row],[M23_28_2]],Table2[[#This Row],[K23_28_2]])</f>
        <v>3</v>
      </c>
      <c r="G1686" s="6">
        <f ca="1">SUMIF(INDIRECT(Table2[[#Headers],[M17_21_2]]&amp;"[concat]"),Table2[concat],INDIRECT(Table2[[#Headers],[M17_21_2]]&amp;"[c]"))</f>
        <v>0</v>
      </c>
      <c r="H1686" s="6">
        <f ca="1">SUMIF(INDIRECT(Table2[[#Headers],[K17_21_2]]&amp;"[concat]"),Table2[concat],INDIRECT(Table2[[#Headers],[K17_21_2]]&amp;"[c]"))*-1</f>
        <v>0</v>
      </c>
      <c r="I1686" s="6" t="str">
        <f ca="1">IF(OR(Table2[[#This Row],[M17_21_2]]&gt;0,Table2[[#This Row],[K17_21_2]]&lt;0),"+-","")</f>
        <v/>
      </c>
      <c r="J1686" s="9">
        <f ca="1">SUMIF(INDIRECT(Table2[[#Headers],[M23_28_2]]&amp;"[concat]"),Table2[concat],INDIRECT(Table2[[#Headers],[M23_28_2]]&amp;"[c]"))</f>
        <v>0</v>
      </c>
      <c r="K1686" s="9"/>
      <c r="L1686" s="9" t="str">
        <f ca="1">IF(OR(Table2[[#This Row],[M23_28_2]]&gt;0,Table2[[#This Row],[K23_28_2]]&lt;0),"+-","")</f>
        <v/>
      </c>
    </row>
    <row r="1687" spans="1:12" x14ac:dyDescent="0.25">
      <c r="A1687" s="6" t="str">
        <f>SUBSTITUTE(SUBSTITUTE(Table2[[#This Row],[NAMA BARANG]],"-","")," ","")</f>
        <v>PCMagnitminionKT569</v>
      </c>
      <c r="B1687" s="8">
        <f ca="1">IF(Table2[[#This Row],[TT]]&lt;1,"",COUNT(B$2:B1686)+1)</f>
        <v>1685</v>
      </c>
      <c r="C1687" s="6" t="s">
        <v>2001</v>
      </c>
      <c r="D1687" s="8">
        <v>2</v>
      </c>
      <c r="E1687" s="8" t="s">
        <v>98</v>
      </c>
      <c r="F1687" s="8">
        <f ca="1">SUM(Table2[[#This Row],[AWAL]],Table2[[#This Row],[M17_21_2]],Table2[[#This Row],[K17_21_2]],Table2[[#This Row],[M23_28_2]],Table2[[#This Row],[K23_28_2]])</f>
        <v>2</v>
      </c>
      <c r="G1687" s="6">
        <f ca="1">SUMIF(INDIRECT(Table2[[#Headers],[M17_21_2]]&amp;"[concat]"),Table2[concat],INDIRECT(Table2[[#Headers],[M17_21_2]]&amp;"[c]"))</f>
        <v>0</v>
      </c>
      <c r="H1687" s="6">
        <f ca="1">SUMIF(INDIRECT(Table2[[#Headers],[K17_21_2]]&amp;"[concat]"),Table2[concat],INDIRECT(Table2[[#Headers],[K17_21_2]]&amp;"[c]"))*-1</f>
        <v>0</v>
      </c>
      <c r="I1687" s="6" t="str">
        <f ca="1">IF(OR(Table2[[#This Row],[M17_21_2]]&gt;0,Table2[[#This Row],[K17_21_2]]&lt;0),"+-","")</f>
        <v/>
      </c>
      <c r="J1687" s="9">
        <f ca="1">SUMIF(INDIRECT(Table2[[#Headers],[M23_28_2]]&amp;"[concat]"),Table2[concat],INDIRECT(Table2[[#Headers],[M23_28_2]]&amp;"[c]"))</f>
        <v>0</v>
      </c>
      <c r="K1687" s="9"/>
      <c r="L1687" s="9" t="str">
        <f ca="1">IF(OR(Table2[[#This Row],[M23_28_2]]&gt;0,Table2[[#This Row],[K23_28_2]]&lt;0),"+-","")</f>
        <v/>
      </c>
    </row>
    <row r="1688" spans="1:12" x14ac:dyDescent="0.25">
      <c r="A1688" s="6" t="str">
        <f>SUBSTITUTE(SUBSTITUTE(Table2[[#This Row],[NAMA BARANG]],"-","")," ","")</f>
        <v>PCMagnitMS9022BusSetRoda</v>
      </c>
      <c r="B1688" s="8">
        <f ca="1">IF(Table2[[#This Row],[TT]]&lt;1,"",COUNT(B$2:B1687)+1)</f>
        <v>1686</v>
      </c>
      <c r="C1688" s="6" t="s">
        <v>2002</v>
      </c>
      <c r="D1688" s="8">
        <v>12</v>
      </c>
      <c r="E1688" s="8" t="s">
        <v>63</v>
      </c>
      <c r="F1688" s="8">
        <f ca="1">SUM(Table2[[#This Row],[AWAL]],Table2[[#This Row],[M17_21_2]],Table2[[#This Row],[K17_21_2]],Table2[[#This Row],[M23_28_2]],Table2[[#This Row],[K23_28_2]])</f>
        <v>12</v>
      </c>
      <c r="G1688" s="6">
        <f ca="1">SUMIF(INDIRECT(Table2[[#Headers],[M17_21_2]]&amp;"[concat]"),Table2[concat],INDIRECT(Table2[[#Headers],[M17_21_2]]&amp;"[c]"))</f>
        <v>0</v>
      </c>
      <c r="H1688" s="6">
        <f ca="1">SUMIF(INDIRECT(Table2[[#Headers],[K17_21_2]]&amp;"[concat]"),Table2[concat],INDIRECT(Table2[[#Headers],[K17_21_2]]&amp;"[c]"))*-1</f>
        <v>0</v>
      </c>
      <c r="I1688" s="6" t="str">
        <f ca="1">IF(OR(Table2[[#This Row],[M17_21_2]]&gt;0,Table2[[#This Row],[K17_21_2]]&lt;0),"+-","")</f>
        <v/>
      </c>
      <c r="J1688" s="9">
        <f ca="1">SUMIF(INDIRECT(Table2[[#Headers],[M23_28_2]]&amp;"[concat]"),Table2[concat],INDIRECT(Table2[[#Headers],[M23_28_2]]&amp;"[c]"))</f>
        <v>0</v>
      </c>
      <c r="K1688" s="9"/>
      <c r="L1688" s="9" t="str">
        <f ca="1">IF(OR(Table2[[#This Row],[M23_28_2]]&gt;0,Table2[[#This Row],[K23_28_2]]&lt;0),"+-","")</f>
        <v/>
      </c>
    </row>
    <row r="1689" spans="1:12" x14ac:dyDescent="0.25">
      <c r="A1689" s="6" t="str">
        <f>SUBSTITUTE(SUBSTITUTE(Table2[[#This Row],[NAMA BARANG]],"-","")," ","")</f>
        <v>PCMagnitQM079Disney</v>
      </c>
      <c r="B1689" s="8">
        <f ca="1">IF(Table2[[#This Row],[TT]]&lt;1,"",COUNT(B$2:B1688)+1)</f>
        <v>1687</v>
      </c>
      <c r="C1689" s="6" t="s">
        <v>2003</v>
      </c>
      <c r="D1689" s="8">
        <v>5</v>
      </c>
      <c r="E1689" s="8" t="s">
        <v>98</v>
      </c>
      <c r="F1689" s="8">
        <f ca="1">SUM(Table2[[#This Row],[AWAL]],Table2[[#This Row],[M17_21_2]],Table2[[#This Row],[K17_21_2]],Table2[[#This Row],[M23_28_2]],Table2[[#This Row],[K23_28_2]])</f>
        <v>5</v>
      </c>
      <c r="G1689" s="6">
        <f ca="1">SUMIF(INDIRECT(Table2[[#Headers],[M17_21_2]]&amp;"[concat]"),Table2[concat],INDIRECT(Table2[[#Headers],[M17_21_2]]&amp;"[c]"))</f>
        <v>0</v>
      </c>
      <c r="H1689" s="6">
        <f ca="1">SUMIF(INDIRECT(Table2[[#Headers],[K17_21_2]]&amp;"[concat]"),Table2[concat],INDIRECT(Table2[[#Headers],[K17_21_2]]&amp;"[c]"))*-1</f>
        <v>0</v>
      </c>
      <c r="I1689" s="6" t="str">
        <f ca="1">IF(OR(Table2[[#This Row],[M17_21_2]]&gt;0,Table2[[#This Row],[K17_21_2]]&lt;0),"+-","")</f>
        <v/>
      </c>
      <c r="J1689" s="9">
        <f ca="1">SUMIF(INDIRECT(Table2[[#Headers],[M23_28_2]]&amp;"[concat]"),Table2[concat],INDIRECT(Table2[[#Headers],[M23_28_2]]&amp;"[c]"))</f>
        <v>0</v>
      </c>
      <c r="K1689" s="9"/>
      <c r="L1689" s="9" t="str">
        <f ca="1">IF(OR(Table2[[#This Row],[M23_28_2]]&gt;0,Table2[[#This Row],[K23_28_2]]&lt;0),"+-","")</f>
        <v/>
      </c>
    </row>
    <row r="1690" spans="1:12" x14ac:dyDescent="0.25">
      <c r="A1690" s="6" t="str">
        <f>SUBSTITUTE(SUBSTITUTE(Table2[[#This Row],[NAMA BARANG]],"-","")," ","")</f>
        <v>PCMagnitS8088+WBPrincess/MM/WTP</v>
      </c>
      <c r="B1690" s="8">
        <f ca="1">IF(Table2[[#This Row],[TT]]&lt;1,"",COUNT(B$2:B1689)+1)</f>
        <v>1688</v>
      </c>
      <c r="C1690" s="6" t="s">
        <v>2005</v>
      </c>
      <c r="D1690" s="8">
        <v>13</v>
      </c>
      <c r="E1690" s="8" t="s">
        <v>63</v>
      </c>
      <c r="F1690" s="8">
        <f ca="1">SUM(Table2[[#This Row],[AWAL]],Table2[[#This Row],[M17_21_2]],Table2[[#This Row],[K17_21_2]],Table2[[#This Row],[M23_28_2]],Table2[[#This Row],[K23_28_2]])</f>
        <v>13</v>
      </c>
      <c r="G1690" s="6">
        <f ca="1">SUMIF(INDIRECT(Table2[[#Headers],[M17_21_2]]&amp;"[concat]"),Table2[concat],INDIRECT(Table2[[#Headers],[M17_21_2]]&amp;"[c]"))</f>
        <v>0</v>
      </c>
      <c r="H1690" s="6">
        <f ca="1">SUMIF(INDIRECT(Table2[[#Headers],[K17_21_2]]&amp;"[concat]"),Table2[concat],INDIRECT(Table2[[#Headers],[K17_21_2]]&amp;"[c]"))*-1</f>
        <v>0</v>
      </c>
      <c r="I1690" s="6" t="str">
        <f ca="1">IF(OR(Table2[[#This Row],[M17_21_2]]&gt;0,Table2[[#This Row],[K17_21_2]]&lt;0),"+-","")</f>
        <v/>
      </c>
      <c r="J1690" s="9">
        <f ca="1">SUMIF(INDIRECT(Table2[[#Headers],[M23_28_2]]&amp;"[concat]"),Table2[concat],INDIRECT(Table2[[#Headers],[M23_28_2]]&amp;"[c]"))</f>
        <v>0</v>
      </c>
      <c r="K1690" s="9"/>
      <c r="L1690" s="9" t="str">
        <f ca="1">IF(OR(Table2[[#This Row],[M23_28_2]]&gt;0,Table2[[#This Row],[K23_28_2]]&lt;0),"+-","")</f>
        <v/>
      </c>
    </row>
    <row r="1691" spans="1:12" x14ac:dyDescent="0.25">
      <c r="A1691" s="6" t="str">
        <f>SUBSTITUTE(SUBSTITUTE(Table2[[#This Row],[NAMA BARANG]],"-","")," ","")</f>
        <v>PCmagnitTC1056</v>
      </c>
      <c r="B1691" s="8">
        <f ca="1">IF(Table2[[#This Row],[TT]]&lt;1,"",COUNT(B$2:B1690)+1)</f>
        <v>1689</v>
      </c>
      <c r="C1691" s="6" t="s">
        <v>2006</v>
      </c>
      <c r="D1691" s="8">
        <v>1</v>
      </c>
      <c r="E1691" s="8" t="s">
        <v>98</v>
      </c>
      <c r="F1691" s="8">
        <f ca="1">SUM(Table2[[#This Row],[AWAL]],Table2[[#This Row],[M17_21_2]],Table2[[#This Row],[K17_21_2]],Table2[[#This Row],[M23_28_2]],Table2[[#This Row],[K23_28_2]])</f>
        <v>2</v>
      </c>
      <c r="G1691" s="6">
        <f ca="1">SUMIF(INDIRECT(Table2[[#Headers],[M17_21_2]]&amp;"[concat]"),Table2[concat],INDIRECT(Table2[[#Headers],[M17_21_2]]&amp;"[c]"))</f>
        <v>1</v>
      </c>
      <c r="H1691" s="6">
        <f ca="1">SUMIF(INDIRECT(Table2[[#Headers],[K17_21_2]]&amp;"[concat]"),Table2[concat],INDIRECT(Table2[[#Headers],[K17_21_2]]&amp;"[c]"))*-1</f>
        <v>0</v>
      </c>
      <c r="I1691" s="6" t="str">
        <f ca="1">IF(OR(Table2[[#This Row],[M17_21_2]]&gt;0,Table2[[#This Row],[K17_21_2]]&lt;0),"+-","")</f>
        <v>+-</v>
      </c>
      <c r="J1691" s="9">
        <f ca="1">SUMIF(INDIRECT(Table2[[#Headers],[M23_28_2]]&amp;"[concat]"),Table2[concat],INDIRECT(Table2[[#Headers],[M23_28_2]]&amp;"[c]"))</f>
        <v>0</v>
      </c>
      <c r="K1691" s="9"/>
      <c r="L1691" s="9" t="str">
        <f ca="1">IF(OR(Table2[[#This Row],[M23_28_2]]&gt;0,Table2[[#This Row],[K23_28_2]]&lt;0),"+-","")</f>
        <v/>
      </c>
    </row>
    <row r="1692" spans="1:12" x14ac:dyDescent="0.25">
      <c r="A1692" s="6" t="str">
        <f>SUBSTITUTE(SUBSTITUTE(Table2[[#This Row],[NAMA BARANG]],"-","")," ","")</f>
        <v>PCMagnitX501</v>
      </c>
      <c r="B1692" s="8">
        <f ca="1">IF(Table2[[#This Row],[TT]]&lt;1,"",COUNT(B$2:B1691)+1)</f>
        <v>1690</v>
      </c>
      <c r="C1692" s="6" t="s">
        <v>2007</v>
      </c>
      <c r="D1692" s="8">
        <v>16</v>
      </c>
      <c r="E1692" s="8" t="s">
        <v>98</v>
      </c>
      <c r="F1692" s="8">
        <f ca="1">SUM(Table2[[#This Row],[AWAL]],Table2[[#This Row],[M17_21_2]],Table2[[#This Row],[K17_21_2]],Table2[[#This Row],[M23_28_2]],Table2[[#This Row],[K23_28_2]])</f>
        <v>16</v>
      </c>
      <c r="G1692" s="6">
        <f ca="1">SUMIF(INDIRECT(Table2[[#Headers],[M17_21_2]]&amp;"[concat]"),Table2[concat],INDIRECT(Table2[[#Headers],[M17_21_2]]&amp;"[c]"))</f>
        <v>0</v>
      </c>
      <c r="H1692" s="6">
        <f ca="1">SUMIF(INDIRECT(Table2[[#Headers],[K17_21_2]]&amp;"[concat]"),Table2[concat],INDIRECT(Table2[[#Headers],[K17_21_2]]&amp;"[c]"))*-1</f>
        <v>0</v>
      </c>
      <c r="I1692" s="6" t="str">
        <f ca="1">IF(OR(Table2[[#This Row],[M17_21_2]]&gt;0,Table2[[#This Row],[K17_21_2]]&lt;0),"+-","")</f>
        <v/>
      </c>
      <c r="J1692" s="9">
        <f ca="1">SUMIF(INDIRECT(Table2[[#Headers],[M23_28_2]]&amp;"[concat]"),Table2[concat],INDIRECT(Table2[[#Headers],[M23_28_2]]&amp;"[c]"))</f>
        <v>0</v>
      </c>
      <c r="K1692" s="9"/>
      <c r="L1692" s="9" t="str">
        <f ca="1">IF(OR(Table2[[#This Row],[M23_28_2]]&gt;0,Table2[[#This Row],[K23_28_2]]&lt;0),"+-","")</f>
        <v/>
      </c>
    </row>
    <row r="1693" spans="1:12" x14ac:dyDescent="0.25">
      <c r="A1693" s="6" t="str">
        <f>SUBSTITUTE(SUBSTITUTE(Table2[[#This Row],[NAMA BARANG]],"-","")," ","")</f>
        <v>PCMagnitXDC6102</v>
      </c>
      <c r="B1693" s="8">
        <f ca="1">IF(Table2[[#This Row],[TT]]&lt;1,"",COUNT(B$2:B1692)+1)</f>
        <v>1691</v>
      </c>
      <c r="C1693" s="6" t="s">
        <v>2008</v>
      </c>
      <c r="D1693" s="8">
        <v>5</v>
      </c>
      <c r="E1693" s="8" t="s">
        <v>98</v>
      </c>
      <c r="F1693" s="8">
        <f ca="1">SUM(Table2[[#This Row],[AWAL]],Table2[[#This Row],[M17_21_2]],Table2[[#This Row],[K17_21_2]],Table2[[#This Row],[M23_28_2]],Table2[[#This Row],[K23_28_2]])</f>
        <v>5</v>
      </c>
      <c r="G1693" s="6">
        <f ca="1">SUMIF(INDIRECT(Table2[[#Headers],[M17_21_2]]&amp;"[concat]"),Table2[concat],INDIRECT(Table2[[#Headers],[M17_21_2]]&amp;"[c]"))</f>
        <v>0</v>
      </c>
      <c r="H1693" s="6">
        <f ca="1">SUMIF(INDIRECT(Table2[[#Headers],[K17_21_2]]&amp;"[concat]"),Table2[concat],INDIRECT(Table2[[#Headers],[K17_21_2]]&amp;"[c]"))*-1</f>
        <v>0</v>
      </c>
      <c r="I1693" s="6" t="str">
        <f ca="1">IF(OR(Table2[[#This Row],[M17_21_2]]&gt;0,Table2[[#This Row],[K17_21_2]]&lt;0),"+-","")</f>
        <v/>
      </c>
      <c r="J1693" s="9">
        <f ca="1">SUMIF(INDIRECT(Table2[[#Headers],[M23_28_2]]&amp;"[concat]"),Table2[concat],INDIRECT(Table2[[#Headers],[M23_28_2]]&amp;"[c]"))</f>
        <v>0</v>
      </c>
      <c r="K1693" s="9"/>
      <c r="L1693" s="9" t="str">
        <f ca="1">IF(OR(Table2[[#This Row],[M23_28_2]]&gt;0,Table2[[#This Row],[K23_28_2]]&lt;0),"+-","")</f>
        <v/>
      </c>
    </row>
    <row r="1694" spans="1:12" x14ac:dyDescent="0.25">
      <c r="A1694" s="6" t="str">
        <f>SUBSTITUTE(SUBSTITUTE(Table2[[#This Row],[NAMA BARANG]],"-","")," ","")</f>
        <v>PCMagnitXPM519010Sandal</v>
      </c>
      <c r="B1694" s="8">
        <f ca="1">IF(Table2[[#This Row],[TT]]&lt;1,"",COUNT(B$2:B1693)+1)</f>
        <v>1692</v>
      </c>
      <c r="C1694" s="6" t="s">
        <v>2009</v>
      </c>
      <c r="D1694" s="8">
        <v>2</v>
      </c>
      <c r="E1694" s="8" t="s">
        <v>43</v>
      </c>
      <c r="F1694" s="8">
        <f ca="1">SUM(Table2[[#This Row],[AWAL]],Table2[[#This Row],[M17_21_2]],Table2[[#This Row],[K17_21_2]],Table2[[#This Row],[M23_28_2]],Table2[[#This Row],[K23_28_2]])</f>
        <v>2</v>
      </c>
      <c r="G1694" s="6">
        <f ca="1">SUMIF(INDIRECT(Table2[[#Headers],[M17_21_2]]&amp;"[concat]"),Table2[concat],INDIRECT(Table2[[#Headers],[M17_21_2]]&amp;"[c]"))</f>
        <v>0</v>
      </c>
      <c r="H1694" s="6">
        <f ca="1">SUMIF(INDIRECT(Table2[[#Headers],[K17_21_2]]&amp;"[concat]"),Table2[concat],INDIRECT(Table2[[#Headers],[K17_21_2]]&amp;"[c]"))*-1</f>
        <v>0</v>
      </c>
      <c r="I1694" s="6" t="str">
        <f ca="1">IF(OR(Table2[[#This Row],[M17_21_2]]&gt;0,Table2[[#This Row],[K17_21_2]]&lt;0),"+-","")</f>
        <v/>
      </c>
      <c r="J1694" s="9">
        <f ca="1">SUMIF(INDIRECT(Table2[[#Headers],[M23_28_2]]&amp;"[concat]"),Table2[concat],INDIRECT(Table2[[#Headers],[M23_28_2]]&amp;"[c]"))</f>
        <v>0</v>
      </c>
      <c r="K1694" s="9"/>
      <c r="L1694" s="9" t="str">
        <f ca="1">IF(OR(Table2[[#This Row],[M23_28_2]]&gt;0,Table2[[#This Row],[K23_28_2]]&lt;0),"+-","")</f>
        <v/>
      </c>
    </row>
    <row r="1695" spans="1:12" x14ac:dyDescent="0.25">
      <c r="A1695" s="6" t="str">
        <f>SUBSTITUTE(SUBSTITUTE(Table2[[#This Row],[NAMA BARANG]],"-","")," ","")</f>
        <v>PCMagnitXU0030Call(BLK)</v>
      </c>
      <c r="B1695" s="8">
        <f ca="1">IF(Table2[[#This Row],[TT]]&lt;1,"",COUNT(B$2:B1694)+1)</f>
        <v>1693</v>
      </c>
      <c r="C1695" s="6" t="s">
        <v>2010</v>
      </c>
      <c r="D1695" s="8">
        <v>83</v>
      </c>
      <c r="E1695" s="8" t="s">
        <v>98</v>
      </c>
      <c r="F1695" s="8">
        <f ca="1">SUM(Table2[[#This Row],[AWAL]],Table2[[#This Row],[M17_21_2]],Table2[[#This Row],[K17_21_2]],Table2[[#This Row],[M23_28_2]],Table2[[#This Row],[K23_28_2]])</f>
        <v>82</v>
      </c>
      <c r="G1695" s="6">
        <f ca="1">SUMIF(INDIRECT(Table2[[#Headers],[M17_21_2]]&amp;"[concat]"),Table2[concat],INDIRECT(Table2[[#Headers],[M17_21_2]]&amp;"[c]"))</f>
        <v>0</v>
      </c>
      <c r="H1695" s="6">
        <f ca="1">SUMIF(INDIRECT(Table2[[#Headers],[K17_21_2]]&amp;"[concat]"),Table2[concat],INDIRECT(Table2[[#Headers],[K17_21_2]]&amp;"[c]"))*-1</f>
        <v>-1</v>
      </c>
      <c r="I1695" s="6" t="str">
        <f ca="1">IF(OR(Table2[[#This Row],[M17_21_2]]&gt;0,Table2[[#This Row],[K17_21_2]]&lt;0),"+-","")</f>
        <v>+-</v>
      </c>
      <c r="J1695" s="9">
        <f ca="1">SUMIF(INDIRECT(Table2[[#Headers],[M23_28_2]]&amp;"[concat]"),Table2[concat],INDIRECT(Table2[[#Headers],[M23_28_2]]&amp;"[c]"))</f>
        <v>0</v>
      </c>
      <c r="K1695" s="9"/>
      <c r="L1695" s="9" t="str">
        <f ca="1">IF(OR(Table2[[#This Row],[M23_28_2]]&gt;0,Table2[[#This Row],[K23_28_2]]&lt;0),"+-","")</f>
        <v/>
      </c>
    </row>
    <row r="1696" spans="1:12" x14ac:dyDescent="0.25">
      <c r="A1696" s="6" t="str">
        <f>SUBSTITUTE(SUBSTITUTE(Table2[[#This Row],[NAMA BARANG]],"-","")," ","")</f>
        <v>PCMagnitXU1219putar</v>
      </c>
      <c r="B1696" s="8">
        <f ca="1">IF(Table2[[#This Row],[TT]]&lt;1,"",COUNT(B$2:B1695)+1)</f>
        <v>1694</v>
      </c>
      <c r="C1696" s="6" t="s">
        <v>2011</v>
      </c>
      <c r="D1696" s="8">
        <v>8</v>
      </c>
      <c r="E1696" s="8" t="s">
        <v>63</v>
      </c>
      <c r="F1696" s="8">
        <f ca="1">SUM(Table2[[#This Row],[AWAL]],Table2[[#This Row],[M17_21_2]],Table2[[#This Row],[K17_21_2]],Table2[[#This Row],[M23_28_2]],Table2[[#This Row],[K23_28_2]])</f>
        <v>8</v>
      </c>
      <c r="G1696" s="6">
        <f ca="1">SUMIF(INDIRECT(Table2[[#Headers],[M17_21_2]]&amp;"[concat]"),Table2[concat],INDIRECT(Table2[[#Headers],[M17_21_2]]&amp;"[c]"))</f>
        <v>0</v>
      </c>
      <c r="H1696" s="6">
        <f ca="1">SUMIF(INDIRECT(Table2[[#Headers],[K17_21_2]]&amp;"[concat]"),Table2[concat],INDIRECT(Table2[[#Headers],[K17_21_2]]&amp;"[c]"))*-1</f>
        <v>0</v>
      </c>
      <c r="I1696" s="6" t="str">
        <f ca="1">IF(OR(Table2[[#This Row],[M17_21_2]]&gt;0,Table2[[#This Row],[K17_21_2]]&lt;0),"+-","")</f>
        <v/>
      </c>
      <c r="J1696" s="9">
        <f ca="1">SUMIF(INDIRECT(Table2[[#Headers],[M23_28_2]]&amp;"[concat]"),Table2[concat],INDIRECT(Table2[[#Headers],[M23_28_2]]&amp;"[c]"))</f>
        <v>0</v>
      </c>
      <c r="K1696" s="9"/>
      <c r="L1696" s="9" t="str">
        <f ca="1">IF(OR(Table2[[#This Row],[M23_28_2]]&gt;0,Table2[[#This Row],[K23_28_2]]&lt;0),"+-","")</f>
        <v/>
      </c>
    </row>
    <row r="1697" spans="1:12" x14ac:dyDescent="0.25">
      <c r="A1697" s="6" t="str">
        <f>SUBSTITUTE(SUBSTITUTE(Table2[[#This Row],[NAMA BARANG]],"-","")," ","")</f>
        <v>PCMagnitXU6605whiteBoard</v>
      </c>
      <c r="B1697" s="8">
        <f ca="1">IF(Table2[[#This Row],[TT]]&lt;1,"",COUNT(B$2:B1696)+1)</f>
        <v>1695</v>
      </c>
      <c r="C1697" s="6" t="s">
        <v>2012</v>
      </c>
      <c r="D1697" s="8">
        <v>1</v>
      </c>
      <c r="E1697" s="8" t="s">
        <v>63</v>
      </c>
      <c r="F1697" s="8">
        <f ca="1">SUM(Table2[[#This Row],[AWAL]],Table2[[#This Row],[M17_21_2]],Table2[[#This Row],[K17_21_2]],Table2[[#This Row],[M23_28_2]],Table2[[#This Row],[K23_28_2]])</f>
        <v>1</v>
      </c>
      <c r="G1697" s="6">
        <f ca="1">SUMIF(INDIRECT(Table2[[#Headers],[M17_21_2]]&amp;"[concat]"),Table2[concat],INDIRECT(Table2[[#Headers],[M17_21_2]]&amp;"[c]"))</f>
        <v>0</v>
      </c>
      <c r="H1697" s="6">
        <f ca="1">SUMIF(INDIRECT(Table2[[#Headers],[K17_21_2]]&amp;"[concat]"),Table2[concat],INDIRECT(Table2[[#Headers],[K17_21_2]]&amp;"[c]"))*-1</f>
        <v>0</v>
      </c>
      <c r="I1697" s="6" t="str">
        <f ca="1">IF(OR(Table2[[#This Row],[M17_21_2]]&gt;0,Table2[[#This Row],[K17_21_2]]&lt;0),"+-","")</f>
        <v/>
      </c>
      <c r="J1697" s="9">
        <f ca="1">SUMIF(INDIRECT(Table2[[#Headers],[M23_28_2]]&amp;"[concat]"),Table2[concat],INDIRECT(Table2[[#Headers],[M23_28_2]]&amp;"[c]"))</f>
        <v>0</v>
      </c>
      <c r="K1697" s="9"/>
      <c r="L1697" s="9" t="str">
        <f ca="1">IF(OR(Table2[[#This Row],[M23_28_2]]&gt;0,Table2[[#This Row],[K23_28_2]]&lt;0),"+-","")</f>
        <v/>
      </c>
    </row>
    <row r="1698" spans="1:12" x14ac:dyDescent="0.25">
      <c r="A1698" s="6" t="str">
        <f>SUBSTITUTE(SUBSTITUTE(Table2[[#This Row],[NAMA BARANG]],"-","")," ","")</f>
        <v>PCMagnitZA06BLK</v>
      </c>
      <c r="B1698" s="8">
        <f ca="1">IF(Table2[[#This Row],[TT]]&lt;1,"",COUNT(B$2:B1697)+1)</f>
        <v>1696</v>
      </c>
      <c r="C1698" s="6" t="s">
        <v>2013</v>
      </c>
      <c r="D1698" s="8">
        <v>9</v>
      </c>
      <c r="E1698" s="8" t="s">
        <v>277</v>
      </c>
      <c r="F1698" s="8">
        <f ca="1">SUM(Table2[[#This Row],[AWAL]],Table2[[#This Row],[M17_21_2]],Table2[[#This Row],[K17_21_2]],Table2[[#This Row],[M23_28_2]],Table2[[#This Row],[K23_28_2]])</f>
        <v>8</v>
      </c>
      <c r="G1698" s="6">
        <f ca="1">SUMIF(INDIRECT(Table2[[#Headers],[M17_21_2]]&amp;"[concat]"),Table2[concat],INDIRECT(Table2[[#Headers],[M17_21_2]]&amp;"[c]"))</f>
        <v>0</v>
      </c>
      <c r="H1698" s="6">
        <f ca="1">SUMIF(INDIRECT(Table2[[#Headers],[K17_21_2]]&amp;"[concat]"),Table2[concat],INDIRECT(Table2[[#Headers],[K17_21_2]]&amp;"[c]"))*-1</f>
        <v>-1</v>
      </c>
      <c r="I1698" s="6" t="str">
        <f ca="1">IF(OR(Table2[[#This Row],[M17_21_2]]&gt;0,Table2[[#This Row],[K17_21_2]]&lt;0),"+-","")</f>
        <v>+-</v>
      </c>
      <c r="J1698" s="9">
        <f ca="1">SUMIF(INDIRECT(Table2[[#Headers],[M23_28_2]]&amp;"[concat]"),Table2[concat],INDIRECT(Table2[[#Headers],[M23_28_2]]&amp;"[c]"))</f>
        <v>0</v>
      </c>
      <c r="K1698" s="9"/>
      <c r="L1698" s="9" t="str">
        <f ca="1">IF(OR(Table2[[#This Row],[M23_28_2]]&gt;0,Table2[[#This Row],[K23_28_2]]&lt;0),"+-","")</f>
        <v/>
      </c>
    </row>
    <row r="1699" spans="1:12" x14ac:dyDescent="0.25">
      <c r="A1699" s="6" t="str">
        <f>SUBSTITUTE(SUBSTITUTE(Table2[[#This Row],[NAMA BARANG]],"-","")," ","")</f>
        <v>PCMainan8054</v>
      </c>
      <c r="B1699" s="8">
        <f ca="1">IF(Table2[[#This Row],[TT]]&lt;1,"",COUNT(B$2:B1698)+1)</f>
        <v>1697</v>
      </c>
      <c r="C1699" s="6" t="s">
        <v>2016</v>
      </c>
      <c r="D1699" s="8">
        <v>2</v>
      </c>
      <c r="E1699" s="8" t="s">
        <v>114</v>
      </c>
      <c r="F1699" s="8">
        <f ca="1">SUM(Table2[[#This Row],[AWAL]],Table2[[#This Row],[M17_21_2]],Table2[[#This Row],[K17_21_2]],Table2[[#This Row],[M23_28_2]],Table2[[#This Row],[K23_28_2]])</f>
        <v>2</v>
      </c>
      <c r="G1699" s="6">
        <f ca="1">SUMIF(INDIRECT(Table2[[#Headers],[M17_21_2]]&amp;"[concat]"),Table2[concat],INDIRECT(Table2[[#Headers],[M17_21_2]]&amp;"[c]"))</f>
        <v>0</v>
      </c>
      <c r="H1699" s="6">
        <f ca="1">SUMIF(INDIRECT(Table2[[#Headers],[K17_21_2]]&amp;"[concat]"),Table2[concat],INDIRECT(Table2[[#Headers],[K17_21_2]]&amp;"[c]"))*-1</f>
        <v>0</v>
      </c>
      <c r="I1699" s="6" t="str">
        <f ca="1">IF(OR(Table2[[#This Row],[M17_21_2]]&gt;0,Table2[[#This Row],[K17_21_2]]&lt;0),"+-","")</f>
        <v/>
      </c>
      <c r="J1699" s="9">
        <f ca="1">SUMIF(INDIRECT(Table2[[#Headers],[M23_28_2]]&amp;"[concat]"),Table2[concat],INDIRECT(Table2[[#Headers],[M23_28_2]]&amp;"[c]"))</f>
        <v>0</v>
      </c>
      <c r="K1699" s="9"/>
      <c r="L1699" s="9" t="str">
        <f ca="1">IF(OR(Table2[[#This Row],[M23_28_2]]&gt;0,Table2[[#This Row],[K23_28_2]]&lt;0),"+-","")</f>
        <v/>
      </c>
    </row>
    <row r="1700" spans="1:12" x14ac:dyDescent="0.25">
      <c r="A1700" s="6" t="str">
        <f>SUBSTITUTE(SUBSTITUTE(Table2[[#This Row],[NAMA BARANG]],"-","")," ","")</f>
        <v>PCMetalboxA311Klg(DS3914)</v>
      </c>
      <c r="B1700" s="8">
        <f ca="1">IF(Table2[[#This Row],[TT]]&lt;1,"",COUNT(B$2:B1699)+1)</f>
        <v>1698</v>
      </c>
      <c r="C1700" s="6" t="s">
        <v>2017</v>
      </c>
      <c r="D1700" s="8">
        <v>4</v>
      </c>
      <c r="E1700" s="8" t="s">
        <v>57</v>
      </c>
      <c r="F1700" s="8">
        <f ca="1">SUM(Table2[[#This Row],[AWAL]],Table2[[#This Row],[M17_21_2]],Table2[[#This Row],[K17_21_2]],Table2[[#This Row],[M23_28_2]],Table2[[#This Row],[K23_28_2]])</f>
        <v>4</v>
      </c>
      <c r="G1700" s="6">
        <f ca="1">SUMIF(INDIRECT(Table2[[#Headers],[M17_21_2]]&amp;"[concat]"),Table2[concat],INDIRECT(Table2[[#Headers],[M17_21_2]]&amp;"[c]"))</f>
        <v>0</v>
      </c>
      <c r="H1700" s="6">
        <f ca="1">SUMIF(INDIRECT(Table2[[#Headers],[K17_21_2]]&amp;"[concat]"),Table2[concat],INDIRECT(Table2[[#Headers],[K17_21_2]]&amp;"[c]"))*-1</f>
        <v>0</v>
      </c>
      <c r="I1700" s="6" t="str">
        <f ca="1">IF(OR(Table2[[#This Row],[M17_21_2]]&gt;0,Table2[[#This Row],[K17_21_2]]&lt;0),"+-","")</f>
        <v/>
      </c>
      <c r="J1700" s="9">
        <f ca="1">SUMIF(INDIRECT(Table2[[#Headers],[M23_28_2]]&amp;"[concat]"),Table2[concat],INDIRECT(Table2[[#Headers],[M23_28_2]]&amp;"[c]"))</f>
        <v>0</v>
      </c>
      <c r="K1700" s="9"/>
      <c r="L1700" s="9" t="str">
        <f ca="1">IF(OR(Table2[[#This Row],[M23_28_2]]&gt;0,Table2[[#This Row],[K23_28_2]]&lt;0),"+-","")</f>
        <v/>
      </c>
    </row>
    <row r="1701" spans="1:12" x14ac:dyDescent="0.25">
      <c r="A1701" s="6" t="str">
        <f>SUBSTITUTE(SUBSTITUTE(Table2[[#This Row],[NAMA BARANG]],"-","")," ","")</f>
        <v>PCmikacerminPC218</v>
      </c>
      <c r="B1701" s="8">
        <f ca="1">IF(Table2[[#This Row],[TT]]&lt;1,"",COUNT(B$2:B1700)+1)</f>
        <v>1699</v>
      </c>
      <c r="C1701" s="6" t="s">
        <v>2018</v>
      </c>
      <c r="D1701" s="8">
        <v>6</v>
      </c>
      <c r="E1701" s="8" t="s">
        <v>114</v>
      </c>
      <c r="F1701" s="8">
        <f ca="1">SUM(Table2[[#This Row],[AWAL]],Table2[[#This Row],[M17_21_2]],Table2[[#This Row],[K17_21_2]],Table2[[#This Row],[M23_28_2]],Table2[[#This Row],[K23_28_2]])</f>
        <v>6</v>
      </c>
      <c r="G1701" s="6">
        <f ca="1">SUMIF(INDIRECT(Table2[[#Headers],[M17_21_2]]&amp;"[concat]"),Table2[concat],INDIRECT(Table2[[#Headers],[M17_21_2]]&amp;"[c]"))</f>
        <v>0</v>
      </c>
      <c r="H1701" s="6">
        <f ca="1">SUMIF(INDIRECT(Table2[[#Headers],[K17_21_2]]&amp;"[concat]"),Table2[concat],INDIRECT(Table2[[#Headers],[K17_21_2]]&amp;"[c]"))*-1</f>
        <v>0</v>
      </c>
      <c r="I1701" s="6" t="str">
        <f ca="1">IF(OR(Table2[[#This Row],[M17_21_2]]&gt;0,Table2[[#This Row],[K17_21_2]]&lt;0),"+-","")</f>
        <v/>
      </c>
      <c r="J1701" s="9">
        <f ca="1">SUMIF(INDIRECT(Table2[[#Headers],[M23_28_2]]&amp;"[concat]"),Table2[concat],INDIRECT(Table2[[#Headers],[M23_28_2]]&amp;"[c]"))</f>
        <v>0</v>
      </c>
      <c r="K1701" s="9"/>
      <c r="L1701" s="9" t="str">
        <f ca="1">IF(OR(Table2[[#This Row],[M23_28_2]]&gt;0,Table2[[#This Row],[K23_28_2]]&lt;0),"+-","")</f>
        <v/>
      </c>
    </row>
    <row r="1702" spans="1:12" x14ac:dyDescent="0.25">
      <c r="A1702" s="6" t="str">
        <f>SUBSTITUTE(SUBSTITUTE(Table2[[#This Row],[NAMA BARANG]],"-","")," ","")</f>
        <v>PCPA0960mobiltarik</v>
      </c>
      <c r="B1702" s="8">
        <f ca="1">IF(Table2[[#This Row],[TT]]&lt;1,"",COUNT(B$2:B1701)+1)</f>
        <v>1700</v>
      </c>
      <c r="C1702" s="6" t="s">
        <v>2019</v>
      </c>
      <c r="D1702" s="8">
        <v>3</v>
      </c>
      <c r="E1702" s="8" t="s">
        <v>43</v>
      </c>
      <c r="F1702" s="8">
        <f ca="1">SUM(Table2[[#This Row],[AWAL]],Table2[[#This Row],[M17_21_2]],Table2[[#This Row],[K17_21_2]],Table2[[#This Row],[M23_28_2]],Table2[[#This Row],[K23_28_2]])</f>
        <v>3</v>
      </c>
      <c r="G1702" s="6">
        <f ca="1">SUMIF(INDIRECT(Table2[[#Headers],[M17_21_2]]&amp;"[concat]"),Table2[concat],INDIRECT(Table2[[#Headers],[M17_21_2]]&amp;"[c]"))</f>
        <v>0</v>
      </c>
      <c r="H1702" s="6">
        <f ca="1">SUMIF(INDIRECT(Table2[[#Headers],[K17_21_2]]&amp;"[concat]"),Table2[concat],INDIRECT(Table2[[#Headers],[K17_21_2]]&amp;"[c]"))*-1</f>
        <v>0</v>
      </c>
      <c r="I1702" s="6" t="str">
        <f ca="1">IF(OR(Table2[[#This Row],[M17_21_2]]&gt;0,Table2[[#This Row],[K17_21_2]]&lt;0),"+-","")</f>
        <v/>
      </c>
      <c r="J1702" s="9">
        <f ca="1">SUMIF(INDIRECT(Table2[[#Headers],[M23_28_2]]&amp;"[concat]"),Table2[concat],INDIRECT(Table2[[#Headers],[M23_28_2]]&amp;"[c]"))</f>
        <v>0</v>
      </c>
      <c r="K1702" s="9"/>
      <c r="L1702" s="9" t="str">
        <f ca="1">IF(OR(Table2[[#This Row],[M23_28_2]]&gt;0,Table2[[#This Row],[K23_28_2]]&lt;0),"+-","")</f>
        <v/>
      </c>
    </row>
    <row r="1703" spans="1:12" x14ac:dyDescent="0.25">
      <c r="A1703" s="6" t="str">
        <f>SUBSTITUTE(SUBSTITUTE(Table2[[#This Row],[NAMA BARANG]],"-","")," ","")</f>
        <v>PCPB22</v>
      </c>
      <c r="B1703" s="8">
        <f ca="1">IF(Table2[[#This Row],[TT]]&lt;1,"",COUNT(B$2:B1702)+1)</f>
        <v>1701</v>
      </c>
      <c r="C1703" s="6" t="s">
        <v>2020</v>
      </c>
      <c r="D1703" s="8">
        <v>29</v>
      </c>
      <c r="E1703" s="8" t="s">
        <v>43</v>
      </c>
      <c r="F1703" s="8">
        <f ca="1">SUM(Table2[[#This Row],[AWAL]],Table2[[#This Row],[M17_21_2]],Table2[[#This Row],[K17_21_2]],Table2[[#This Row],[M23_28_2]],Table2[[#This Row],[K23_28_2]])</f>
        <v>29</v>
      </c>
      <c r="G1703" s="6">
        <f ca="1">SUMIF(INDIRECT(Table2[[#Headers],[M17_21_2]]&amp;"[concat]"),Table2[concat],INDIRECT(Table2[[#Headers],[M17_21_2]]&amp;"[c]"))</f>
        <v>0</v>
      </c>
      <c r="H1703" s="6">
        <f ca="1">SUMIF(INDIRECT(Table2[[#Headers],[K17_21_2]]&amp;"[concat]"),Table2[concat],INDIRECT(Table2[[#Headers],[K17_21_2]]&amp;"[c]"))*-1</f>
        <v>0</v>
      </c>
      <c r="I1703" s="6" t="str">
        <f ca="1">IF(OR(Table2[[#This Row],[M17_21_2]]&gt;0,Table2[[#This Row],[K17_21_2]]&lt;0),"+-","")</f>
        <v/>
      </c>
      <c r="J1703" s="9">
        <f ca="1">SUMIF(INDIRECT(Table2[[#Headers],[M23_28_2]]&amp;"[concat]"),Table2[concat],INDIRECT(Table2[[#Headers],[M23_28_2]]&amp;"[c]"))</f>
        <v>0</v>
      </c>
      <c r="K1703" s="9"/>
      <c r="L1703" s="9" t="str">
        <f ca="1">IF(OR(Table2[[#This Row],[M23_28_2]]&gt;0,Table2[[#This Row],[K23_28_2]]&lt;0),"+-","")</f>
        <v/>
      </c>
    </row>
    <row r="1704" spans="1:12" x14ac:dyDescent="0.25">
      <c r="A1704" s="6" t="str">
        <f>SUBSTITUTE(SUBSTITUTE(Table2[[#This Row],[NAMA BARANG]],"-","")," ","")</f>
        <v>PCpkm8861</v>
      </c>
      <c r="B1704" s="8">
        <f ca="1">IF(Table2[[#This Row],[TT]]&lt;1,"",COUNT(B$2:B1703)+1)</f>
        <v>1702</v>
      </c>
      <c r="C1704" s="6" t="s">
        <v>2021</v>
      </c>
      <c r="D1704" s="8">
        <v>2</v>
      </c>
      <c r="F1704" s="8">
        <f ca="1">SUM(Table2[[#This Row],[AWAL]],Table2[[#This Row],[M17_21_2]],Table2[[#This Row],[K17_21_2]],Table2[[#This Row],[M23_28_2]],Table2[[#This Row],[K23_28_2]])</f>
        <v>2</v>
      </c>
      <c r="G1704" s="6">
        <f ca="1">SUMIF(INDIRECT(Table2[[#Headers],[M17_21_2]]&amp;"[concat]"),Table2[concat],INDIRECT(Table2[[#Headers],[M17_21_2]]&amp;"[c]"))</f>
        <v>0</v>
      </c>
      <c r="H1704" s="6">
        <f ca="1">SUMIF(INDIRECT(Table2[[#Headers],[K17_21_2]]&amp;"[concat]"),Table2[concat],INDIRECT(Table2[[#Headers],[K17_21_2]]&amp;"[c]"))*-1</f>
        <v>0</v>
      </c>
      <c r="I1704" s="6" t="str">
        <f ca="1">IF(OR(Table2[[#This Row],[M17_21_2]]&gt;0,Table2[[#This Row],[K17_21_2]]&lt;0),"+-","")</f>
        <v/>
      </c>
      <c r="J1704" s="9">
        <f ca="1">SUMIF(INDIRECT(Table2[[#Headers],[M23_28_2]]&amp;"[concat]"),Table2[concat],INDIRECT(Table2[[#Headers],[M23_28_2]]&amp;"[c]"))</f>
        <v>0</v>
      </c>
      <c r="K1704" s="9"/>
      <c r="L1704" s="9" t="str">
        <f ca="1">IF(OR(Table2[[#This Row],[M23_28_2]]&gt;0,Table2[[#This Row],[K23_28_2]]&lt;0),"+-","")</f>
        <v/>
      </c>
    </row>
    <row r="1705" spans="1:12" x14ac:dyDescent="0.25">
      <c r="A1705" s="6" t="str">
        <f>SUBSTITUTE(SUBSTITUTE(Table2[[#This Row],[NAMA BARANG]],"-","")," ","")</f>
        <v>PCPlst0093</v>
      </c>
      <c r="B1705" s="8">
        <f ca="1">IF(Table2[[#This Row],[TT]]&lt;1,"",COUNT(B$2:B1704)+1)</f>
        <v>1703</v>
      </c>
      <c r="C1705" s="6" t="s">
        <v>2022</v>
      </c>
      <c r="D1705" s="8">
        <v>2</v>
      </c>
      <c r="E1705" s="8" t="s">
        <v>68</v>
      </c>
      <c r="F1705" s="8">
        <f ca="1">SUM(Table2[[#This Row],[AWAL]],Table2[[#This Row],[M17_21_2]],Table2[[#This Row],[K17_21_2]],Table2[[#This Row],[M23_28_2]],Table2[[#This Row],[K23_28_2]])</f>
        <v>2</v>
      </c>
      <c r="G1705" s="6">
        <f ca="1">SUMIF(INDIRECT(Table2[[#Headers],[M17_21_2]]&amp;"[concat]"),Table2[concat],INDIRECT(Table2[[#Headers],[M17_21_2]]&amp;"[c]"))</f>
        <v>0</v>
      </c>
      <c r="H1705" s="6">
        <f ca="1">SUMIF(INDIRECT(Table2[[#Headers],[K17_21_2]]&amp;"[concat]"),Table2[concat],INDIRECT(Table2[[#Headers],[K17_21_2]]&amp;"[c]"))*-1</f>
        <v>0</v>
      </c>
      <c r="I1705" s="6" t="str">
        <f ca="1">IF(OR(Table2[[#This Row],[M17_21_2]]&gt;0,Table2[[#This Row],[K17_21_2]]&lt;0),"+-","")</f>
        <v/>
      </c>
      <c r="J1705" s="9">
        <f ca="1">SUMIF(INDIRECT(Table2[[#Headers],[M23_28_2]]&amp;"[concat]"),Table2[concat],INDIRECT(Table2[[#Headers],[M23_28_2]]&amp;"[c]"))</f>
        <v>0</v>
      </c>
      <c r="K1705" s="9"/>
      <c r="L1705" s="9" t="str">
        <f ca="1">IF(OR(Table2[[#This Row],[M23_28_2]]&gt;0,Table2[[#This Row],[K23_28_2]]&lt;0),"+-","")</f>
        <v/>
      </c>
    </row>
    <row r="1706" spans="1:12" x14ac:dyDescent="0.25">
      <c r="A1706" s="6" t="str">
        <f>SUBSTITUTE(SUBSTITUTE(Table2[[#This Row],[NAMA BARANG]],"-","")," ","")</f>
        <v>PCPlst20107WB</v>
      </c>
      <c r="B1706" s="8">
        <f ca="1">IF(Table2[[#This Row],[TT]]&lt;1,"",COUNT(B$2:B1705)+1)</f>
        <v>1704</v>
      </c>
      <c r="C1706" s="6" t="s">
        <v>2023</v>
      </c>
      <c r="D1706" s="8">
        <v>2</v>
      </c>
      <c r="E1706" s="8" t="s">
        <v>43</v>
      </c>
      <c r="F1706" s="8">
        <f ca="1">SUM(Table2[[#This Row],[AWAL]],Table2[[#This Row],[M17_21_2]],Table2[[#This Row],[K17_21_2]],Table2[[#This Row],[M23_28_2]],Table2[[#This Row],[K23_28_2]])</f>
        <v>2</v>
      </c>
      <c r="G1706" s="6">
        <f ca="1">SUMIF(INDIRECT(Table2[[#Headers],[M17_21_2]]&amp;"[concat]"),Table2[concat],INDIRECT(Table2[[#Headers],[M17_21_2]]&amp;"[c]"))</f>
        <v>0</v>
      </c>
      <c r="H1706" s="6">
        <f ca="1">SUMIF(INDIRECT(Table2[[#Headers],[K17_21_2]]&amp;"[concat]"),Table2[concat],INDIRECT(Table2[[#Headers],[K17_21_2]]&amp;"[c]"))*-1</f>
        <v>0</v>
      </c>
      <c r="I1706" s="6" t="str">
        <f ca="1">IF(OR(Table2[[#This Row],[M17_21_2]]&gt;0,Table2[[#This Row],[K17_21_2]]&lt;0),"+-","")</f>
        <v/>
      </c>
      <c r="J1706" s="9">
        <f ca="1">SUMIF(INDIRECT(Table2[[#Headers],[M23_28_2]]&amp;"[concat]"),Table2[concat],INDIRECT(Table2[[#Headers],[M23_28_2]]&amp;"[c]"))</f>
        <v>0</v>
      </c>
      <c r="K1706" s="9"/>
      <c r="L1706" s="9" t="str">
        <f ca="1">IF(OR(Table2[[#This Row],[M23_28_2]]&gt;0,Table2[[#This Row],[K23_28_2]]&lt;0),"+-","")</f>
        <v/>
      </c>
    </row>
    <row r="1707" spans="1:12" x14ac:dyDescent="0.25">
      <c r="A1707" s="6" t="str">
        <f>SUBSTITUTE(SUBSTITUTE(Table2[[#This Row],[NAMA BARANG]],"-","")," ","")</f>
        <v>PCPlst908Sailormoon</v>
      </c>
      <c r="B1707" s="8">
        <f ca="1">IF(Table2[[#This Row],[TT]]&lt;1,"",COUNT(B$2:B1706)+1)</f>
        <v>1705</v>
      </c>
      <c r="C1707" s="6" t="s">
        <v>2024</v>
      </c>
      <c r="D1707" s="8">
        <v>3</v>
      </c>
      <c r="E1707" s="8" t="s">
        <v>71</v>
      </c>
      <c r="F1707" s="8">
        <f ca="1">SUM(Table2[[#This Row],[AWAL]],Table2[[#This Row],[M17_21_2]],Table2[[#This Row],[K17_21_2]],Table2[[#This Row],[M23_28_2]],Table2[[#This Row],[K23_28_2]])</f>
        <v>3</v>
      </c>
      <c r="G1707" s="6">
        <f ca="1">SUMIF(INDIRECT(Table2[[#Headers],[M17_21_2]]&amp;"[concat]"),Table2[concat],INDIRECT(Table2[[#Headers],[M17_21_2]]&amp;"[c]"))</f>
        <v>0</v>
      </c>
      <c r="H1707" s="6">
        <f ca="1">SUMIF(INDIRECT(Table2[[#Headers],[K17_21_2]]&amp;"[concat]"),Table2[concat],INDIRECT(Table2[[#Headers],[K17_21_2]]&amp;"[c]"))*-1</f>
        <v>0</v>
      </c>
      <c r="I1707" s="6" t="str">
        <f ca="1">IF(OR(Table2[[#This Row],[M17_21_2]]&gt;0,Table2[[#This Row],[K17_21_2]]&lt;0),"+-","")</f>
        <v/>
      </c>
      <c r="J1707" s="9">
        <f ca="1">SUMIF(INDIRECT(Table2[[#Headers],[M23_28_2]]&amp;"[concat]"),Table2[concat],INDIRECT(Table2[[#Headers],[M23_28_2]]&amp;"[c]"))</f>
        <v>0</v>
      </c>
      <c r="K1707" s="9"/>
      <c r="L1707" s="9" t="str">
        <f ca="1">IF(OR(Table2[[#This Row],[M23_28_2]]&gt;0,Table2[[#This Row],[K23_28_2]]&lt;0),"+-","")</f>
        <v/>
      </c>
    </row>
    <row r="1708" spans="1:12" x14ac:dyDescent="0.25">
      <c r="A1708" s="6" t="str">
        <f>SUBSTITUTE(SUBSTITUTE(Table2[[#This Row],[NAMA BARANG]],"-","")," ","")</f>
        <v>PCPlstDisney0093/SB362MMouse</v>
      </c>
      <c r="B1708" s="8">
        <f ca="1">IF(Table2[[#This Row],[TT]]&lt;1,"",COUNT(B$2:B1707)+1)</f>
        <v>1706</v>
      </c>
      <c r="C1708" s="6" t="s">
        <v>2025</v>
      </c>
      <c r="D1708" s="8">
        <v>3</v>
      </c>
      <c r="E1708" s="8" t="s">
        <v>68</v>
      </c>
      <c r="F1708" s="8">
        <f ca="1">SUM(Table2[[#This Row],[AWAL]],Table2[[#This Row],[M17_21_2]],Table2[[#This Row],[K17_21_2]],Table2[[#This Row],[M23_28_2]],Table2[[#This Row],[K23_28_2]])</f>
        <v>3</v>
      </c>
      <c r="G1708" s="6">
        <f ca="1">SUMIF(INDIRECT(Table2[[#Headers],[M17_21_2]]&amp;"[concat]"),Table2[concat],INDIRECT(Table2[[#Headers],[M17_21_2]]&amp;"[c]"))</f>
        <v>0</v>
      </c>
      <c r="H1708" s="6">
        <f ca="1">SUMIF(INDIRECT(Table2[[#Headers],[K17_21_2]]&amp;"[concat]"),Table2[concat],INDIRECT(Table2[[#Headers],[K17_21_2]]&amp;"[c]"))*-1</f>
        <v>0</v>
      </c>
      <c r="I1708" s="6" t="str">
        <f ca="1">IF(OR(Table2[[#This Row],[M17_21_2]]&gt;0,Table2[[#This Row],[K17_21_2]]&lt;0),"+-","")</f>
        <v/>
      </c>
      <c r="J1708" s="9">
        <f ca="1">SUMIF(INDIRECT(Table2[[#Headers],[M23_28_2]]&amp;"[concat]"),Table2[concat],INDIRECT(Table2[[#Headers],[M23_28_2]]&amp;"[c]"))</f>
        <v>0</v>
      </c>
      <c r="K1708" s="9"/>
      <c r="L1708" s="9" t="str">
        <f ca="1">IF(OR(Table2[[#This Row],[M23_28_2]]&gt;0,Table2[[#This Row],[K23_28_2]]&lt;0),"+-","")</f>
        <v/>
      </c>
    </row>
    <row r="1709" spans="1:12" x14ac:dyDescent="0.25">
      <c r="A1709" s="6" t="str">
        <f>SUBSTITUTE(SUBSTITUTE(Table2[[#This Row],[NAMA BARANG]],"-","")," ","")</f>
        <v>PCPlstHT1024minion</v>
      </c>
      <c r="B1709" s="8">
        <f ca="1">IF(Table2[[#This Row],[TT]]&lt;1,"",COUNT(B$2:B1708)+1)</f>
        <v>1707</v>
      </c>
      <c r="C1709" s="6" t="s">
        <v>2026</v>
      </c>
      <c r="D1709" s="8">
        <v>6</v>
      </c>
      <c r="E1709" s="8" t="s">
        <v>917</v>
      </c>
      <c r="F1709" s="8">
        <f ca="1">SUM(Table2[[#This Row],[AWAL]],Table2[[#This Row],[M17_21_2]],Table2[[#This Row],[K17_21_2]],Table2[[#This Row],[M23_28_2]],Table2[[#This Row],[K23_28_2]])</f>
        <v>6</v>
      </c>
      <c r="G1709" s="6">
        <f ca="1">SUMIF(INDIRECT(Table2[[#Headers],[M17_21_2]]&amp;"[concat]"),Table2[concat],INDIRECT(Table2[[#Headers],[M17_21_2]]&amp;"[c]"))</f>
        <v>0</v>
      </c>
      <c r="H1709" s="6">
        <f ca="1">SUMIF(INDIRECT(Table2[[#Headers],[K17_21_2]]&amp;"[concat]"),Table2[concat],INDIRECT(Table2[[#Headers],[K17_21_2]]&amp;"[c]"))*-1</f>
        <v>0</v>
      </c>
      <c r="I1709" s="6" t="str">
        <f ca="1">IF(OR(Table2[[#This Row],[M17_21_2]]&gt;0,Table2[[#This Row],[K17_21_2]]&lt;0),"+-","")</f>
        <v/>
      </c>
      <c r="J1709" s="9">
        <f ca="1">SUMIF(INDIRECT(Table2[[#Headers],[M23_28_2]]&amp;"[concat]"),Table2[concat],INDIRECT(Table2[[#Headers],[M23_28_2]]&amp;"[c]"))</f>
        <v>0</v>
      </c>
      <c r="K1709" s="9"/>
      <c r="L1709" s="9" t="str">
        <f ca="1">IF(OR(Table2[[#This Row],[M23_28_2]]&gt;0,Table2[[#This Row],[K23_28_2]]&lt;0),"+-","")</f>
        <v/>
      </c>
    </row>
    <row r="1710" spans="1:12" x14ac:dyDescent="0.25">
      <c r="A1710" s="6" t="str">
        <f>SUBSTITUTE(SUBSTITUTE(Table2[[#This Row],[NAMA BARANG]],"-","")," ","")</f>
        <v>PCPlstHT406</v>
      </c>
      <c r="B1710" s="8">
        <f ca="1">IF(Table2[[#This Row],[TT]]&lt;1,"",COUNT(B$2:B1709)+1)</f>
        <v>1708</v>
      </c>
      <c r="C1710" s="6" t="s">
        <v>2027</v>
      </c>
      <c r="D1710" s="8">
        <v>7</v>
      </c>
      <c r="E1710" s="8" t="s">
        <v>114</v>
      </c>
      <c r="F1710" s="8">
        <f ca="1">SUM(Table2[[#This Row],[AWAL]],Table2[[#This Row],[M17_21_2]],Table2[[#This Row],[K17_21_2]],Table2[[#This Row],[M23_28_2]],Table2[[#This Row],[K23_28_2]])</f>
        <v>7</v>
      </c>
      <c r="G1710" s="6">
        <f ca="1">SUMIF(INDIRECT(Table2[[#Headers],[M17_21_2]]&amp;"[concat]"),Table2[concat],INDIRECT(Table2[[#Headers],[M17_21_2]]&amp;"[c]"))</f>
        <v>0</v>
      </c>
      <c r="H1710" s="6">
        <f ca="1">SUMIF(INDIRECT(Table2[[#Headers],[K17_21_2]]&amp;"[concat]"),Table2[concat],INDIRECT(Table2[[#Headers],[K17_21_2]]&amp;"[c]"))*-1</f>
        <v>0</v>
      </c>
      <c r="I1710" s="6" t="str">
        <f ca="1">IF(OR(Table2[[#This Row],[M17_21_2]]&gt;0,Table2[[#This Row],[K17_21_2]]&lt;0),"+-","")</f>
        <v/>
      </c>
      <c r="J1710" s="9">
        <f ca="1">SUMIF(INDIRECT(Table2[[#Headers],[M23_28_2]]&amp;"[concat]"),Table2[concat],INDIRECT(Table2[[#Headers],[M23_28_2]]&amp;"[c]"))</f>
        <v>0</v>
      </c>
      <c r="K1710" s="9"/>
      <c r="L1710" s="9" t="str">
        <f ca="1">IF(OR(Table2[[#This Row],[M23_28_2]]&gt;0,Table2[[#This Row],[K23_28_2]]&lt;0),"+-","")</f>
        <v/>
      </c>
    </row>
    <row r="1711" spans="1:12" x14ac:dyDescent="0.25">
      <c r="A1711" s="6" t="str">
        <f>SUBSTITUTE(SUBSTITUTE(Table2[[#This Row],[NAMA BARANG]],"-","")," ","")</f>
        <v>PCPlstHT408MM</v>
      </c>
      <c r="B1711" s="8">
        <f ca="1">IF(Table2[[#This Row],[TT]]&lt;1,"",COUNT(B$2:B1710)+1)</f>
        <v>1709</v>
      </c>
      <c r="C1711" s="6" t="s">
        <v>2028</v>
      </c>
      <c r="D1711" s="8">
        <v>5</v>
      </c>
      <c r="E1711" s="8" t="s">
        <v>98</v>
      </c>
      <c r="F1711" s="8">
        <f ca="1">SUM(Table2[[#This Row],[AWAL]],Table2[[#This Row],[M17_21_2]],Table2[[#This Row],[K17_21_2]],Table2[[#This Row],[M23_28_2]],Table2[[#This Row],[K23_28_2]])</f>
        <v>5</v>
      </c>
      <c r="G1711" s="6">
        <f ca="1">SUMIF(INDIRECT(Table2[[#Headers],[M17_21_2]]&amp;"[concat]"),Table2[concat],INDIRECT(Table2[[#Headers],[M17_21_2]]&amp;"[c]"))</f>
        <v>0</v>
      </c>
      <c r="H1711" s="6">
        <f ca="1">SUMIF(INDIRECT(Table2[[#Headers],[K17_21_2]]&amp;"[concat]"),Table2[concat],INDIRECT(Table2[[#Headers],[K17_21_2]]&amp;"[c]"))*-1</f>
        <v>0</v>
      </c>
      <c r="I1711" s="6" t="str">
        <f ca="1">IF(OR(Table2[[#This Row],[M17_21_2]]&gt;0,Table2[[#This Row],[K17_21_2]]&lt;0),"+-","")</f>
        <v/>
      </c>
      <c r="J1711" s="9">
        <f ca="1">SUMIF(INDIRECT(Table2[[#Headers],[M23_28_2]]&amp;"[concat]"),Table2[concat],INDIRECT(Table2[[#Headers],[M23_28_2]]&amp;"[c]"))</f>
        <v>0</v>
      </c>
      <c r="K1711" s="9"/>
      <c r="L1711" s="9" t="str">
        <f ca="1">IF(OR(Table2[[#This Row],[M23_28_2]]&gt;0,Table2[[#This Row],[K23_28_2]]&lt;0),"+-","")</f>
        <v/>
      </c>
    </row>
    <row r="1712" spans="1:12" x14ac:dyDescent="0.25">
      <c r="A1712" s="6" t="str">
        <f>SUBSTITUTE(SUBSTITUTE(Table2[[#This Row],[NAMA BARANG]],"-","")," ","")</f>
        <v>PCPlstkotakB1F1502</v>
      </c>
      <c r="B1712" s="8">
        <f ca="1">IF(Table2[[#This Row],[TT]]&lt;1,"",COUNT(B$2:B1711)+1)</f>
        <v>1710</v>
      </c>
      <c r="C1712" s="6" t="s">
        <v>2029</v>
      </c>
      <c r="D1712" s="8">
        <v>25</v>
      </c>
      <c r="E1712" s="8" t="s">
        <v>47</v>
      </c>
      <c r="F1712" s="8">
        <f ca="1">SUM(Table2[[#This Row],[AWAL]],Table2[[#This Row],[M17_21_2]],Table2[[#This Row],[K17_21_2]],Table2[[#This Row],[M23_28_2]],Table2[[#This Row],[K23_28_2]])</f>
        <v>25</v>
      </c>
      <c r="G1712" s="6">
        <f ca="1">SUMIF(INDIRECT(Table2[[#Headers],[M17_21_2]]&amp;"[concat]"),Table2[concat],INDIRECT(Table2[[#Headers],[M17_21_2]]&amp;"[c]"))</f>
        <v>0</v>
      </c>
      <c r="H1712" s="6">
        <f ca="1">SUMIF(INDIRECT(Table2[[#Headers],[K17_21_2]]&amp;"[concat]"),Table2[concat],INDIRECT(Table2[[#Headers],[K17_21_2]]&amp;"[c]"))*-1</f>
        <v>0</v>
      </c>
      <c r="I1712" s="6" t="str">
        <f ca="1">IF(OR(Table2[[#This Row],[M17_21_2]]&gt;0,Table2[[#This Row],[K17_21_2]]&lt;0),"+-","")</f>
        <v/>
      </c>
      <c r="J1712" s="9">
        <f ca="1">SUMIF(INDIRECT(Table2[[#Headers],[M23_28_2]]&amp;"[concat]"),Table2[concat],INDIRECT(Table2[[#Headers],[M23_28_2]]&amp;"[c]"))</f>
        <v>0</v>
      </c>
      <c r="K1712" s="9"/>
      <c r="L1712" s="9" t="str">
        <f ca="1">IF(OR(Table2[[#This Row],[M23_28_2]]&gt;0,Table2[[#This Row],[K23_28_2]]&lt;0),"+-","")</f>
        <v/>
      </c>
    </row>
    <row r="1713" spans="1:12" x14ac:dyDescent="0.25">
      <c r="A1713" s="6" t="str">
        <f>SUBSTITUTE(SUBSTITUTE(Table2[[#This Row],[NAMA BARANG]],"-","")," ","")</f>
        <v>PCPlstkotakB1F1504</v>
      </c>
      <c r="B1713" s="8">
        <f ca="1">IF(Table2[[#This Row],[TT]]&lt;1,"",COUNT(B$2:B1712)+1)</f>
        <v>1711</v>
      </c>
      <c r="C1713" s="6" t="s">
        <v>2030</v>
      </c>
      <c r="D1713" s="8">
        <v>20</v>
      </c>
      <c r="E1713" s="8" t="s">
        <v>1620</v>
      </c>
      <c r="F1713" s="8">
        <f ca="1">SUM(Table2[[#This Row],[AWAL]],Table2[[#This Row],[M17_21_2]],Table2[[#This Row],[K17_21_2]],Table2[[#This Row],[M23_28_2]],Table2[[#This Row],[K23_28_2]])</f>
        <v>20</v>
      </c>
      <c r="G1713" s="6">
        <f ca="1">SUMIF(INDIRECT(Table2[[#Headers],[M17_21_2]]&amp;"[concat]"),Table2[concat],INDIRECT(Table2[[#Headers],[M17_21_2]]&amp;"[c]"))</f>
        <v>0</v>
      </c>
      <c r="H1713" s="6">
        <f ca="1">SUMIF(INDIRECT(Table2[[#Headers],[K17_21_2]]&amp;"[concat]"),Table2[concat],INDIRECT(Table2[[#Headers],[K17_21_2]]&amp;"[c]"))*-1</f>
        <v>0</v>
      </c>
      <c r="I1713" s="6" t="str">
        <f ca="1">IF(OR(Table2[[#This Row],[M17_21_2]]&gt;0,Table2[[#This Row],[K17_21_2]]&lt;0),"+-","")</f>
        <v/>
      </c>
      <c r="J1713" s="9">
        <f ca="1">SUMIF(INDIRECT(Table2[[#Headers],[M23_28_2]]&amp;"[concat]"),Table2[concat],INDIRECT(Table2[[#Headers],[M23_28_2]]&amp;"[c]"))</f>
        <v>0</v>
      </c>
      <c r="K1713" s="9"/>
      <c r="L1713" s="9" t="str">
        <f ca="1">IF(OR(Table2[[#This Row],[M23_28_2]]&gt;0,Table2[[#This Row],[K23_28_2]]&lt;0),"+-","")</f>
        <v/>
      </c>
    </row>
    <row r="1714" spans="1:12" x14ac:dyDescent="0.25">
      <c r="A1714" s="6" t="str">
        <f>SUBSTITUTE(SUBSTITUTE(Table2[[#This Row],[NAMA BARANG]],"-","")," ","")</f>
        <v>PCPlstPC102PB(Princess/Disney)</v>
      </c>
      <c r="B1714" s="8">
        <f ca="1">IF(Table2[[#This Row],[TT]]&lt;1,"",COUNT(B$2:B1713)+1)</f>
        <v>1712</v>
      </c>
      <c r="C1714" s="6" t="s">
        <v>2031</v>
      </c>
      <c r="D1714" s="8">
        <v>2</v>
      </c>
      <c r="E1714" s="8" t="s">
        <v>2032</v>
      </c>
      <c r="F1714" s="8">
        <f ca="1">SUM(Table2[[#This Row],[AWAL]],Table2[[#This Row],[M17_21_2]],Table2[[#This Row],[K17_21_2]],Table2[[#This Row],[M23_28_2]],Table2[[#This Row],[K23_28_2]])</f>
        <v>2</v>
      </c>
      <c r="G1714" s="6">
        <f ca="1">SUMIF(INDIRECT(Table2[[#Headers],[M17_21_2]]&amp;"[concat]"),Table2[concat],INDIRECT(Table2[[#Headers],[M17_21_2]]&amp;"[c]"))</f>
        <v>0</v>
      </c>
      <c r="H1714" s="6">
        <f ca="1">SUMIF(INDIRECT(Table2[[#Headers],[K17_21_2]]&amp;"[concat]"),Table2[concat],INDIRECT(Table2[[#Headers],[K17_21_2]]&amp;"[c]"))*-1</f>
        <v>0</v>
      </c>
      <c r="I1714" s="6" t="str">
        <f ca="1">IF(OR(Table2[[#This Row],[M17_21_2]]&gt;0,Table2[[#This Row],[K17_21_2]]&lt;0),"+-","")</f>
        <v/>
      </c>
      <c r="J1714" s="9">
        <f ca="1">SUMIF(INDIRECT(Table2[[#Headers],[M23_28_2]]&amp;"[concat]"),Table2[concat],INDIRECT(Table2[[#Headers],[M23_28_2]]&amp;"[c]"))</f>
        <v>0</v>
      </c>
      <c r="K1714" s="9"/>
      <c r="L1714" s="9" t="str">
        <f ca="1">IF(OR(Table2[[#This Row],[M23_28_2]]&gt;0,Table2[[#This Row],[K23_28_2]]&lt;0),"+-","")</f>
        <v/>
      </c>
    </row>
    <row r="1715" spans="1:12" x14ac:dyDescent="0.25">
      <c r="A1715" s="6" t="str">
        <f>SUBSTITUTE(SUBSTITUTE(Table2[[#This Row],[NAMA BARANG]],"-","")," ","")</f>
        <v>PCPlstSH0121</v>
      </c>
      <c r="B1715" s="8">
        <f ca="1">IF(Table2[[#This Row],[TT]]&lt;1,"",COUNT(B$2:B1714)+1)</f>
        <v>1713</v>
      </c>
      <c r="C1715" s="6" t="s">
        <v>2033</v>
      </c>
      <c r="D1715" s="8">
        <v>3</v>
      </c>
      <c r="E1715" s="8" t="s">
        <v>43</v>
      </c>
      <c r="F1715" s="8">
        <f ca="1">SUM(Table2[[#This Row],[AWAL]],Table2[[#This Row],[M17_21_2]],Table2[[#This Row],[K17_21_2]],Table2[[#This Row],[M23_28_2]],Table2[[#This Row],[K23_28_2]])</f>
        <v>3</v>
      </c>
      <c r="G1715" s="6">
        <f ca="1">SUMIF(INDIRECT(Table2[[#Headers],[M17_21_2]]&amp;"[concat]"),Table2[concat],INDIRECT(Table2[[#Headers],[M17_21_2]]&amp;"[c]"))</f>
        <v>0</v>
      </c>
      <c r="H1715" s="6">
        <f ca="1">SUMIF(INDIRECT(Table2[[#Headers],[K17_21_2]]&amp;"[concat]"),Table2[concat],INDIRECT(Table2[[#Headers],[K17_21_2]]&amp;"[c]"))*-1</f>
        <v>0</v>
      </c>
      <c r="I1715" s="6" t="str">
        <f ca="1">IF(OR(Table2[[#This Row],[M17_21_2]]&gt;0,Table2[[#This Row],[K17_21_2]]&lt;0),"+-","")</f>
        <v/>
      </c>
      <c r="J1715" s="9">
        <f ca="1">SUMIF(INDIRECT(Table2[[#Headers],[M23_28_2]]&amp;"[concat]"),Table2[concat],INDIRECT(Table2[[#Headers],[M23_28_2]]&amp;"[c]"))</f>
        <v>0</v>
      </c>
      <c r="K1715" s="9"/>
      <c r="L1715" s="9" t="str">
        <f ca="1">IF(OR(Table2[[#This Row],[M23_28_2]]&gt;0,Table2[[#This Row],[K23_28_2]]&lt;0),"+-","")</f>
        <v/>
      </c>
    </row>
    <row r="1716" spans="1:12" x14ac:dyDescent="0.25">
      <c r="A1716" s="6" t="str">
        <f>SUBSTITUTE(SUBSTITUTE(Table2[[#This Row],[NAMA BARANG]],"-","")," ","")</f>
        <v>PCPlstSN7206</v>
      </c>
      <c r="B1716" s="8">
        <f ca="1">IF(Table2[[#This Row],[TT]]&lt;1,"",COUNT(B$2:B1715)+1)</f>
        <v>1714</v>
      </c>
      <c r="C1716" s="6" t="s">
        <v>2034</v>
      </c>
      <c r="D1716" s="8">
        <v>5</v>
      </c>
      <c r="E1716" s="8">
        <v>96</v>
      </c>
      <c r="F1716" s="8">
        <f ca="1">SUM(Table2[[#This Row],[AWAL]],Table2[[#This Row],[M17_21_2]],Table2[[#This Row],[K17_21_2]],Table2[[#This Row],[M23_28_2]],Table2[[#This Row],[K23_28_2]])</f>
        <v>5</v>
      </c>
      <c r="G1716" s="6">
        <f ca="1">SUMIF(INDIRECT(Table2[[#Headers],[M17_21_2]]&amp;"[concat]"),Table2[concat],INDIRECT(Table2[[#Headers],[M17_21_2]]&amp;"[c]"))</f>
        <v>0</v>
      </c>
      <c r="H1716" s="6">
        <f ca="1">SUMIF(INDIRECT(Table2[[#Headers],[K17_21_2]]&amp;"[concat]"),Table2[concat],INDIRECT(Table2[[#Headers],[K17_21_2]]&amp;"[c]"))*-1</f>
        <v>0</v>
      </c>
      <c r="I1716" s="6" t="str">
        <f ca="1">IF(OR(Table2[[#This Row],[M17_21_2]]&gt;0,Table2[[#This Row],[K17_21_2]]&lt;0),"+-","")</f>
        <v/>
      </c>
      <c r="J1716" s="9">
        <f ca="1">SUMIF(INDIRECT(Table2[[#Headers],[M23_28_2]]&amp;"[concat]"),Table2[concat],INDIRECT(Table2[[#Headers],[M23_28_2]]&amp;"[c]"))</f>
        <v>0</v>
      </c>
      <c r="K1716" s="9"/>
      <c r="L1716" s="9" t="str">
        <f ca="1">IF(OR(Table2[[#This Row],[M23_28_2]]&gt;0,Table2[[#This Row],[K23_28_2]]&lt;0),"+-","")</f>
        <v/>
      </c>
    </row>
    <row r="1717" spans="1:12" x14ac:dyDescent="0.25">
      <c r="A1717" s="6" t="str">
        <f>SUBSTITUTE(SUBSTITUTE(Table2[[#This Row],[NAMA BARANG]],"-","")," ","")</f>
        <v>PCPlstToplaPBC05</v>
      </c>
      <c r="B1717" s="8">
        <f ca="1">IF(Table2[[#This Row],[TT]]&lt;1,"",COUNT(B$2:B1716)+1)</f>
        <v>1715</v>
      </c>
      <c r="C1717" s="6" t="s">
        <v>2035</v>
      </c>
      <c r="D1717" s="8">
        <v>6</v>
      </c>
      <c r="E1717" s="8" t="s">
        <v>47</v>
      </c>
      <c r="F1717" s="8">
        <f ca="1">SUM(Table2[[#This Row],[AWAL]],Table2[[#This Row],[M17_21_2]],Table2[[#This Row],[K17_21_2]],Table2[[#This Row],[M23_28_2]],Table2[[#This Row],[K23_28_2]])</f>
        <v>6</v>
      </c>
      <c r="G1717" s="6">
        <f ca="1">SUMIF(INDIRECT(Table2[[#Headers],[M17_21_2]]&amp;"[concat]"),Table2[concat],INDIRECT(Table2[[#Headers],[M17_21_2]]&amp;"[c]"))</f>
        <v>0</v>
      </c>
      <c r="H1717" s="6">
        <f ca="1">SUMIF(INDIRECT(Table2[[#Headers],[K17_21_2]]&amp;"[concat]"),Table2[concat],INDIRECT(Table2[[#Headers],[K17_21_2]]&amp;"[c]"))*-1</f>
        <v>0</v>
      </c>
      <c r="I1717" s="6" t="str">
        <f ca="1">IF(OR(Table2[[#This Row],[M17_21_2]]&gt;0,Table2[[#This Row],[K17_21_2]]&lt;0),"+-","")</f>
        <v/>
      </c>
      <c r="J1717" s="9">
        <f ca="1">SUMIF(INDIRECT(Table2[[#Headers],[M23_28_2]]&amp;"[concat]"),Table2[concat],INDIRECT(Table2[[#Headers],[M23_28_2]]&amp;"[c]"))</f>
        <v>0</v>
      </c>
      <c r="K1717" s="9"/>
      <c r="L1717" s="9" t="str">
        <f ca="1">IF(OR(Table2[[#This Row],[M23_28_2]]&gt;0,Table2[[#This Row],[K23_28_2]]&lt;0),"+-","")</f>
        <v/>
      </c>
    </row>
    <row r="1718" spans="1:12" x14ac:dyDescent="0.25">
      <c r="A1718" s="6" t="str">
        <f>SUBSTITUTE(SUBSTITUTE(Table2[[#This Row],[NAMA BARANG]],"-","")," ","")</f>
        <v>PCPlstTT68006802kitty</v>
      </c>
      <c r="B1718" s="8">
        <f ca="1">IF(Table2[[#This Row],[TT]]&lt;1,"",COUNT(B$2:B1717)+1)</f>
        <v>1716</v>
      </c>
      <c r="C1718" s="6" t="s">
        <v>2036</v>
      </c>
      <c r="D1718" s="8">
        <v>5</v>
      </c>
      <c r="E1718" s="8" t="s">
        <v>43</v>
      </c>
      <c r="F1718" s="8">
        <f ca="1">SUM(Table2[[#This Row],[AWAL]],Table2[[#This Row],[M17_21_2]],Table2[[#This Row],[K17_21_2]],Table2[[#This Row],[M23_28_2]],Table2[[#This Row],[K23_28_2]])</f>
        <v>5</v>
      </c>
      <c r="G1718" s="6">
        <f ca="1">SUMIF(INDIRECT(Table2[[#Headers],[M17_21_2]]&amp;"[concat]"),Table2[concat],INDIRECT(Table2[[#Headers],[M17_21_2]]&amp;"[c]"))</f>
        <v>0</v>
      </c>
      <c r="H1718" s="6">
        <f ca="1">SUMIF(INDIRECT(Table2[[#Headers],[K17_21_2]]&amp;"[concat]"),Table2[concat],INDIRECT(Table2[[#Headers],[K17_21_2]]&amp;"[c]"))*-1</f>
        <v>0</v>
      </c>
      <c r="I1718" s="6" t="str">
        <f ca="1">IF(OR(Table2[[#This Row],[M17_21_2]]&gt;0,Table2[[#This Row],[K17_21_2]]&lt;0),"+-","")</f>
        <v/>
      </c>
      <c r="J1718" s="9">
        <f ca="1">SUMIF(INDIRECT(Table2[[#Headers],[M23_28_2]]&amp;"[concat]"),Table2[concat],INDIRECT(Table2[[#Headers],[M23_28_2]]&amp;"[c]"))</f>
        <v>0</v>
      </c>
      <c r="K1718" s="9"/>
      <c r="L1718" s="9" t="str">
        <f ca="1">IF(OR(Table2[[#This Row],[M23_28_2]]&gt;0,Table2[[#This Row],[K23_28_2]]&lt;0),"+-","")</f>
        <v/>
      </c>
    </row>
    <row r="1719" spans="1:12" x14ac:dyDescent="0.25">
      <c r="A1719" s="6" t="str">
        <f>SUBSTITUTE(SUBSTITUTE(Table2[[#This Row],[NAMA BARANG]],"-","")," ","")</f>
        <v>PCPlstTT68006802Thomas</v>
      </c>
      <c r="B1719" s="8">
        <f ca="1">IF(Table2[[#This Row],[TT]]&lt;1,"",COUNT(B$2:B1718)+1)</f>
        <v>1717</v>
      </c>
      <c r="C1719" s="6" t="s">
        <v>2037</v>
      </c>
      <c r="D1719" s="8">
        <v>2</v>
      </c>
      <c r="E1719" s="8" t="s">
        <v>43</v>
      </c>
      <c r="F1719" s="8">
        <f ca="1">SUM(Table2[[#This Row],[AWAL]],Table2[[#This Row],[M17_21_2]],Table2[[#This Row],[K17_21_2]],Table2[[#This Row],[M23_28_2]],Table2[[#This Row],[K23_28_2]])</f>
        <v>2</v>
      </c>
      <c r="G1719" s="6">
        <f ca="1">SUMIF(INDIRECT(Table2[[#Headers],[M17_21_2]]&amp;"[concat]"),Table2[concat],INDIRECT(Table2[[#Headers],[M17_21_2]]&amp;"[c]"))</f>
        <v>0</v>
      </c>
      <c r="H1719" s="6">
        <f ca="1">SUMIF(INDIRECT(Table2[[#Headers],[K17_21_2]]&amp;"[concat]"),Table2[concat],INDIRECT(Table2[[#Headers],[K17_21_2]]&amp;"[c]"))*-1</f>
        <v>0</v>
      </c>
      <c r="I1719" s="6" t="str">
        <f ca="1">IF(OR(Table2[[#This Row],[M17_21_2]]&gt;0,Table2[[#This Row],[K17_21_2]]&lt;0),"+-","")</f>
        <v/>
      </c>
      <c r="J1719" s="9">
        <f ca="1">SUMIF(INDIRECT(Table2[[#Headers],[M23_28_2]]&amp;"[concat]"),Table2[concat],INDIRECT(Table2[[#Headers],[M23_28_2]]&amp;"[c]"))</f>
        <v>0</v>
      </c>
      <c r="K1719" s="9"/>
      <c r="L1719" s="9" t="str">
        <f ca="1">IF(OR(Table2[[#This Row],[M23_28_2]]&gt;0,Table2[[#This Row],[K23_28_2]]&lt;0),"+-","")</f>
        <v/>
      </c>
    </row>
    <row r="1720" spans="1:12" x14ac:dyDescent="0.25">
      <c r="A1720" s="6" t="str">
        <f>SUBSTITUTE(SUBSTITUTE(Table2[[#This Row],[NAMA BARANG]],"-","")," ","")</f>
        <v>PCPlstWB20108</v>
      </c>
      <c r="B1720" s="8">
        <f ca="1">IF(Table2[[#This Row],[TT]]&lt;1,"",COUNT(B$2:B1719)+1)</f>
        <v>1718</v>
      </c>
      <c r="C1720" s="6" t="s">
        <v>2038</v>
      </c>
      <c r="D1720" s="8">
        <v>1</v>
      </c>
      <c r="E1720" s="8" t="s">
        <v>43</v>
      </c>
      <c r="F1720" s="8">
        <f ca="1">SUM(Table2[[#This Row],[AWAL]],Table2[[#This Row],[M17_21_2]],Table2[[#This Row],[K17_21_2]],Table2[[#This Row],[M23_28_2]],Table2[[#This Row],[K23_28_2]])</f>
        <v>1</v>
      </c>
      <c r="G1720" s="6">
        <f ca="1">SUMIF(INDIRECT(Table2[[#Headers],[M17_21_2]]&amp;"[concat]"),Table2[concat],INDIRECT(Table2[[#Headers],[M17_21_2]]&amp;"[c]"))</f>
        <v>0</v>
      </c>
      <c r="H1720" s="6">
        <f ca="1">SUMIF(INDIRECT(Table2[[#Headers],[K17_21_2]]&amp;"[concat]"),Table2[concat],INDIRECT(Table2[[#Headers],[K17_21_2]]&amp;"[c]"))*-1</f>
        <v>0</v>
      </c>
      <c r="I1720" s="6" t="str">
        <f ca="1">IF(OR(Table2[[#This Row],[M17_21_2]]&gt;0,Table2[[#This Row],[K17_21_2]]&lt;0),"+-","")</f>
        <v/>
      </c>
      <c r="J1720" s="9">
        <f ca="1">SUMIF(INDIRECT(Table2[[#Headers],[M23_28_2]]&amp;"[concat]"),Table2[concat],INDIRECT(Table2[[#Headers],[M23_28_2]]&amp;"[c]"))</f>
        <v>0</v>
      </c>
      <c r="K1720" s="9"/>
      <c r="L1720" s="9" t="str">
        <f ca="1">IF(OR(Table2[[#This Row],[M23_28_2]]&gt;0,Table2[[#This Row],[K23_28_2]]&lt;0),"+-","")</f>
        <v/>
      </c>
    </row>
    <row r="1721" spans="1:12" x14ac:dyDescent="0.25">
      <c r="A1721" s="6" t="str">
        <f>SUBSTITUTE(SUBSTITUTE(Table2[[#This Row],[NAMA BARANG]],"-","")," ","")</f>
        <v>PcPS002</v>
      </c>
      <c r="B1721" s="8">
        <f ca="1">IF(Table2[[#This Row],[TT]]&lt;1,"",COUNT(B$2:B1720)+1)</f>
        <v>1719</v>
      </c>
      <c r="C1721" s="6" t="s">
        <v>2039</v>
      </c>
      <c r="D1721" s="8">
        <v>13</v>
      </c>
      <c r="E1721" s="8" t="s">
        <v>63</v>
      </c>
      <c r="F1721" s="8">
        <f ca="1">SUM(Table2[[#This Row],[AWAL]],Table2[[#This Row],[M17_21_2]],Table2[[#This Row],[K17_21_2]],Table2[[#This Row],[M23_28_2]],Table2[[#This Row],[K23_28_2]])</f>
        <v>13</v>
      </c>
      <c r="G1721" s="6">
        <f ca="1">SUMIF(INDIRECT(Table2[[#Headers],[M17_21_2]]&amp;"[concat]"),Table2[concat],INDIRECT(Table2[[#Headers],[M17_21_2]]&amp;"[c]"))</f>
        <v>0</v>
      </c>
      <c r="H1721" s="6">
        <f ca="1">SUMIF(INDIRECT(Table2[[#Headers],[K17_21_2]]&amp;"[concat]"),Table2[concat],INDIRECT(Table2[[#Headers],[K17_21_2]]&amp;"[c]"))*-1</f>
        <v>0</v>
      </c>
      <c r="I1721" s="6" t="str">
        <f ca="1">IF(OR(Table2[[#This Row],[M17_21_2]]&gt;0,Table2[[#This Row],[K17_21_2]]&lt;0),"+-","")</f>
        <v/>
      </c>
      <c r="J1721" s="9">
        <f ca="1">SUMIF(INDIRECT(Table2[[#Headers],[M23_28_2]]&amp;"[concat]"),Table2[concat],INDIRECT(Table2[[#Headers],[M23_28_2]]&amp;"[c]"))</f>
        <v>0</v>
      </c>
      <c r="K1721" s="9"/>
      <c r="L1721" s="9" t="str">
        <f ca="1">IF(OR(Table2[[#This Row],[M23_28_2]]&gt;0,Table2[[#This Row],[K23_28_2]]&lt;0),"+-","")</f>
        <v/>
      </c>
    </row>
    <row r="1722" spans="1:12" x14ac:dyDescent="0.25">
      <c r="A1722" s="6" t="str">
        <f>SUBSTITUTE(SUBSTITUTE(Table2[[#This Row],[NAMA BARANG]],"-","")," ","")</f>
        <v>PCr64</v>
      </c>
      <c r="B1722" s="8">
        <f ca="1">IF(Table2[[#This Row],[TT]]&lt;1,"",COUNT(B$2:B1721)+1)</f>
        <v>1720</v>
      </c>
      <c r="C1722" s="6" t="s">
        <v>2040</v>
      </c>
      <c r="D1722" s="8">
        <v>4</v>
      </c>
      <c r="E1722" s="8" t="s">
        <v>917</v>
      </c>
      <c r="F1722" s="8">
        <f ca="1">SUM(Table2[[#This Row],[AWAL]],Table2[[#This Row],[M17_21_2]],Table2[[#This Row],[K17_21_2]],Table2[[#This Row],[M23_28_2]],Table2[[#This Row],[K23_28_2]])</f>
        <v>4</v>
      </c>
      <c r="G1722" s="6">
        <f ca="1">SUMIF(INDIRECT(Table2[[#Headers],[M17_21_2]]&amp;"[concat]"),Table2[concat],INDIRECT(Table2[[#Headers],[M17_21_2]]&amp;"[c]"))</f>
        <v>0</v>
      </c>
      <c r="H1722" s="6">
        <f ca="1">SUMIF(INDIRECT(Table2[[#Headers],[K17_21_2]]&amp;"[concat]"),Table2[concat],INDIRECT(Table2[[#Headers],[K17_21_2]]&amp;"[c]"))*-1</f>
        <v>0</v>
      </c>
      <c r="I1722" s="6" t="str">
        <f ca="1">IF(OR(Table2[[#This Row],[M17_21_2]]&gt;0,Table2[[#This Row],[K17_21_2]]&lt;0),"+-","")</f>
        <v/>
      </c>
      <c r="J1722" s="9">
        <f ca="1">SUMIF(INDIRECT(Table2[[#Headers],[M23_28_2]]&amp;"[concat]"),Table2[concat],INDIRECT(Table2[[#Headers],[M23_28_2]]&amp;"[c]"))</f>
        <v>0</v>
      </c>
      <c r="K1722" s="9"/>
      <c r="L1722" s="9" t="str">
        <f ca="1">IF(OR(Table2[[#This Row],[M23_28_2]]&gt;0,Table2[[#This Row],[K23_28_2]]&lt;0),"+-","")</f>
        <v/>
      </c>
    </row>
    <row r="1723" spans="1:12" x14ac:dyDescent="0.25">
      <c r="A1723" s="6" t="str">
        <f>SUBSTITUTE(SUBSTITUTE(Table2[[#This Row],[NAMA BARANG]],"-","")," ","")</f>
        <v>PCRet1006</v>
      </c>
      <c r="B1723" s="8">
        <f ca="1">IF(Table2[[#This Row],[TT]]&lt;1,"",COUNT(B$2:B1722)+1)</f>
        <v>1721</v>
      </c>
      <c r="C1723" s="6" t="s">
        <v>2041</v>
      </c>
      <c r="D1723" s="8">
        <v>15</v>
      </c>
      <c r="E1723" s="8" t="s">
        <v>1485</v>
      </c>
      <c r="F1723" s="8">
        <f ca="1">SUM(Table2[[#This Row],[AWAL]],Table2[[#This Row],[M17_21_2]],Table2[[#This Row],[K17_21_2]],Table2[[#This Row],[M23_28_2]],Table2[[#This Row],[K23_28_2]])</f>
        <v>15</v>
      </c>
      <c r="G1723" s="6">
        <f ca="1">SUMIF(INDIRECT(Table2[[#Headers],[M17_21_2]]&amp;"[concat]"),Table2[concat],INDIRECT(Table2[[#Headers],[M17_21_2]]&amp;"[c]"))</f>
        <v>0</v>
      </c>
      <c r="H1723" s="6">
        <f ca="1">SUMIF(INDIRECT(Table2[[#Headers],[K17_21_2]]&amp;"[concat]"),Table2[concat],INDIRECT(Table2[[#Headers],[K17_21_2]]&amp;"[c]"))*-1</f>
        <v>0</v>
      </c>
      <c r="I1723" s="6" t="str">
        <f ca="1">IF(OR(Table2[[#This Row],[M17_21_2]]&gt;0,Table2[[#This Row],[K17_21_2]]&lt;0),"+-","")</f>
        <v/>
      </c>
      <c r="J1723" s="9">
        <f ca="1">SUMIF(INDIRECT(Table2[[#Headers],[M23_28_2]]&amp;"[concat]"),Table2[concat],INDIRECT(Table2[[#Headers],[M23_28_2]]&amp;"[c]"))</f>
        <v>0</v>
      </c>
      <c r="K1723" s="9"/>
      <c r="L1723" s="9" t="str">
        <f ca="1">IF(OR(Table2[[#This Row],[M23_28_2]]&gt;0,Table2[[#This Row],[K23_28_2]]&lt;0),"+-","")</f>
        <v/>
      </c>
    </row>
    <row r="1724" spans="1:12" x14ac:dyDescent="0.25">
      <c r="A1724" s="6" t="str">
        <f>SUBSTITUTE(SUBSTITUTE(Table2[[#This Row],[NAMA BARANG]],"-","")," ","")</f>
        <v>PCRet1123</v>
      </c>
      <c r="B1724" s="8">
        <f ca="1">IF(Table2[[#This Row],[TT]]&lt;1,"",COUNT(B$2:B1723)+1)</f>
        <v>1722</v>
      </c>
      <c r="C1724" s="6" t="s">
        <v>2042</v>
      </c>
      <c r="D1724" s="8">
        <v>1</v>
      </c>
      <c r="E1724" s="8" t="s">
        <v>864</v>
      </c>
      <c r="F1724" s="8">
        <f ca="1">SUM(Table2[[#This Row],[AWAL]],Table2[[#This Row],[M17_21_2]],Table2[[#This Row],[K17_21_2]],Table2[[#This Row],[M23_28_2]],Table2[[#This Row],[K23_28_2]])</f>
        <v>1</v>
      </c>
      <c r="G1724" s="6">
        <f ca="1">SUMIF(INDIRECT(Table2[[#Headers],[M17_21_2]]&amp;"[concat]"),Table2[concat],INDIRECT(Table2[[#Headers],[M17_21_2]]&amp;"[c]"))</f>
        <v>0</v>
      </c>
      <c r="H1724" s="6">
        <f ca="1">SUMIF(INDIRECT(Table2[[#Headers],[K17_21_2]]&amp;"[concat]"),Table2[concat],INDIRECT(Table2[[#Headers],[K17_21_2]]&amp;"[c]"))*-1</f>
        <v>0</v>
      </c>
      <c r="I1724" s="6" t="str">
        <f ca="1">IF(OR(Table2[[#This Row],[M17_21_2]]&gt;0,Table2[[#This Row],[K17_21_2]]&lt;0),"+-","")</f>
        <v/>
      </c>
      <c r="J1724" s="9">
        <f ca="1">SUMIF(INDIRECT(Table2[[#Headers],[M23_28_2]]&amp;"[concat]"),Table2[concat],INDIRECT(Table2[[#Headers],[M23_28_2]]&amp;"[c]"))</f>
        <v>0</v>
      </c>
      <c r="K1724" s="9"/>
      <c r="L1724" s="9" t="str">
        <f ca="1">IF(OR(Table2[[#This Row],[M23_28_2]]&gt;0,Table2[[#This Row],[K23_28_2]]&lt;0),"+-","")</f>
        <v/>
      </c>
    </row>
    <row r="1725" spans="1:12" x14ac:dyDescent="0.25">
      <c r="A1725" s="6" t="str">
        <f>SUBSTITUTE(SUBSTITUTE(Table2[[#This Row],[NAMA BARANG]],"-","")," ","")</f>
        <v>PCRet192coffee</v>
      </c>
      <c r="B1725" s="8">
        <f ca="1">IF(Table2[[#This Row],[TT]]&lt;1,"",COUNT(B$2:B1724)+1)</f>
        <v>1723</v>
      </c>
      <c r="C1725" s="6" t="s">
        <v>2043</v>
      </c>
      <c r="D1725" s="8">
        <v>2</v>
      </c>
      <c r="E1725" s="8" t="s">
        <v>189</v>
      </c>
      <c r="F1725" s="8">
        <f ca="1">SUM(Table2[[#This Row],[AWAL]],Table2[[#This Row],[M17_21_2]],Table2[[#This Row],[K17_21_2]],Table2[[#This Row],[M23_28_2]],Table2[[#This Row],[K23_28_2]])</f>
        <v>2</v>
      </c>
      <c r="G1725" s="6">
        <f ca="1">SUMIF(INDIRECT(Table2[[#Headers],[M17_21_2]]&amp;"[concat]"),Table2[concat],INDIRECT(Table2[[#Headers],[M17_21_2]]&amp;"[c]"))</f>
        <v>0</v>
      </c>
      <c r="H1725" s="6">
        <f ca="1">SUMIF(INDIRECT(Table2[[#Headers],[K17_21_2]]&amp;"[concat]"),Table2[concat],INDIRECT(Table2[[#Headers],[K17_21_2]]&amp;"[c]"))*-1</f>
        <v>0</v>
      </c>
      <c r="I1725" s="6" t="str">
        <f ca="1">IF(OR(Table2[[#This Row],[M17_21_2]]&gt;0,Table2[[#This Row],[K17_21_2]]&lt;0),"+-","")</f>
        <v/>
      </c>
      <c r="J1725" s="9">
        <f ca="1">SUMIF(INDIRECT(Table2[[#Headers],[M23_28_2]]&amp;"[concat]"),Table2[concat],INDIRECT(Table2[[#Headers],[M23_28_2]]&amp;"[c]"))</f>
        <v>0</v>
      </c>
      <c r="K1725" s="9"/>
      <c r="L1725" s="9" t="str">
        <f ca="1">IF(OR(Table2[[#This Row],[M23_28_2]]&gt;0,Table2[[#This Row],[K23_28_2]]&lt;0),"+-","")</f>
        <v/>
      </c>
    </row>
    <row r="1726" spans="1:12" x14ac:dyDescent="0.25">
      <c r="A1726" s="6" t="str">
        <f>SUBSTITUTE(SUBSTITUTE(Table2[[#This Row],[NAMA BARANG]],"-","")," ","")</f>
        <v>PCRet2ovalBurungHantu</v>
      </c>
      <c r="B1726" s="8">
        <f ca="1">IF(Table2[[#This Row],[TT]]&lt;1,"",COUNT(B$2:B1725)+1)</f>
        <v>1724</v>
      </c>
      <c r="C1726" s="6" t="s">
        <v>2044</v>
      </c>
      <c r="D1726" s="8">
        <v>1</v>
      </c>
      <c r="E1726" s="8" t="s">
        <v>36</v>
      </c>
      <c r="F1726" s="8">
        <f ca="1">SUM(Table2[[#This Row],[AWAL]],Table2[[#This Row],[M17_21_2]],Table2[[#This Row],[K17_21_2]],Table2[[#This Row],[M23_28_2]],Table2[[#This Row],[K23_28_2]])</f>
        <v>1</v>
      </c>
      <c r="G1726" s="6">
        <f ca="1">SUMIF(INDIRECT(Table2[[#Headers],[M17_21_2]]&amp;"[concat]"),Table2[concat],INDIRECT(Table2[[#Headers],[M17_21_2]]&amp;"[c]"))</f>
        <v>0</v>
      </c>
      <c r="H1726" s="6">
        <f ca="1">SUMIF(INDIRECT(Table2[[#Headers],[K17_21_2]]&amp;"[concat]"),Table2[concat],INDIRECT(Table2[[#Headers],[K17_21_2]]&amp;"[c]"))*-1</f>
        <v>0</v>
      </c>
      <c r="I1726" s="6" t="str">
        <f ca="1">IF(OR(Table2[[#This Row],[M17_21_2]]&gt;0,Table2[[#This Row],[K17_21_2]]&lt;0),"+-","")</f>
        <v/>
      </c>
      <c r="J1726" s="9">
        <f ca="1">SUMIF(INDIRECT(Table2[[#Headers],[M23_28_2]]&amp;"[concat]"),Table2[concat],INDIRECT(Table2[[#Headers],[M23_28_2]]&amp;"[c]"))</f>
        <v>0</v>
      </c>
      <c r="K1726" s="9"/>
      <c r="L1726" s="9" t="str">
        <f ca="1">IF(OR(Table2[[#This Row],[M23_28_2]]&gt;0,Table2[[#This Row],[K23_28_2]]&lt;0),"+-","")</f>
        <v/>
      </c>
    </row>
    <row r="1727" spans="1:12" x14ac:dyDescent="0.25">
      <c r="A1727" s="6" t="str">
        <f>SUBSTITUTE(SUBSTITUTE(Table2[[#This Row],[NAMA BARANG]],"-","")," ","")</f>
        <v>PCRet2M8126A</v>
      </c>
      <c r="B1727" s="8">
        <f ca="1">IF(Table2[[#This Row],[TT]]&lt;1,"",COUNT(B$2:B1726)+1)</f>
        <v>1725</v>
      </c>
      <c r="C1727" s="6" t="s">
        <v>2045</v>
      </c>
      <c r="D1727" s="8">
        <v>1</v>
      </c>
      <c r="E1727" s="8" t="s">
        <v>832</v>
      </c>
      <c r="F1727" s="8">
        <f ca="1">SUM(Table2[[#This Row],[AWAL]],Table2[[#This Row],[M17_21_2]],Table2[[#This Row],[K17_21_2]],Table2[[#This Row],[M23_28_2]],Table2[[#This Row],[K23_28_2]])</f>
        <v>1</v>
      </c>
      <c r="G1727" s="6">
        <f ca="1">SUMIF(INDIRECT(Table2[[#Headers],[M17_21_2]]&amp;"[concat]"),Table2[concat],INDIRECT(Table2[[#Headers],[M17_21_2]]&amp;"[c]"))</f>
        <v>0</v>
      </c>
      <c r="H1727" s="6">
        <f ca="1">SUMIF(INDIRECT(Table2[[#Headers],[K17_21_2]]&amp;"[concat]"),Table2[concat],INDIRECT(Table2[[#Headers],[K17_21_2]]&amp;"[c]"))*-1</f>
        <v>0</v>
      </c>
      <c r="I1727" s="6" t="str">
        <f ca="1">IF(OR(Table2[[#This Row],[M17_21_2]]&gt;0,Table2[[#This Row],[K17_21_2]]&lt;0),"+-","")</f>
        <v/>
      </c>
      <c r="J1727" s="9">
        <f ca="1">SUMIF(INDIRECT(Table2[[#Headers],[M23_28_2]]&amp;"[concat]"),Table2[concat],INDIRECT(Table2[[#Headers],[M23_28_2]]&amp;"[c]"))</f>
        <v>0</v>
      </c>
      <c r="K1727" s="9"/>
      <c r="L1727" s="9" t="str">
        <f ca="1">IF(OR(Table2[[#This Row],[M23_28_2]]&gt;0,Table2[[#This Row],[K23_28_2]]&lt;0),"+-","")</f>
        <v/>
      </c>
    </row>
    <row r="1728" spans="1:12" x14ac:dyDescent="0.25">
      <c r="A1728" s="6" t="str">
        <f>SUBSTITUTE(SUBSTITUTE(Table2[[#This Row],[NAMA BARANG]],"-","")," ","")</f>
        <v>PCRet2T8850</v>
      </c>
      <c r="B1728" s="8">
        <f ca="1">IF(Table2[[#This Row],[TT]]&lt;1,"",COUNT(B$2:B1727)+1)</f>
        <v>1726</v>
      </c>
      <c r="C1728" s="6" t="s">
        <v>2046</v>
      </c>
      <c r="D1728" s="8">
        <v>1</v>
      </c>
      <c r="F1728" s="8">
        <f ca="1">SUM(Table2[[#This Row],[AWAL]],Table2[[#This Row],[M17_21_2]],Table2[[#This Row],[K17_21_2]],Table2[[#This Row],[M23_28_2]],Table2[[#This Row],[K23_28_2]])</f>
        <v>1</v>
      </c>
      <c r="G1728" s="6">
        <f ca="1">SUMIF(INDIRECT(Table2[[#Headers],[M17_21_2]]&amp;"[concat]"),Table2[concat],INDIRECT(Table2[[#Headers],[M17_21_2]]&amp;"[c]"))</f>
        <v>0</v>
      </c>
      <c r="H1728" s="6">
        <f ca="1">SUMIF(INDIRECT(Table2[[#Headers],[K17_21_2]]&amp;"[concat]"),Table2[concat],INDIRECT(Table2[[#Headers],[K17_21_2]]&amp;"[c]"))*-1</f>
        <v>0</v>
      </c>
      <c r="I1728" s="6" t="str">
        <f ca="1">IF(OR(Table2[[#This Row],[M17_21_2]]&gt;0,Table2[[#This Row],[K17_21_2]]&lt;0),"+-","")</f>
        <v/>
      </c>
      <c r="J1728" s="9">
        <f ca="1">SUMIF(INDIRECT(Table2[[#Headers],[M23_28_2]]&amp;"[concat]"),Table2[concat],INDIRECT(Table2[[#Headers],[M23_28_2]]&amp;"[c]"))</f>
        <v>0</v>
      </c>
      <c r="K1728" s="9"/>
      <c r="L1728" s="9" t="str">
        <f ca="1">IF(OR(Table2[[#This Row],[M23_28_2]]&gt;0,Table2[[#This Row],[K23_28_2]]&lt;0),"+-","")</f>
        <v/>
      </c>
    </row>
    <row r="1729" spans="1:12" x14ac:dyDescent="0.25">
      <c r="A1729" s="6" t="str">
        <f>SUBSTITUTE(SUBSTITUTE(Table2[[#This Row],[NAMA BARANG]],"-","")," ","")</f>
        <v>PCRet337</v>
      </c>
      <c r="B1729" s="8">
        <f ca="1">IF(Table2[[#This Row],[TT]]&lt;1,"",COUNT(B$2:B1728)+1)</f>
        <v>1727</v>
      </c>
      <c r="C1729" s="6" t="s">
        <v>2047</v>
      </c>
      <c r="D1729" s="8">
        <v>2</v>
      </c>
      <c r="F1729" s="8">
        <f ca="1">SUM(Table2[[#This Row],[AWAL]],Table2[[#This Row],[M17_21_2]],Table2[[#This Row],[K17_21_2]],Table2[[#This Row],[M23_28_2]],Table2[[#This Row],[K23_28_2]])</f>
        <v>2</v>
      </c>
      <c r="G1729" s="6">
        <f ca="1">SUMIF(INDIRECT(Table2[[#Headers],[M17_21_2]]&amp;"[concat]"),Table2[concat],INDIRECT(Table2[[#Headers],[M17_21_2]]&amp;"[c]"))</f>
        <v>0</v>
      </c>
      <c r="H1729" s="6">
        <f ca="1">SUMIF(INDIRECT(Table2[[#Headers],[K17_21_2]]&amp;"[concat]"),Table2[concat],INDIRECT(Table2[[#Headers],[K17_21_2]]&amp;"[c]"))*-1</f>
        <v>0</v>
      </c>
      <c r="I1729" s="6" t="str">
        <f ca="1">IF(OR(Table2[[#This Row],[M17_21_2]]&gt;0,Table2[[#This Row],[K17_21_2]]&lt;0),"+-","")</f>
        <v/>
      </c>
      <c r="J1729" s="9">
        <f ca="1">SUMIF(INDIRECT(Table2[[#Headers],[M23_28_2]]&amp;"[concat]"),Table2[concat],INDIRECT(Table2[[#Headers],[M23_28_2]]&amp;"[c]"))</f>
        <v>0</v>
      </c>
      <c r="K1729" s="9"/>
      <c r="L1729" s="9" t="str">
        <f ca="1">IF(OR(Table2[[#This Row],[M23_28_2]]&gt;0,Table2[[#This Row],[K23_28_2]]&lt;0),"+-","")</f>
        <v/>
      </c>
    </row>
    <row r="1730" spans="1:12" x14ac:dyDescent="0.25">
      <c r="A1730" s="6" t="str">
        <f>SUBSTITUTE(SUBSTITUTE(Table2[[#This Row],[NAMA BARANG]],"-","")," ","")</f>
        <v>PCRet3478</v>
      </c>
      <c r="B1730" s="8">
        <f ca="1">IF(Table2[[#This Row],[TT]]&lt;1,"",COUNT(B$2:B1729)+1)</f>
        <v>1728</v>
      </c>
      <c r="C1730" s="6" t="s">
        <v>2048</v>
      </c>
      <c r="D1730" s="8">
        <v>2</v>
      </c>
      <c r="E1730" s="8" t="s">
        <v>145</v>
      </c>
      <c r="F1730" s="8">
        <f ca="1">SUM(Table2[[#This Row],[AWAL]],Table2[[#This Row],[M17_21_2]],Table2[[#This Row],[K17_21_2]],Table2[[#This Row],[M23_28_2]],Table2[[#This Row],[K23_28_2]])</f>
        <v>2</v>
      </c>
      <c r="G1730" s="6">
        <f ca="1">SUMIF(INDIRECT(Table2[[#Headers],[M17_21_2]]&amp;"[concat]"),Table2[concat],INDIRECT(Table2[[#Headers],[M17_21_2]]&amp;"[c]"))</f>
        <v>0</v>
      </c>
      <c r="H1730" s="6">
        <f ca="1">SUMIF(INDIRECT(Table2[[#Headers],[K17_21_2]]&amp;"[concat]"),Table2[concat],INDIRECT(Table2[[#Headers],[K17_21_2]]&amp;"[c]"))*-1</f>
        <v>0</v>
      </c>
      <c r="I1730" s="6" t="str">
        <f ca="1">IF(OR(Table2[[#This Row],[M17_21_2]]&gt;0,Table2[[#This Row],[K17_21_2]]&lt;0),"+-","")</f>
        <v/>
      </c>
      <c r="J1730" s="9">
        <f ca="1">SUMIF(INDIRECT(Table2[[#Headers],[M23_28_2]]&amp;"[concat]"),Table2[concat],INDIRECT(Table2[[#Headers],[M23_28_2]]&amp;"[c]"))</f>
        <v>0</v>
      </c>
      <c r="K1730" s="9"/>
      <c r="L1730" s="9" t="str">
        <f ca="1">IF(OR(Table2[[#This Row],[M23_28_2]]&gt;0,Table2[[#This Row],[K23_28_2]]&lt;0),"+-","")</f>
        <v/>
      </c>
    </row>
    <row r="1731" spans="1:12" x14ac:dyDescent="0.25">
      <c r="A1731" s="6" t="str">
        <f>SUBSTITUTE(SUBSTITUTE(Table2[[#This Row],[NAMA BARANG]],"-","")," ","")</f>
        <v>PCRet385Imitasi</v>
      </c>
      <c r="B1731" s="8">
        <f ca="1">IF(Table2[[#This Row],[TT]]&lt;1,"",COUNT(B$2:B1730)+1)</f>
        <v>1729</v>
      </c>
      <c r="C1731" s="6" t="s">
        <v>2049</v>
      </c>
      <c r="D1731" s="8">
        <v>1</v>
      </c>
      <c r="E1731" s="8" t="s">
        <v>2050</v>
      </c>
      <c r="F1731" s="8">
        <f ca="1">SUM(Table2[[#This Row],[AWAL]],Table2[[#This Row],[M17_21_2]],Table2[[#This Row],[K17_21_2]],Table2[[#This Row],[M23_28_2]],Table2[[#This Row],[K23_28_2]])</f>
        <v>1</v>
      </c>
      <c r="G1731" s="6">
        <f ca="1">SUMIF(INDIRECT(Table2[[#Headers],[M17_21_2]]&amp;"[concat]"),Table2[concat],INDIRECT(Table2[[#Headers],[M17_21_2]]&amp;"[c]"))</f>
        <v>0</v>
      </c>
      <c r="H1731" s="6">
        <f ca="1">SUMIF(INDIRECT(Table2[[#Headers],[K17_21_2]]&amp;"[concat]"),Table2[concat],INDIRECT(Table2[[#Headers],[K17_21_2]]&amp;"[c]"))*-1</f>
        <v>0</v>
      </c>
      <c r="I1731" s="6" t="str">
        <f ca="1">IF(OR(Table2[[#This Row],[M17_21_2]]&gt;0,Table2[[#This Row],[K17_21_2]]&lt;0),"+-","")</f>
        <v/>
      </c>
      <c r="J1731" s="9">
        <f ca="1">SUMIF(INDIRECT(Table2[[#Headers],[M23_28_2]]&amp;"[concat]"),Table2[concat],INDIRECT(Table2[[#Headers],[M23_28_2]]&amp;"[c]"))</f>
        <v>0</v>
      </c>
      <c r="K1731" s="9"/>
      <c r="L1731" s="9" t="str">
        <f ca="1">IF(OR(Table2[[#This Row],[M23_28_2]]&gt;0,Table2[[#This Row],[K23_28_2]]&lt;0),"+-","")</f>
        <v/>
      </c>
    </row>
    <row r="1732" spans="1:12" x14ac:dyDescent="0.25">
      <c r="A1732" s="6" t="str">
        <f>SUBSTITUTE(SUBSTITUTE(Table2[[#This Row],[NAMA BARANG]],"-","")," ","")</f>
        <v>PCRet5080</v>
      </c>
      <c r="B1732" s="8">
        <f ca="1">IF(Table2[[#This Row],[TT]]&lt;1,"",COUNT(B$2:B1731)+1)</f>
        <v>1730</v>
      </c>
      <c r="C1732" s="6" t="s">
        <v>2051</v>
      </c>
      <c r="D1732" s="8">
        <v>1</v>
      </c>
      <c r="F1732" s="8">
        <f ca="1">SUM(Table2[[#This Row],[AWAL]],Table2[[#This Row],[M17_21_2]],Table2[[#This Row],[K17_21_2]],Table2[[#This Row],[M23_28_2]],Table2[[#This Row],[K23_28_2]])</f>
        <v>1</v>
      </c>
      <c r="G1732" s="6">
        <f ca="1">SUMIF(INDIRECT(Table2[[#Headers],[M17_21_2]]&amp;"[concat]"),Table2[concat],INDIRECT(Table2[[#Headers],[M17_21_2]]&amp;"[c]"))</f>
        <v>0</v>
      </c>
      <c r="H1732" s="6">
        <f ca="1">SUMIF(INDIRECT(Table2[[#Headers],[K17_21_2]]&amp;"[concat]"),Table2[concat],INDIRECT(Table2[[#Headers],[K17_21_2]]&amp;"[c]"))*-1</f>
        <v>0</v>
      </c>
      <c r="I1732" s="6" t="str">
        <f ca="1">IF(OR(Table2[[#This Row],[M17_21_2]]&gt;0,Table2[[#This Row],[K17_21_2]]&lt;0),"+-","")</f>
        <v/>
      </c>
      <c r="J1732" s="9">
        <f ca="1">SUMIF(INDIRECT(Table2[[#Headers],[M23_28_2]]&amp;"[concat]"),Table2[concat],INDIRECT(Table2[[#Headers],[M23_28_2]]&amp;"[c]"))</f>
        <v>0</v>
      </c>
      <c r="K1732" s="9"/>
      <c r="L1732" s="9" t="str">
        <f ca="1">IF(OR(Table2[[#This Row],[M23_28_2]]&gt;0,Table2[[#This Row],[K23_28_2]]&lt;0),"+-","")</f>
        <v/>
      </c>
    </row>
    <row r="1733" spans="1:12" x14ac:dyDescent="0.25">
      <c r="A1733" s="6" t="str">
        <f>SUBSTITUTE(SUBSTITUTE(Table2[[#This Row],[NAMA BARANG]],"-","")," ","")</f>
        <v>PCRet5198</v>
      </c>
      <c r="B1733" s="8">
        <f ca="1">IF(Table2[[#This Row],[TT]]&lt;1,"",COUNT(B$2:B1732)+1)</f>
        <v>1731</v>
      </c>
      <c r="C1733" s="6" t="s">
        <v>2052</v>
      </c>
      <c r="D1733" s="8">
        <v>4</v>
      </c>
      <c r="E1733" s="8" t="s">
        <v>895</v>
      </c>
      <c r="F1733" s="8">
        <f ca="1">SUM(Table2[[#This Row],[AWAL]],Table2[[#This Row],[M17_21_2]],Table2[[#This Row],[K17_21_2]],Table2[[#This Row],[M23_28_2]],Table2[[#This Row],[K23_28_2]])</f>
        <v>4</v>
      </c>
      <c r="G1733" s="6">
        <f ca="1">SUMIF(INDIRECT(Table2[[#Headers],[M17_21_2]]&amp;"[concat]"),Table2[concat],INDIRECT(Table2[[#Headers],[M17_21_2]]&amp;"[c]"))</f>
        <v>0</v>
      </c>
      <c r="H1733" s="6">
        <f ca="1">SUMIF(INDIRECT(Table2[[#Headers],[K17_21_2]]&amp;"[concat]"),Table2[concat],INDIRECT(Table2[[#Headers],[K17_21_2]]&amp;"[c]"))*-1</f>
        <v>0</v>
      </c>
      <c r="I1733" s="6" t="str">
        <f ca="1">IF(OR(Table2[[#This Row],[M17_21_2]]&gt;0,Table2[[#This Row],[K17_21_2]]&lt;0),"+-","")</f>
        <v/>
      </c>
      <c r="J1733" s="9">
        <f ca="1">SUMIF(INDIRECT(Table2[[#Headers],[M23_28_2]]&amp;"[concat]"),Table2[concat],INDIRECT(Table2[[#Headers],[M23_28_2]]&amp;"[c]"))</f>
        <v>0</v>
      </c>
      <c r="K1733" s="9"/>
      <c r="L1733" s="9" t="str">
        <f ca="1">IF(OR(Table2[[#This Row],[M23_28_2]]&gt;0,Table2[[#This Row],[K23_28_2]]&lt;0),"+-","")</f>
        <v/>
      </c>
    </row>
    <row r="1734" spans="1:12" x14ac:dyDescent="0.25">
      <c r="A1734" s="6" t="str">
        <f>SUBSTITUTE(SUBSTITUTE(Table2[[#This Row],[NAMA BARANG]],"-","")," ","")</f>
        <v>PCRet6658</v>
      </c>
      <c r="B1734" s="8">
        <f ca="1">IF(Table2[[#This Row],[TT]]&lt;1,"",COUNT(B$2:B1733)+1)</f>
        <v>1732</v>
      </c>
      <c r="C1734" s="6" t="s">
        <v>2055</v>
      </c>
      <c r="D1734" s="8">
        <v>2</v>
      </c>
      <c r="E1734" s="8" t="s">
        <v>57</v>
      </c>
      <c r="F1734" s="8">
        <f ca="1">SUM(Table2[[#This Row],[AWAL]],Table2[[#This Row],[M17_21_2]],Table2[[#This Row],[K17_21_2]],Table2[[#This Row],[M23_28_2]],Table2[[#This Row],[K23_28_2]])</f>
        <v>2</v>
      </c>
      <c r="G1734" s="6">
        <f ca="1">SUMIF(INDIRECT(Table2[[#Headers],[M17_21_2]]&amp;"[concat]"),Table2[concat],INDIRECT(Table2[[#Headers],[M17_21_2]]&amp;"[c]"))</f>
        <v>0</v>
      </c>
      <c r="H1734" s="6">
        <f ca="1">SUMIF(INDIRECT(Table2[[#Headers],[K17_21_2]]&amp;"[concat]"),Table2[concat],INDIRECT(Table2[[#Headers],[K17_21_2]]&amp;"[c]"))*-1</f>
        <v>0</v>
      </c>
      <c r="I1734" s="6" t="str">
        <f ca="1">IF(OR(Table2[[#This Row],[M17_21_2]]&gt;0,Table2[[#This Row],[K17_21_2]]&lt;0),"+-","")</f>
        <v/>
      </c>
      <c r="J1734" s="9">
        <f ca="1">SUMIF(INDIRECT(Table2[[#Headers],[M23_28_2]]&amp;"[concat]"),Table2[concat],INDIRECT(Table2[[#Headers],[M23_28_2]]&amp;"[c]"))</f>
        <v>0</v>
      </c>
      <c r="K1734" s="9"/>
      <c r="L1734" s="9" t="str">
        <f ca="1">IF(OR(Table2[[#This Row],[M23_28_2]]&gt;0,Table2[[#This Row],[K23_28_2]]&lt;0),"+-","")</f>
        <v/>
      </c>
    </row>
    <row r="1735" spans="1:12" x14ac:dyDescent="0.25">
      <c r="A1735" s="6" t="str">
        <f>SUBSTITUTE(SUBSTITUTE(Table2[[#This Row],[NAMA BARANG]],"-","")," ","")</f>
        <v>PCRet6806(6813)/6808</v>
      </c>
      <c r="B1735" s="8">
        <f ca="1">IF(Table2[[#This Row],[TT]]&lt;1,"",COUNT(B$2:B1734)+1)</f>
        <v>1733</v>
      </c>
      <c r="C1735" s="6" t="s">
        <v>2056</v>
      </c>
      <c r="D1735" s="8">
        <v>8</v>
      </c>
      <c r="E1735" s="8" t="s">
        <v>47</v>
      </c>
      <c r="F1735" s="8">
        <f ca="1">SUM(Table2[[#This Row],[AWAL]],Table2[[#This Row],[M17_21_2]],Table2[[#This Row],[K17_21_2]],Table2[[#This Row],[M23_28_2]],Table2[[#This Row],[K23_28_2]])</f>
        <v>8</v>
      </c>
      <c r="G1735" s="6">
        <f ca="1">SUMIF(INDIRECT(Table2[[#Headers],[M17_21_2]]&amp;"[concat]"),Table2[concat],INDIRECT(Table2[[#Headers],[M17_21_2]]&amp;"[c]"))</f>
        <v>0</v>
      </c>
      <c r="H1735" s="6">
        <f ca="1">SUMIF(INDIRECT(Table2[[#Headers],[K17_21_2]]&amp;"[concat]"),Table2[concat],INDIRECT(Table2[[#Headers],[K17_21_2]]&amp;"[c]"))*-1</f>
        <v>0</v>
      </c>
      <c r="I1735" s="6" t="str">
        <f ca="1">IF(OR(Table2[[#This Row],[M17_21_2]]&gt;0,Table2[[#This Row],[K17_21_2]]&lt;0),"+-","")</f>
        <v/>
      </c>
      <c r="J1735" s="9">
        <f ca="1">SUMIF(INDIRECT(Table2[[#Headers],[M23_28_2]]&amp;"[concat]"),Table2[concat],INDIRECT(Table2[[#Headers],[M23_28_2]]&amp;"[c]"))</f>
        <v>0</v>
      </c>
      <c r="K1735" s="9"/>
      <c r="L1735" s="9" t="str">
        <f ca="1">IF(OR(Table2[[#This Row],[M23_28_2]]&gt;0,Table2[[#This Row],[K23_28_2]]&lt;0),"+-","")</f>
        <v/>
      </c>
    </row>
    <row r="1736" spans="1:12" x14ac:dyDescent="0.25">
      <c r="A1736" s="6" t="str">
        <f>SUBSTITUTE(SUBSTITUTE(Table2[[#This Row],[NAMA BARANG]],"-","")," ","")</f>
        <v>PCRet686</v>
      </c>
      <c r="B1736" s="8">
        <f ca="1">IF(Table2[[#This Row],[TT]]&lt;1,"",COUNT(B$2:B1735)+1)</f>
        <v>1734</v>
      </c>
      <c r="C1736" s="6" t="s">
        <v>2057</v>
      </c>
      <c r="D1736" s="8">
        <v>2</v>
      </c>
      <c r="E1736" s="8" t="s">
        <v>57</v>
      </c>
      <c r="F1736" s="8">
        <f ca="1">SUM(Table2[[#This Row],[AWAL]],Table2[[#This Row],[M17_21_2]],Table2[[#This Row],[K17_21_2]],Table2[[#This Row],[M23_28_2]],Table2[[#This Row],[K23_28_2]])</f>
        <v>2</v>
      </c>
      <c r="G1736" s="6">
        <f ca="1">SUMIF(INDIRECT(Table2[[#Headers],[M17_21_2]]&amp;"[concat]"),Table2[concat],INDIRECT(Table2[[#Headers],[M17_21_2]]&amp;"[c]"))</f>
        <v>0</v>
      </c>
      <c r="H1736" s="6">
        <f ca="1">SUMIF(INDIRECT(Table2[[#Headers],[K17_21_2]]&amp;"[concat]"),Table2[concat],INDIRECT(Table2[[#Headers],[K17_21_2]]&amp;"[c]"))*-1</f>
        <v>0</v>
      </c>
      <c r="I1736" s="6" t="str">
        <f ca="1">IF(OR(Table2[[#This Row],[M17_21_2]]&gt;0,Table2[[#This Row],[K17_21_2]]&lt;0),"+-","")</f>
        <v/>
      </c>
      <c r="J1736" s="9">
        <f ca="1">SUMIF(INDIRECT(Table2[[#Headers],[M23_28_2]]&amp;"[concat]"),Table2[concat],INDIRECT(Table2[[#Headers],[M23_28_2]]&amp;"[c]"))</f>
        <v>0</v>
      </c>
      <c r="K1736" s="9"/>
      <c r="L1736" s="9" t="str">
        <f ca="1">IF(OR(Table2[[#This Row],[M23_28_2]]&gt;0,Table2[[#This Row],[K23_28_2]]&lt;0),"+-","")</f>
        <v/>
      </c>
    </row>
    <row r="1737" spans="1:12" x14ac:dyDescent="0.25">
      <c r="A1737" s="6" t="str">
        <f>SUBSTITUTE(SUBSTITUTE(Table2[[#This Row],[NAMA BARANG]],"-","")," ","")</f>
        <v>PCRet802(2)/8031(2)</v>
      </c>
      <c r="B1737" s="8">
        <f ca="1">IF(Table2[[#This Row],[TT]]&lt;1,"",COUNT(B$2:B1736)+1)</f>
        <v>1735</v>
      </c>
      <c r="C1737" s="6" t="s">
        <v>2058</v>
      </c>
      <c r="D1737" s="8">
        <v>2</v>
      </c>
      <c r="E1737" s="8" t="s">
        <v>864</v>
      </c>
      <c r="F1737" s="8">
        <f ca="1">SUM(Table2[[#This Row],[AWAL]],Table2[[#This Row],[M17_21_2]],Table2[[#This Row],[K17_21_2]],Table2[[#This Row],[M23_28_2]],Table2[[#This Row],[K23_28_2]])</f>
        <v>2</v>
      </c>
      <c r="G1737" s="6">
        <f ca="1">SUMIF(INDIRECT(Table2[[#Headers],[M17_21_2]]&amp;"[concat]"),Table2[concat],INDIRECT(Table2[[#Headers],[M17_21_2]]&amp;"[c]"))</f>
        <v>0</v>
      </c>
      <c r="H1737" s="6">
        <f ca="1">SUMIF(INDIRECT(Table2[[#Headers],[K17_21_2]]&amp;"[concat]"),Table2[concat],INDIRECT(Table2[[#Headers],[K17_21_2]]&amp;"[c]"))*-1</f>
        <v>0</v>
      </c>
      <c r="I1737" s="6" t="str">
        <f ca="1">IF(OR(Table2[[#This Row],[M17_21_2]]&gt;0,Table2[[#This Row],[K17_21_2]]&lt;0),"+-","")</f>
        <v/>
      </c>
      <c r="J1737" s="9">
        <f ca="1">SUMIF(INDIRECT(Table2[[#Headers],[M23_28_2]]&amp;"[concat]"),Table2[concat],INDIRECT(Table2[[#Headers],[M23_28_2]]&amp;"[c]"))</f>
        <v>0</v>
      </c>
      <c r="K1737" s="9"/>
      <c r="L1737" s="9" t="str">
        <f ca="1">IF(OR(Table2[[#This Row],[M23_28_2]]&gt;0,Table2[[#This Row],[K23_28_2]]&lt;0),"+-","")</f>
        <v/>
      </c>
    </row>
    <row r="1738" spans="1:12" x14ac:dyDescent="0.25">
      <c r="A1738" s="6" t="str">
        <f>SUBSTITUTE(SUBSTITUTE(Table2[[#This Row],[NAMA BARANG]],"-","")," ","")</f>
        <v>PCRet8155(2)/Ret8118(1)</v>
      </c>
      <c r="B1738" s="8">
        <f ca="1">IF(Table2[[#This Row],[TT]]&lt;1,"",COUNT(B$2:B1737)+1)</f>
        <v>1736</v>
      </c>
      <c r="C1738" s="6" t="s">
        <v>2059</v>
      </c>
      <c r="D1738" s="8">
        <v>3</v>
      </c>
      <c r="E1738" s="8">
        <v>198</v>
      </c>
      <c r="F1738" s="8">
        <f ca="1">SUM(Table2[[#This Row],[AWAL]],Table2[[#This Row],[M17_21_2]],Table2[[#This Row],[K17_21_2]],Table2[[#This Row],[M23_28_2]],Table2[[#This Row],[K23_28_2]])</f>
        <v>3</v>
      </c>
      <c r="G1738" s="6">
        <f ca="1">SUMIF(INDIRECT(Table2[[#Headers],[M17_21_2]]&amp;"[concat]"),Table2[concat],INDIRECT(Table2[[#Headers],[M17_21_2]]&amp;"[c]"))</f>
        <v>0</v>
      </c>
      <c r="H1738" s="6">
        <f ca="1">SUMIF(INDIRECT(Table2[[#Headers],[K17_21_2]]&amp;"[concat]"),Table2[concat],INDIRECT(Table2[[#Headers],[K17_21_2]]&amp;"[c]"))*-1</f>
        <v>0</v>
      </c>
      <c r="I1738" s="6" t="str">
        <f ca="1">IF(OR(Table2[[#This Row],[M17_21_2]]&gt;0,Table2[[#This Row],[K17_21_2]]&lt;0),"+-","")</f>
        <v/>
      </c>
      <c r="J1738" s="9">
        <f ca="1">SUMIF(INDIRECT(Table2[[#Headers],[M23_28_2]]&amp;"[concat]"),Table2[concat],INDIRECT(Table2[[#Headers],[M23_28_2]]&amp;"[c]"))</f>
        <v>0</v>
      </c>
      <c r="K1738" s="9"/>
      <c r="L1738" s="9" t="str">
        <f ca="1">IF(OR(Table2[[#This Row],[M23_28_2]]&gt;0,Table2[[#This Row],[K23_28_2]]&lt;0),"+-","")</f>
        <v/>
      </c>
    </row>
    <row r="1739" spans="1:12" x14ac:dyDescent="0.25">
      <c r="A1739" s="6" t="str">
        <f>SUBSTITUTE(SUBSTITUTE(Table2[[#This Row],[NAMA BARANG]],"-","")," ","")</f>
        <v>PCRet8298</v>
      </c>
      <c r="B1739" s="8">
        <f ca="1">IF(Table2[[#This Row],[TT]]&lt;1,"",COUNT(B$2:B1738)+1)</f>
        <v>1737</v>
      </c>
      <c r="C1739" s="6" t="s">
        <v>2060</v>
      </c>
      <c r="D1739" s="8">
        <v>1</v>
      </c>
      <c r="E1739" s="8" t="s">
        <v>864</v>
      </c>
      <c r="F1739" s="8">
        <f ca="1">SUM(Table2[[#This Row],[AWAL]],Table2[[#This Row],[M17_21_2]],Table2[[#This Row],[K17_21_2]],Table2[[#This Row],[M23_28_2]],Table2[[#This Row],[K23_28_2]])</f>
        <v>1</v>
      </c>
      <c r="G1739" s="6">
        <f ca="1">SUMIF(INDIRECT(Table2[[#Headers],[M17_21_2]]&amp;"[concat]"),Table2[concat],INDIRECT(Table2[[#Headers],[M17_21_2]]&amp;"[c]"))</f>
        <v>0</v>
      </c>
      <c r="H1739" s="6">
        <f ca="1">SUMIF(INDIRECT(Table2[[#Headers],[K17_21_2]]&amp;"[concat]"),Table2[concat],INDIRECT(Table2[[#Headers],[K17_21_2]]&amp;"[c]"))*-1</f>
        <v>0</v>
      </c>
      <c r="I1739" s="6" t="str">
        <f ca="1">IF(OR(Table2[[#This Row],[M17_21_2]]&gt;0,Table2[[#This Row],[K17_21_2]]&lt;0),"+-","")</f>
        <v/>
      </c>
      <c r="J1739" s="9">
        <f ca="1">SUMIF(INDIRECT(Table2[[#Headers],[M23_28_2]]&amp;"[concat]"),Table2[concat],INDIRECT(Table2[[#Headers],[M23_28_2]]&amp;"[c]"))</f>
        <v>0</v>
      </c>
      <c r="K1739" s="9"/>
      <c r="L1739" s="9" t="str">
        <f ca="1">IF(OR(Table2[[#This Row],[M23_28_2]]&gt;0,Table2[[#This Row],[K23_28_2]]&lt;0),"+-","")</f>
        <v/>
      </c>
    </row>
    <row r="1740" spans="1:12" x14ac:dyDescent="0.25">
      <c r="A1740" s="6" t="str">
        <f>SUBSTITUTE(SUBSTITUTE(Table2[[#This Row],[NAMA BARANG]],"-","")," ","")</f>
        <v>PCRet8360</v>
      </c>
      <c r="B1740" s="8">
        <f ca="1">IF(Table2[[#This Row],[TT]]&lt;1,"",COUNT(B$2:B1739)+1)</f>
        <v>1738</v>
      </c>
      <c r="C1740" s="6" t="s">
        <v>2062</v>
      </c>
      <c r="D1740" s="8">
        <v>1</v>
      </c>
      <c r="E1740" s="8" t="s">
        <v>864</v>
      </c>
      <c r="F1740" s="8">
        <f ca="1">SUM(Table2[[#This Row],[AWAL]],Table2[[#This Row],[M17_21_2]],Table2[[#This Row],[K17_21_2]],Table2[[#This Row],[M23_28_2]],Table2[[#This Row],[K23_28_2]])</f>
        <v>1</v>
      </c>
      <c r="G1740" s="6">
        <f ca="1">SUMIF(INDIRECT(Table2[[#Headers],[M17_21_2]]&amp;"[concat]"),Table2[concat],INDIRECT(Table2[[#Headers],[M17_21_2]]&amp;"[c]"))</f>
        <v>0</v>
      </c>
      <c r="H1740" s="6">
        <f ca="1">SUMIF(INDIRECT(Table2[[#Headers],[K17_21_2]]&amp;"[concat]"),Table2[concat],INDIRECT(Table2[[#Headers],[K17_21_2]]&amp;"[c]"))*-1</f>
        <v>0</v>
      </c>
      <c r="I1740" s="6" t="str">
        <f ca="1">IF(OR(Table2[[#This Row],[M17_21_2]]&gt;0,Table2[[#This Row],[K17_21_2]]&lt;0),"+-","")</f>
        <v/>
      </c>
      <c r="J1740" s="9">
        <f ca="1">SUMIF(INDIRECT(Table2[[#Headers],[M23_28_2]]&amp;"[concat]"),Table2[concat],INDIRECT(Table2[[#Headers],[M23_28_2]]&amp;"[c]"))</f>
        <v>0</v>
      </c>
      <c r="K1740" s="9"/>
      <c r="L1740" s="9" t="str">
        <f ca="1">IF(OR(Table2[[#This Row],[M23_28_2]]&gt;0,Table2[[#This Row],[K23_28_2]]&lt;0),"+-","")</f>
        <v/>
      </c>
    </row>
    <row r="1741" spans="1:12" x14ac:dyDescent="0.25">
      <c r="A1741" s="6" t="str">
        <f>SUBSTITUTE(SUBSTITUTE(Table2[[#This Row],[NAMA BARANG]],"-","")," ","")</f>
        <v>PCRet8963</v>
      </c>
      <c r="B1741" s="8">
        <f ca="1">IF(Table2[[#This Row],[TT]]&lt;1,"",COUNT(B$2:B1740)+1)</f>
        <v>1739</v>
      </c>
      <c r="C1741" s="6" t="s">
        <v>2064</v>
      </c>
      <c r="D1741" s="8">
        <v>1</v>
      </c>
      <c r="E1741" s="8" t="s">
        <v>917</v>
      </c>
      <c r="F1741" s="8">
        <f ca="1">SUM(Table2[[#This Row],[AWAL]],Table2[[#This Row],[M17_21_2]],Table2[[#This Row],[K17_21_2]],Table2[[#This Row],[M23_28_2]],Table2[[#This Row],[K23_28_2]])</f>
        <v>1</v>
      </c>
      <c r="G1741" s="6">
        <f ca="1">SUMIF(INDIRECT(Table2[[#Headers],[M17_21_2]]&amp;"[concat]"),Table2[concat],INDIRECT(Table2[[#Headers],[M17_21_2]]&amp;"[c]"))</f>
        <v>0</v>
      </c>
      <c r="H1741" s="6">
        <f ca="1">SUMIF(INDIRECT(Table2[[#Headers],[K17_21_2]]&amp;"[concat]"),Table2[concat],INDIRECT(Table2[[#Headers],[K17_21_2]]&amp;"[c]"))*-1</f>
        <v>0</v>
      </c>
      <c r="I1741" s="6" t="str">
        <f ca="1">IF(OR(Table2[[#This Row],[M17_21_2]]&gt;0,Table2[[#This Row],[K17_21_2]]&lt;0),"+-","")</f>
        <v/>
      </c>
      <c r="J1741" s="9">
        <f ca="1">SUMIF(INDIRECT(Table2[[#Headers],[M23_28_2]]&amp;"[concat]"),Table2[concat],INDIRECT(Table2[[#Headers],[M23_28_2]]&amp;"[c]"))</f>
        <v>0</v>
      </c>
      <c r="K1741" s="9"/>
      <c r="L1741" s="9" t="str">
        <f ca="1">IF(OR(Table2[[#This Row],[M23_28_2]]&gt;0,Table2[[#This Row],[K23_28_2]]&lt;0),"+-","")</f>
        <v/>
      </c>
    </row>
    <row r="1742" spans="1:12" x14ac:dyDescent="0.25">
      <c r="A1742" s="6" t="str">
        <f>SUBSTITUTE(SUBSTITUTE(Table2[[#This Row],[NAMA BARANG]],"-","")," ","")</f>
        <v>PCRet906(6181)</v>
      </c>
      <c r="B1742" s="8">
        <f ca="1">IF(Table2[[#This Row],[TT]]&lt;1,"",COUNT(B$2:B1741)+1)</f>
        <v>1740</v>
      </c>
      <c r="C1742" s="6" t="s">
        <v>2065</v>
      </c>
      <c r="D1742" s="8">
        <v>7</v>
      </c>
      <c r="E1742" s="8" t="s">
        <v>47</v>
      </c>
      <c r="F1742" s="8">
        <f ca="1">SUM(Table2[[#This Row],[AWAL]],Table2[[#This Row],[M17_21_2]],Table2[[#This Row],[K17_21_2]],Table2[[#This Row],[M23_28_2]],Table2[[#This Row],[K23_28_2]])</f>
        <v>7</v>
      </c>
      <c r="G1742" s="6">
        <f ca="1">SUMIF(INDIRECT(Table2[[#Headers],[M17_21_2]]&amp;"[concat]"),Table2[concat],INDIRECT(Table2[[#Headers],[M17_21_2]]&amp;"[c]"))</f>
        <v>0</v>
      </c>
      <c r="H1742" s="6">
        <f ca="1">SUMIF(INDIRECT(Table2[[#Headers],[K17_21_2]]&amp;"[concat]"),Table2[concat],INDIRECT(Table2[[#Headers],[K17_21_2]]&amp;"[c]"))*-1</f>
        <v>0</v>
      </c>
      <c r="I1742" s="6" t="str">
        <f ca="1">IF(OR(Table2[[#This Row],[M17_21_2]]&gt;0,Table2[[#This Row],[K17_21_2]]&lt;0),"+-","")</f>
        <v/>
      </c>
      <c r="J1742" s="9">
        <f ca="1">SUMIF(INDIRECT(Table2[[#Headers],[M23_28_2]]&amp;"[concat]"),Table2[concat],INDIRECT(Table2[[#Headers],[M23_28_2]]&amp;"[c]"))</f>
        <v>0</v>
      </c>
      <c r="K1742" s="9"/>
      <c r="L1742" s="9" t="str">
        <f ca="1">IF(OR(Table2[[#This Row],[M23_28_2]]&gt;0,Table2[[#This Row],[K23_28_2]]&lt;0),"+-","")</f>
        <v/>
      </c>
    </row>
    <row r="1743" spans="1:12" x14ac:dyDescent="0.25">
      <c r="A1743" s="6" t="str">
        <f>SUBSTITUTE(SUBSTITUTE(Table2[[#This Row],[NAMA BARANG]],"-","")," ","")</f>
        <v>PCRet908</v>
      </c>
      <c r="B1743" s="8">
        <f ca="1">IF(Table2[[#This Row],[TT]]&lt;1,"",COUNT(B$2:B1742)+1)</f>
        <v>1741</v>
      </c>
      <c r="C1743" s="6" t="s">
        <v>2066</v>
      </c>
      <c r="D1743" s="8">
        <v>17</v>
      </c>
      <c r="E1743" s="8" t="s">
        <v>47</v>
      </c>
      <c r="F1743" s="8">
        <f ca="1">SUM(Table2[[#This Row],[AWAL]],Table2[[#This Row],[M17_21_2]],Table2[[#This Row],[K17_21_2]],Table2[[#This Row],[M23_28_2]],Table2[[#This Row],[K23_28_2]])</f>
        <v>17</v>
      </c>
      <c r="G1743" s="6">
        <f ca="1">SUMIF(INDIRECT(Table2[[#Headers],[M17_21_2]]&amp;"[concat]"),Table2[concat],INDIRECT(Table2[[#Headers],[M17_21_2]]&amp;"[c]"))</f>
        <v>0</v>
      </c>
      <c r="H1743" s="6">
        <f ca="1">SUMIF(INDIRECT(Table2[[#Headers],[K17_21_2]]&amp;"[concat]"),Table2[concat],INDIRECT(Table2[[#Headers],[K17_21_2]]&amp;"[c]"))*-1</f>
        <v>0</v>
      </c>
      <c r="I1743" s="6" t="str">
        <f ca="1">IF(OR(Table2[[#This Row],[M17_21_2]]&gt;0,Table2[[#This Row],[K17_21_2]]&lt;0),"+-","")</f>
        <v/>
      </c>
      <c r="J1743" s="9">
        <f ca="1">SUMIF(INDIRECT(Table2[[#Headers],[M23_28_2]]&amp;"[concat]"),Table2[concat],INDIRECT(Table2[[#Headers],[M23_28_2]]&amp;"[c]"))</f>
        <v>0</v>
      </c>
      <c r="K1743" s="9"/>
      <c r="L1743" s="9" t="str">
        <f ca="1">IF(OR(Table2[[#This Row],[M23_28_2]]&gt;0,Table2[[#This Row],[K23_28_2]]&lt;0),"+-","")</f>
        <v/>
      </c>
    </row>
    <row r="1744" spans="1:12" x14ac:dyDescent="0.25">
      <c r="A1744" s="6" t="str">
        <f>SUBSTITUTE(SUBSTITUTE(Table2[[#This Row],[NAMA BARANG]],"-","")," ","")</f>
        <v>PCRet9207Strong</v>
      </c>
      <c r="B1744" s="8">
        <f ca="1">IF(Table2[[#This Row],[TT]]&lt;1,"",COUNT(B$2:B1743)+1)</f>
        <v>1742</v>
      </c>
      <c r="C1744" s="6" t="s">
        <v>2067</v>
      </c>
      <c r="D1744" s="8">
        <v>4</v>
      </c>
      <c r="E1744" s="8" t="s">
        <v>47</v>
      </c>
      <c r="F1744" s="8">
        <f ca="1">SUM(Table2[[#This Row],[AWAL]],Table2[[#This Row],[M17_21_2]],Table2[[#This Row],[K17_21_2]],Table2[[#This Row],[M23_28_2]],Table2[[#This Row],[K23_28_2]])</f>
        <v>4</v>
      </c>
      <c r="G1744" s="6">
        <f ca="1">SUMIF(INDIRECT(Table2[[#Headers],[M17_21_2]]&amp;"[concat]"),Table2[concat],INDIRECT(Table2[[#Headers],[M17_21_2]]&amp;"[c]"))</f>
        <v>0</v>
      </c>
      <c r="H1744" s="6">
        <f ca="1">SUMIF(INDIRECT(Table2[[#Headers],[K17_21_2]]&amp;"[concat]"),Table2[concat],INDIRECT(Table2[[#Headers],[K17_21_2]]&amp;"[c]"))*-1</f>
        <v>0</v>
      </c>
      <c r="I1744" s="6" t="str">
        <f ca="1">IF(OR(Table2[[#This Row],[M17_21_2]]&gt;0,Table2[[#This Row],[K17_21_2]]&lt;0),"+-","")</f>
        <v/>
      </c>
      <c r="J1744" s="9">
        <f ca="1">SUMIF(INDIRECT(Table2[[#Headers],[M23_28_2]]&amp;"[concat]"),Table2[concat],INDIRECT(Table2[[#Headers],[M23_28_2]]&amp;"[c]"))</f>
        <v>0</v>
      </c>
      <c r="K1744" s="9"/>
      <c r="L1744" s="9" t="str">
        <f ca="1">IF(OR(Table2[[#This Row],[M23_28_2]]&gt;0,Table2[[#This Row],[K23_28_2]]&lt;0),"+-","")</f>
        <v/>
      </c>
    </row>
    <row r="1745" spans="1:12" x14ac:dyDescent="0.25">
      <c r="A1745" s="6" t="str">
        <f>SUBSTITUTE(SUBSTITUTE(Table2[[#This Row],[NAMA BARANG]],"-","")," ","")</f>
        <v>PCRet9308</v>
      </c>
      <c r="B1745" s="8">
        <f ca="1">IF(Table2[[#This Row],[TT]]&lt;1,"",COUNT(B$2:B1744)+1)</f>
        <v>1743</v>
      </c>
      <c r="C1745" s="6" t="s">
        <v>2068</v>
      </c>
      <c r="D1745" s="8">
        <v>1</v>
      </c>
      <c r="E1745" s="8" t="s">
        <v>902</v>
      </c>
      <c r="F1745" s="8">
        <f ca="1">SUM(Table2[[#This Row],[AWAL]],Table2[[#This Row],[M17_21_2]],Table2[[#This Row],[K17_21_2]],Table2[[#This Row],[M23_28_2]],Table2[[#This Row],[K23_28_2]])</f>
        <v>1</v>
      </c>
      <c r="G1745" s="6">
        <f ca="1">SUMIF(INDIRECT(Table2[[#Headers],[M17_21_2]]&amp;"[concat]"),Table2[concat],INDIRECT(Table2[[#Headers],[M17_21_2]]&amp;"[c]"))</f>
        <v>0</v>
      </c>
      <c r="H1745" s="6">
        <f ca="1">SUMIF(INDIRECT(Table2[[#Headers],[K17_21_2]]&amp;"[concat]"),Table2[concat],INDIRECT(Table2[[#Headers],[K17_21_2]]&amp;"[c]"))*-1</f>
        <v>0</v>
      </c>
      <c r="I1745" s="6" t="str">
        <f ca="1">IF(OR(Table2[[#This Row],[M17_21_2]]&gt;0,Table2[[#This Row],[K17_21_2]]&lt;0),"+-","")</f>
        <v/>
      </c>
      <c r="J1745" s="9">
        <f ca="1">SUMIF(INDIRECT(Table2[[#Headers],[M23_28_2]]&amp;"[concat]"),Table2[concat],INDIRECT(Table2[[#Headers],[M23_28_2]]&amp;"[c]"))</f>
        <v>0</v>
      </c>
      <c r="K1745" s="9"/>
      <c r="L1745" s="9" t="str">
        <f ca="1">IF(OR(Table2[[#This Row],[M23_28_2]]&gt;0,Table2[[#This Row],[K23_28_2]]&lt;0),"+-","")</f>
        <v/>
      </c>
    </row>
    <row r="1746" spans="1:12" x14ac:dyDescent="0.25">
      <c r="A1746" s="6" t="str">
        <f>SUBSTITUTE(SUBSTITUTE(Table2[[#This Row],[NAMA BARANG]],"-","")," ","")</f>
        <v>PCRetBeileDog8881(3)/8882restleting(3)</v>
      </c>
      <c r="B1746" s="8">
        <f ca="1">IF(Table2[[#This Row],[TT]]&lt;1,"",COUNT(B$2:B1745)+1)</f>
        <v>1744</v>
      </c>
      <c r="C1746" s="6" t="s">
        <v>2069</v>
      </c>
      <c r="D1746" s="8">
        <v>6</v>
      </c>
      <c r="E1746" s="8" t="s">
        <v>47</v>
      </c>
      <c r="F1746" s="8">
        <f ca="1">SUM(Table2[[#This Row],[AWAL]],Table2[[#This Row],[M17_21_2]],Table2[[#This Row],[K17_21_2]],Table2[[#This Row],[M23_28_2]],Table2[[#This Row],[K23_28_2]])</f>
        <v>6</v>
      </c>
      <c r="G1746" s="6">
        <f ca="1">SUMIF(INDIRECT(Table2[[#Headers],[M17_21_2]]&amp;"[concat]"),Table2[concat],INDIRECT(Table2[[#Headers],[M17_21_2]]&amp;"[c]"))</f>
        <v>0</v>
      </c>
      <c r="H1746" s="6">
        <f ca="1">SUMIF(INDIRECT(Table2[[#Headers],[K17_21_2]]&amp;"[concat]"),Table2[concat],INDIRECT(Table2[[#Headers],[K17_21_2]]&amp;"[c]"))*-1</f>
        <v>0</v>
      </c>
      <c r="I1746" s="6" t="str">
        <f ca="1">IF(OR(Table2[[#This Row],[M17_21_2]]&gt;0,Table2[[#This Row],[K17_21_2]]&lt;0),"+-","")</f>
        <v/>
      </c>
      <c r="J1746" s="9">
        <f ca="1">SUMIF(INDIRECT(Table2[[#Headers],[M23_28_2]]&amp;"[concat]"),Table2[concat],INDIRECT(Table2[[#Headers],[M23_28_2]]&amp;"[c]"))</f>
        <v>0</v>
      </c>
      <c r="K1746" s="9"/>
      <c r="L1746" s="9" t="str">
        <f ca="1">IF(OR(Table2[[#This Row],[M23_28_2]]&gt;0,Table2[[#This Row],[K23_28_2]]&lt;0),"+-","")</f>
        <v/>
      </c>
    </row>
    <row r="1747" spans="1:12" x14ac:dyDescent="0.25">
      <c r="A1747" s="6" t="str">
        <f>SUBSTITUTE(SUBSTITUTE(Table2[[#This Row],[NAMA BARANG]],"-","")," ","")</f>
        <v>PCRetCoolZone8848</v>
      </c>
      <c r="B1747" s="8">
        <f ca="1">IF(Table2[[#This Row],[TT]]&lt;1,"",COUNT(B$2:B1746)+1)</f>
        <v>1745</v>
      </c>
      <c r="C1747" s="6" t="s">
        <v>2072</v>
      </c>
      <c r="D1747" s="8">
        <v>3</v>
      </c>
      <c r="E1747" s="8" t="s">
        <v>907</v>
      </c>
      <c r="F1747" s="8">
        <f ca="1">SUM(Table2[[#This Row],[AWAL]],Table2[[#This Row],[M17_21_2]],Table2[[#This Row],[K17_21_2]],Table2[[#This Row],[M23_28_2]],Table2[[#This Row],[K23_28_2]])</f>
        <v>3</v>
      </c>
      <c r="G1747" s="6">
        <f ca="1">SUMIF(INDIRECT(Table2[[#Headers],[M17_21_2]]&amp;"[concat]"),Table2[concat],INDIRECT(Table2[[#Headers],[M17_21_2]]&amp;"[c]"))</f>
        <v>0</v>
      </c>
      <c r="H1747" s="6">
        <f ca="1">SUMIF(INDIRECT(Table2[[#Headers],[K17_21_2]]&amp;"[concat]"),Table2[concat],INDIRECT(Table2[[#Headers],[K17_21_2]]&amp;"[c]"))*-1</f>
        <v>0</v>
      </c>
      <c r="I1747" s="6" t="str">
        <f ca="1">IF(OR(Table2[[#This Row],[M17_21_2]]&gt;0,Table2[[#This Row],[K17_21_2]]&lt;0),"+-","")</f>
        <v/>
      </c>
      <c r="J1747" s="9">
        <f ca="1">SUMIF(INDIRECT(Table2[[#Headers],[M23_28_2]]&amp;"[concat]"),Table2[concat],INDIRECT(Table2[[#Headers],[M23_28_2]]&amp;"[c]"))</f>
        <v>0</v>
      </c>
      <c r="K1747" s="9"/>
      <c r="L1747" s="9" t="str">
        <f ca="1">IF(OR(Table2[[#This Row],[M23_28_2]]&gt;0,Table2[[#This Row],[K23_28_2]]&lt;0),"+-","")</f>
        <v/>
      </c>
    </row>
    <row r="1748" spans="1:12" x14ac:dyDescent="0.25">
      <c r="A1748" s="6" t="str">
        <f>SUBSTITUTE(SUBSTITUTE(Table2[[#This Row],[NAMA BARANG]],"-","")," ","")</f>
        <v>PCRetCoolZone8848</v>
      </c>
      <c r="B1748" s="8">
        <f ca="1">IF(Table2[[#This Row],[TT]]&lt;1,"",COUNT(B$2:B1747)+1)</f>
        <v>1746</v>
      </c>
      <c r="C1748" s="6" t="s">
        <v>2072</v>
      </c>
      <c r="D1748" s="8">
        <v>3</v>
      </c>
      <c r="E1748" s="8" t="s">
        <v>907</v>
      </c>
      <c r="F1748" s="8">
        <f ca="1">SUM(Table2[[#This Row],[AWAL]],Table2[[#This Row],[M17_21_2]],Table2[[#This Row],[K17_21_2]],Table2[[#This Row],[M23_28_2]],Table2[[#This Row],[K23_28_2]])</f>
        <v>3</v>
      </c>
      <c r="G1748" s="6">
        <f ca="1">SUMIF(INDIRECT(Table2[[#Headers],[M17_21_2]]&amp;"[concat]"),Table2[concat],INDIRECT(Table2[[#Headers],[M17_21_2]]&amp;"[c]"))</f>
        <v>0</v>
      </c>
      <c r="H1748" s="6">
        <f ca="1">SUMIF(INDIRECT(Table2[[#Headers],[K17_21_2]]&amp;"[concat]"),Table2[concat],INDIRECT(Table2[[#Headers],[K17_21_2]]&amp;"[c]"))*-1</f>
        <v>0</v>
      </c>
      <c r="I1748" s="6" t="str">
        <f ca="1">IF(OR(Table2[[#This Row],[M17_21_2]]&gt;0,Table2[[#This Row],[K17_21_2]]&lt;0),"+-","")</f>
        <v/>
      </c>
      <c r="J1748" s="9">
        <f ca="1">SUMIF(INDIRECT(Table2[[#Headers],[M23_28_2]]&amp;"[concat]"),Table2[concat],INDIRECT(Table2[[#Headers],[M23_28_2]]&amp;"[c]"))</f>
        <v>0</v>
      </c>
      <c r="K1748" s="9"/>
      <c r="L1748" s="9" t="str">
        <f ca="1">IF(OR(Table2[[#This Row],[M23_28_2]]&gt;0,Table2[[#This Row],[K23_28_2]]&lt;0),"+-","")</f>
        <v/>
      </c>
    </row>
    <row r="1749" spans="1:12" x14ac:dyDescent="0.25">
      <c r="A1749" s="6" t="str">
        <f>SUBSTITUTE(SUBSTITUTE(Table2[[#This Row],[NAMA BARANG]],"-","")," ","")</f>
        <v>PCRetCQ9052</v>
      </c>
      <c r="B1749" s="8">
        <f ca="1">IF(Table2[[#This Row],[TT]]&lt;1,"",COUNT(B$2:B1748)+1)</f>
        <v>1747</v>
      </c>
      <c r="C1749" s="6" t="s">
        <v>2073</v>
      </c>
      <c r="D1749" s="8">
        <v>1</v>
      </c>
      <c r="E1749" s="8" t="s">
        <v>2074</v>
      </c>
      <c r="F1749" s="8">
        <f ca="1">SUM(Table2[[#This Row],[AWAL]],Table2[[#This Row],[M17_21_2]],Table2[[#This Row],[K17_21_2]],Table2[[#This Row],[M23_28_2]],Table2[[#This Row],[K23_28_2]])</f>
        <v>1</v>
      </c>
      <c r="G1749" s="6">
        <f ca="1">SUMIF(INDIRECT(Table2[[#Headers],[M17_21_2]]&amp;"[concat]"),Table2[concat],INDIRECT(Table2[[#Headers],[M17_21_2]]&amp;"[c]"))</f>
        <v>0</v>
      </c>
      <c r="H1749" s="6">
        <f ca="1">SUMIF(INDIRECT(Table2[[#Headers],[K17_21_2]]&amp;"[concat]"),Table2[concat],INDIRECT(Table2[[#Headers],[K17_21_2]]&amp;"[c]"))*-1</f>
        <v>0</v>
      </c>
      <c r="I1749" s="6" t="str">
        <f ca="1">IF(OR(Table2[[#This Row],[M17_21_2]]&gt;0,Table2[[#This Row],[K17_21_2]]&lt;0),"+-","")</f>
        <v/>
      </c>
      <c r="J1749" s="9">
        <f ca="1">SUMIF(INDIRECT(Table2[[#Headers],[M23_28_2]]&amp;"[concat]"),Table2[concat],INDIRECT(Table2[[#Headers],[M23_28_2]]&amp;"[c]"))</f>
        <v>0</v>
      </c>
      <c r="K1749" s="9"/>
      <c r="L1749" s="9" t="str">
        <f ca="1">IF(OR(Table2[[#This Row],[M23_28_2]]&gt;0,Table2[[#This Row],[K23_28_2]]&lt;0),"+-","")</f>
        <v/>
      </c>
    </row>
    <row r="1750" spans="1:12" x14ac:dyDescent="0.25">
      <c r="A1750" s="6" t="str">
        <f>SUBSTITUTE(SUBSTITUTE(Table2[[#This Row],[NAMA BARANG]],"-","")," ","")</f>
        <v>PCRetDM6210</v>
      </c>
      <c r="B1750" s="8">
        <f ca="1">IF(Table2[[#This Row],[TT]]&lt;1,"",COUNT(B$2:B1749)+1)</f>
        <v>1748</v>
      </c>
      <c r="C1750" s="6" t="s">
        <v>2075</v>
      </c>
      <c r="D1750" s="8">
        <v>1</v>
      </c>
      <c r="E1750" s="8" t="s">
        <v>306</v>
      </c>
      <c r="F1750" s="8">
        <f ca="1">SUM(Table2[[#This Row],[AWAL]],Table2[[#This Row],[M17_21_2]],Table2[[#This Row],[K17_21_2]],Table2[[#This Row],[M23_28_2]],Table2[[#This Row],[K23_28_2]])</f>
        <v>1</v>
      </c>
      <c r="G1750" s="6">
        <f ca="1">SUMIF(INDIRECT(Table2[[#Headers],[M17_21_2]]&amp;"[concat]"),Table2[concat],INDIRECT(Table2[[#Headers],[M17_21_2]]&amp;"[c]"))</f>
        <v>0</v>
      </c>
      <c r="H1750" s="6">
        <f ca="1">SUMIF(INDIRECT(Table2[[#Headers],[K17_21_2]]&amp;"[concat]"),Table2[concat],INDIRECT(Table2[[#Headers],[K17_21_2]]&amp;"[c]"))*-1</f>
        <v>0</v>
      </c>
      <c r="I1750" s="6" t="str">
        <f ca="1">IF(OR(Table2[[#This Row],[M17_21_2]]&gt;0,Table2[[#This Row],[K17_21_2]]&lt;0),"+-","")</f>
        <v/>
      </c>
      <c r="J1750" s="9">
        <f ca="1">SUMIF(INDIRECT(Table2[[#Headers],[M23_28_2]]&amp;"[concat]"),Table2[concat],INDIRECT(Table2[[#Headers],[M23_28_2]]&amp;"[c]"))</f>
        <v>0</v>
      </c>
      <c r="K1750" s="9"/>
      <c r="L1750" s="9" t="str">
        <f ca="1">IF(OR(Table2[[#This Row],[M23_28_2]]&gt;0,Table2[[#This Row],[K23_28_2]]&lt;0),"+-","")</f>
        <v/>
      </c>
    </row>
    <row r="1751" spans="1:12" x14ac:dyDescent="0.25">
      <c r="A1751" s="6" t="str">
        <f>SUBSTITUTE(SUBSTITUTE(Table2[[#This Row],[NAMA BARANG]],"-","")," ","")</f>
        <v>PCRetHjD4167</v>
      </c>
      <c r="B1751" s="8">
        <f ca="1">IF(Table2[[#This Row],[TT]]&lt;1,"",COUNT(B$2:B1750)+1)</f>
        <v>1749</v>
      </c>
      <c r="C1751" s="6" t="s">
        <v>2076</v>
      </c>
      <c r="D1751" s="8">
        <v>2</v>
      </c>
      <c r="E1751" s="8" t="s">
        <v>68</v>
      </c>
      <c r="F1751" s="8">
        <f ca="1">SUM(Table2[[#This Row],[AWAL]],Table2[[#This Row],[M17_21_2]],Table2[[#This Row],[K17_21_2]],Table2[[#This Row],[M23_28_2]],Table2[[#This Row],[K23_28_2]])</f>
        <v>2</v>
      </c>
      <c r="G1751" s="6">
        <f ca="1">SUMIF(INDIRECT(Table2[[#Headers],[M17_21_2]]&amp;"[concat]"),Table2[concat],INDIRECT(Table2[[#Headers],[M17_21_2]]&amp;"[c]"))</f>
        <v>0</v>
      </c>
      <c r="H1751" s="6">
        <f ca="1">SUMIF(INDIRECT(Table2[[#Headers],[K17_21_2]]&amp;"[concat]"),Table2[concat],INDIRECT(Table2[[#Headers],[K17_21_2]]&amp;"[c]"))*-1</f>
        <v>0</v>
      </c>
      <c r="I1751" s="6" t="str">
        <f ca="1">IF(OR(Table2[[#This Row],[M17_21_2]]&gt;0,Table2[[#This Row],[K17_21_2]]&lt;0),"+-","")</f>
        <v/>
      </c>
      <c r="J1751" s="9">
        <f ca="1">SUMIF(INDIRECT(Table2[[#Headers],[M23_28_2]]&amp;"[concat]"),Table2[concat],INDIRECT(Table2[[#Headers],[M23_28_2]]&amp;"[c]"))</f>
        <v>0</v>
      </c>
      <c r="K1751" s="9"/>
      <c r="L1751" s="9" t="str">
        <f ca="1">IF(OR(Table2[[#This Row],[M23_28_2]]&gt;0,Table2[[#This Row],[K23_28_2]]&lt;0),"+-","")</f>
        <v/>
      </c>
    </row>
    <row r="1752" spans="1:12" x14ac:dyDescent="0.25">
      <c r="A1752" s="6" t="str">
        <f>SUBSTITUTE(SUBSTITUTE(Table2[[#This Row],[NAMA BARANG]],"-","")," ","")</f>
        <v>PCRetHjD4170</v>
      </c>
      <c r="B1752" s="8">
        <f ca="1">IF(Table2[[#This Row],[TT]]&lt;1,"",COUNT(B$2:B1751)+1)</f>
        <v>1750</v>
      </c>
      <c r="C1752" s="6" t="s">
        <v>2077</v>
      </c>
      <c r="D1752" s="8">
        <v>1</v>
      </c>
      <c r="F1752" s="8">
        <f ca="1">SUM(Table2[[#This Row],[AWAL]],Table2[[#This Row],[M17_21_2]],Table2[[#This Row],[K17_21_2]],Table2[[#This Row],[M23_28_2]],Table2[[#This Row],[K23_28_2]])</f>
        <v>1</v>
      </c>
      <c r="G1752" s="6">
        <f ca="1">SUMIF(INDIRECT(Table2[[#Headers],[M17_21_2]]&amp;"[concat]"),Table2[concat],INDIRECT(Table2[[#Headers],[M17_21_2]]&amp;"[c]"))</f>
        <v>0</v>
      </c>
      <c r="H1752" s="6">
        <f ca="1">SUMIF(INDIRECT(Table2[[#Headers],[K17_21_2]]&amp;"[concat]"),Table2[concat],INDIRECT(Table2[[#Headers],[K17_21_2]]&amp;"[c]"))*-1</f>
        <v>0</v>
      </c>
      <c r="I1752" s="6" t="str">
        <f ca="1">IF(OR(Table2[[#This Row],[M17_21_2]]&gt;0,Table2[[#This Row],[K17_21_2]]&lt;0),"+-","")</f>
        <v/>
      </c>
      <c r="J1752" s="9">
        <f ca="1">SUMIF(INDIRECT(Table2[[#Headers],[M23_28_2]]&amp;"[concat]"),Table2[concat],INDIRECT(Table2[[#Headers],[M23_28_2]]&amp;"[c]"))</f>
        <v>0</v>
      </c>
      <c r="K1752" s="9"/>
      <c r="L1752" s="9" t="str">
        <f ca="1">IF(OR(Table2[[#This Row],[M23_28_2]]&gt;0,Table2[[#This Row],[K23_28_2]]&lt;0),"+-","")</f>
        <v/>
      </c>
    </row>
    <row r="1753" spans="1:12" x14ac:dyDescent="0.25">
      <c r="A1753" s="6" t="str">
        <f>SUBSTITUTE(SUBSTITUTE(Table2[[#This Row],[NAMA BARANG]],"-","")," ","")</f>
        <v>PCretimitasi385</v>
      </c>
      <c r="B1753" s="8">
        <f ca="1">IF(Table2[[#This Row],[TT]]&lt;1,"",COUNT(B$2:B1752)+1)</f>
        <v>1751</v>
      </c>
      <c r="C1753" s="6" t="s">
        <v>2079</v>
      </c>
      <c r="D1753" s="8">
        <v>2</v>
      </c>
      <c r="E1753" s="8" t="s">
        <v>2050</v>
      </c>
      <c r="F1753" s="8">
        <f ca="1">SUM(Table2[[#This Row],[AWAL]],Table2[[#This Row],[M17_21_2]],Table2[[#This Row],[K17_21_2]],Table2[[#This Row],[M23_28_2]],Table2[[#This Row],[K23_28_2]])</f>
        <v>2</v>
      </c>
      <c r="G1753" s="6">
        <f ca="1">SUMIF(INDIRECT(Table2[[#Headers],[M17_21_2]]&amp;"[concat]"),Table2[concat],INDIRECT(Table2[[#Headers],[M17_21_2]]&amp;"[c]"))</f>
        <v>0</v>
      </c>
      <c r="H1753" s="6">
        <f ca="1">SUMIF(INDIRECT(Table2[[#Headers],[K17_21_2]]&amp;"[concat]"),Table2[concat],INDIRECT(Table2[[#Headers],[K17_21_2]]&amp;"[c]"))*-1</f>
        <v>0</v>
      </c>
      <c r="I1753" s="6" t="str">
        <f ca="1">IF(OR(Table2[[#This Row],[M17_21_2]]&gt;0,Table2[[#This Row],[K17_21_2]]&lt;0),"+-","")</f>
        <v/>
      </c>
      <c r="J1753" s="9">
        <f ca="1">SUMIF(INDIRECT(Table2[[#Headers],[M23_28_2]]&amp;"[concat]"),Table2[concat],INDIRECT(Table2[[#Headers],[M23_28_2]]&amp;"[c]"))</f>
        <v>0</v>
      </c>
      <c r="K1753" s="9"/>
      <c r="L1753" s="9" t="str">
        <f ca="1">IF(OR(Table2[[#This Row],[M23_28_2]]&gt;0,Table2[[#This Row],[K23_28_2]]&lt;0),"+-","")</f>
        <v/>
      </c>
    </row>
    <row r="1754" spans="1:12" x14ac:dyDescent="0.25">
      <c r="A1754" s="6" t="str">
        <f>SUBSTITUTE(SUBSTITUTE(Table2[[#This Row],[NAMA BARANG]],"-","")," ","")</f>
        <v>PCRetImitasiDisneyMbl/Ben10/Boneka/Naruto/Brb/Strobery/Spider</v>
      </c>
      <c r="B1754" s="8">
        <f ca="1">IF(Table2[[#This Row],[TT]]&lt;1,"",COUNT(B$2:B1753)+1)</f>
        <v>1752</v>
      </c>
      <c r="C1754" s="6" t="s">
        <v>2080</v>
      </c>
      <c r="D1754" s="8">
        <v>10</v>
      </c>
      <c r="E1754" s="8" t="s">
        <v>93</v>
      </c>
      <c r="F1754" s="8">
        <f ca="1">SUM(Table2[[#This Row],[AWAL]],Table2[[#This Row],[M17_21_2]],Table2[[#This Row],[K17_21_2]],Table2[[#This Row],[M23_28_2]],Table2[[#This Row],[K23_28_2]])</f>
        <v>10</v>
      </c>
      <c r="G1754" s="6">
        <f ca="1">SUMIF(INDIRECT(Table2[[#Headers],[M17_21_2]]&amp;"[concat]"),Table2[concat],INDIRECT(Table2[[#Headers],[M17_21_2]]&amp;"[c]"))</f>
        <v>0</v>
      </c>
      <c r="H1754" s="6">
        <f ca="1">SUMIF(INDIRECT(Table2[[#Headers],[K17_21_2]]&amp;"[concat]"),Table2[concat],INDIRECT(Table2[[#Headers],[K17_21_2]]&amp;"[c]"))*-1</f>
        <v>0</v>
      </c>
      <c r="I1754" s="6" t="str">
        <f ca="1">IF(OR(Table2[[#This Row],[M17_21_2]]&gt;0,Table2[[#This Row],[K17_21_2]]&lt;0),"+-","")</f>
        <v/>
      </c>
      <c r="J1754" s="9">
        <f ca="1">SUMIF(INDIRECT(Table2[[#Headers],[M23_28_2]]&amp;"[concat]"),Table2[concat],INDIRECT(Table2[[#Headers],[M23_28_2]]&amp;"[c]"))</f>
        <v>0</v>
      </c>
      <c r="K1754" s="9"/>
      <c r="L1754" s="9" t="str">
        <f ca="1">IF(OR(Table2[[#This Row],[M23_28_2]]&gt;0,Table2[[#This Row],[K23_28_2]]&lt;0),"+-","")</f>
        <v/>
      </c>
    </row>
    <row r="1755" spans="1:12" x14ac:dyDescent="0.25">
      <c r="A1755" s="6" t="str">
        <f>SUBSTITUTE(SUBSTITUTE(Table2[[#This Row],[NAMA BARANG]],"-","")," ","")</f>
        <v>PCRetJX5626MM</v>
      </c>
      <c r="B1755" s="8">
        <f ca="1">IF(Table2[[#This Row],[TT]]&lt;1,"",COUNT(B$2:B1754)+1)</f>
        <v>1753</v>
      </c>
      <c r="C1755" s="6" t="s">
        <v>2081</v>
      </c>
      <c r="D1755" s="8">
        <v>4</v>
      </c>
      <c r="E1755" s="8" t="s">
        <v>61</v>
      </c>
      <c r="F1755" s="8">
        <f ca="1">SUM(Table2[[#This Row],[AWAL]],Table2[[#This Row],[M17_21_2]],Table2[[#This Row],[K17_21_2]],Table2[[#This Row],[M23_28_2]],Table2[[#This Row],[K23_28_2]])</f>
        <v>4</v>
      </c>
      <c r="G1755" s="6">
        <f ca="1">SUMIF(INDIRECT(Table2[[#Headers],[M17_21_2]]&amp;"[concat]"),Table2[concat],INDIRECT(Table2[[#Headers],[M17_21_2]]&amp;"[c]"))</f>
        <v>0</v>
      </c>
      <c r="H1755" s="6">
        <f ca="1">SUMIF(INDIRECT(Table2[[#Headers],[K17_21_2]]&amp;"[concat]"),Table2[concat],INDIRECT(Table2[[#Headers],[K17_21_2]]&amp;"[c]"))*-1</f>
        <v>0</v>
      </c>
      <c r="I1755" s="6" t="str">
        <f ca="1">IF(OR(Table2[[#This Row],[M17_21_2]]&gt;0,Table2[[#This Row],[K17_21_2]]&lt;0),"+-","")</f>
        <v/>
      </c>
      <c r="J1755" s="9">
        <f ca="1">SUMIF(INDIRECT(Table2[[#Headers],[M23_28_2]]&amp;"[concat]"),Table2[concat],INDIRECT(Table2[[#Headers],[M23_28_2]]&amp;"[c]"))</f>
        <v>0</v>
      </c>
      <c r="K1755" s="9"/>
      <c r="L1755" s="9" t="str">
        <f ca="1">IF(OR(Table2[[#This Row],[M23_28_2]]&gt;0,Table2[[#This Row],[K23_28_2]]&lt;0),"+-","")</f>
        <v/>
      </c>
    </row>
    <row r="1756" spans="1:12" x14ac:dyDescent="0.25">
      <c r="A1756" s="6" t="str">
        <f>SUBSTITUTE(SUBSTITUTE(Table2[[#This Row],[NAMA BARANG]],"-","")," ","")</f>
        <v>PCRetJX93007</v>
      </c>
      <c r="B1756" s="8">
        <f ca="1">IF(Table2[[#This Row],[TT]]&lt;1,"",COUNT(B$2:B1755)+1)</f>
        <v>1754</v>
      </c>
      <c r="C1756" s="6" t="s">
        <v>2082</v>
      </c>
      <c r="D1756" s="8">
        <v>1</v>
      </c>
      <c r="E1756" s="8" t="s">
        <v>98</v>
      </c>
      <c r="F1756" s="8">
        <f ca="1">SUM(Table2[[#This Row],[AWAL]],Table2[[#This Row],[M17_21_2]],Table2[[#This Row],[K17_21_2]],Table2[[#This Row],[M23_28_2]],Table2[[#This Row],[K23_28_2]])</f>
        <v>1</v>
      </c>
      <c r="G1756" s="6">
        <f ca="1">SUMIF(INDIRECT(Table2[[#Headers],[M17_21_2]]&amp;"[concat]"),Table2[concat],INDIRECT(Table2[[#Headers],[M17_21_2]]&amp;"[c]"))</f>
        <v>0</v>
      </c>
      <c r="H1756" s="6">
        <f ca="1">SUMIF(INDIRECT(Table2[[#Headers],[K17_21_2]]&amp;"[concat]"),Table2[concat],INDIRECT(Table2[[#Headers],[K17_21_2]]&amp;"[c]"))*-1</f>
        <v>0</v>
      </c>
      <c r="I1756" s="6" t="str">
        <f ca="1">IF(OR(Table2[[#This Row],[M17_21_2]]&gt;0,Table2[[#This Row],[K17_21_2]]&lt;0),"+-","")</f>
        <v/>
      </c>
      <c r="J1756" s="9">
        <f ca="1">SUMIF(INDIRECT(Table2[[#Headers],[M23_28_2]]&amp;"[concat]"),Table2[concat],INDIRECT(Table2[[#Headers],[M23_28_2]]&amp;"[c]"))</f>
        <v>0</v>
      </c>
      <c r="K1756" s="9"/>
      <c r="L1756" s="9" t="str">
        <f ca="1">IF(OR(Table2[[#This Row],[M23_28_2]]&gt;0,Table2[[#This Row],[K23_28_2]]&lt;0),"+-","")</f>
        <v/>
      </c>
    </row>
    <row r="1757" spans="1:12" x14ac:dyDescent="0.25">
      <c r="A1757" s="6" t="str">
        <f>SUBSTITUTE(SUBSTITUTE(Table2[[#This Row],[NAMA BARANG]],"-","")," ","")</f>
        <v>PCRetKain1245FR(13)/3175(1)</v>
      </c>
      <c r="B1757" s="8">
        <f ca="1">IF(Table2[[#This Row],[TT]]&lt;1,"",COUNT(B$2:B1756)+1)</f>
        <v>1755</v>
      </c>
      <c r="C1757" s="6" t="s">
        <v>2083</v>
      </c>
      <c r="D1757" s="8">
        <v>14</v>
      </c>
      <c r="E1757" s="8" t="s">
        <v>38</v>
      </c>
      <c r="F1757" s="8">
        <f ca="1">SUM(Table2[[#This Row],[AWAL]],Table2[[#This Row],[M17_21_2]],Table2[[#This Row],[K17_21_2]],Table2[[#This Row],[M23_28_2]],Table2[[#This Row],[K23_28_2]])</f>
        <v>14</v>
      </c>
      <c r="G1757" s="6">
        <f ca="1">SUMIF(INDIRECT(Table2[[#Headers],[M17_21_2]]&amp;"[concat]"),Table2[concat],INDIRECT(Table2[[#Headers],[M17_21_2]]&amp;"[c]"))</f>
        <v>0</v>
      </c>
      <c r="H1757" s="6">
        <f ca="1">SUMIF(INDIRECT(Table2[[#Headers],[K17_21_2]]&amp;"[concat]"),Table2[concat],INDIRECT(Table2[[#Headers],[K17_21_2]]&amp;"[c]"))*-1</f>
        <v>0</v>
      </c>
      <c r="I1757" s="6" t="str">
        <f ca="1">IF(OR(Table2[[#This Row],[M17_21_2]]&gt;0,Table2[[#This Row],[K17_21_2]]&lt;0),"+-","")</f>
        <v/>
      </c>
      <c r="J1757" s="9">
        <f ca="1">SUMIF(INDIRECT(Table2[[#Headers],[M23_28_2]]&amp;"[concat]"),Table2[concat],INDIRECT(Table2[[#Headers],[M23_28_2]]&amp;"[c]"))</f>
        <v>0</v>
      </c>
      <c r="K1757" s="9"/>
      <c r="L1757" s="9" t="str">
        <f ca="1">IF(OR(Table2[[#This Row],[M23_28_2]]&gt;0,Table2[[#This Row],[K23_28_2]]&lt;0),"+-","")</f>
        <v/>
      </c>
    </row>
    <row r="1758" spans="1:12" x14ac:dyDescent="0.25">
      <c r="A1758" s="6" t="str">
        <f>SUBSTITUTE(SUBSTITUTE(Table2[[#This Row],[NAMA BARANG]],"-","")," ","")</f>
        <v>PCRetKainXD3308FR</v>
      </c>
      <c r="B1758" s="8">
        <f ca="1">IF(Table2[[#This Row],[TT]]&lt;1,"",COUNT(B$2:B1757)+1)</f>
        <v>1756</v>
      </c>
      <c r="C1758" s="6" t="s">
        <v>2084</v>
      </c>
      <c r="D1758" s="8">
        <v>13</v>
      </c>
      <c r="E1758" s="8" t="s">
        <v>38</v>
      </c>
      <c r="F1758" s="8">
        <f ca="1">SUM(Table2[[#This Row],[AWAL]],Table2[[#This Row],[M17_21_2]],Table2[[#This Row],[K17_21_2]],Table2[[#This Row],[M23_28_2]],Table2[[#This Row],[K23_28_2]])</f>
        <v>13</v>
      </c>
      <c r="G1758" s="6">
        <f ca="1">SUMIF(INDIRECT(Table2[[#Headers],[M17_21_2]]&amp;"[concat]"),Table2[concat],INDIRECT(Table2[[#Headers],[M17_21_2]]&amp;"[c]"))</f>
        <v>0</v>
      </c>
      <c r="H1758" s="6">
        <f ca="1">SUMIF(INDIRECT(Table2[[#Headers],[K17_21_2]]&amp;"[concat]"),Table2[concat],INDIRECT(Table2[[#Headers],[K17_21_2]]&amp;"[c]"))*-1</f>
        <v>0</v>
      </c>
      <c r="I1758" s="6" t="str">
        <f ca="1">IF(OR(Table2[[#This Row],[M17_21_2]]&gt;0,Table2[[#This Row],[K17_21_2]]&lt;0),"+-","")</f>
        <v/>
      </c>
      <c r="J1758" s="9">
        <f ca="1">SUMIF(INDIRECT(Table2[[#Headers],[M23_28_2]]&amp;"[concat]"),Table2[concat],INDIRECT(Table2[[#Headers],[M23_28_2]]&amp;"[c]"))</f>
        <v>0</v>
      </c>
      <c r="K1758" s="9"/>
      <c r="L1758" s="9" t="str">
        <f ca="1">IF(OR(Table2[[#This Row],[M23_28_2]]&gt;0,Table2[[#This Row],[K23_28_2]]&lt;0),"+-","")</f>
        <v/>
      </c>
    </row>
    <row r="1759" spans="1:12" x14ac:dyDescent="0.25">
      <c r="A1759" s="6" t="str">
        <f>SUBSTITUTE(SUBSTITUTE(Table2[[#This Row],[NAMA BARANG]],"-","")," ","")</f>
        <v>PCRetKy1114</v>
      </c>
      <c r="B1759" s="8">
        <f ca="1">IF(Table2[[#This Row],[TT]]&lt;1,"",COUNT(B$2:B1758)+1)</f>
        <v>1757</v>
      </c>
      <c r="C1759" s="6" t="s">
        <v>2085</v>
      </c>
      <c r="D1759" s="8">
        <v>10</v>
      </c>
      <c r="E1759" s="8" t="s">
        <v>98</v>
      </c>
      <c r="F1759" s="8">
        <f ca="1">SUM(Table2[[#This Row],[AWAL]],Table2[[#This Row],[M17_21_2]],Table2[[#This Row],[K17_21_2]],Table2[[#This Row],[M23_28_2]],Table2[[#This Row],[K23_28_2]])</f>
        <v>10</v>
      </c>
      <c r="G1759" s="6">
        <f ca="1">SUMIF(INDIRECT(Table2[[#Headers],[M17_21_2]]&amp;"[concat]"),Table2[concat],INDIRECT(Table2[[#Headers],[M17_21_2]]&amp;"[c]"))</f>
        <v>0</v>
      </c>
      <c r="H1759" s="6">
        <f ca="1">SUMIF(INDIRECT(Table2[[#Headers],[K17_21_2]]&amp;"[concat]"),Table2[concat],INDIRECT(Table2[[#Headers],[K17_21_2]]&amp;"[c]"))*-1</f>
        <v>0</v>
      </c>
      <c r="I1759" s="6" t="str">
        <f ca="1">IF(OR(Table2[[#This Row],[M17_21_2]]&gt;0,Table2[[#This Row],[K17_21_2]]&lt;0),"+-","")</f>
        <v/>
      </c>
      <c r="J1759" s="9">
        <f ca="1">SUMIF(INDIRECT(Table2[[#Headers],[M23_28_2]]&amp;"[concat]"),Table2[concat],INDIRECT(Table2[[#Headers],[M23_28_2]]&amp;"[c]"))</f>
        <v>0</v>
      </c>
      <c r="K1759" s="9"/>
      <c r="L1759" s="9" t="str">
        <f ca="1">IF(OR(Table2[[#This Row],[M23_28_2]]&gt;0,Table2[[#This Row],[K23_28_2]]&lt;0),"+-","")</f>
        <v/>
      </c>
    </row>
    <row r="1760" spans="1:12" x14ac:dyDescent="0.25">
      <c r="A1760" s="6" t="str">
        <f>SUBSTITUTE(SUBSTITUTE(Table2[[#This Row],[NAMA BARANG]],"-","")," ","")</f>
        <v>PCRetKy1123</v>
      </c>
      <c r="B1760" s="8">
        <f ca="1">IF(Table2[[#This Row],[TT]]&lt;1,"",COUNT(B$2:B1759)+1)</f>
        <v>1758</v>
      </c>
      <c r="C1760" s="6" t="s">
        <v>2086</v>
      </c>
      <c r="D1760" s="8">
        <v>8</v>
      </c>
      <c r="E1760" s="8" t="s">
        <v>98</v>
      </c>
      <c r="F1760" s="8">
        <f ca="1">SUM(Table2[[#This Row],[AWAL]],Table2[[#This Row],[M17_21_2]],Table2[[#This Row],[K17_21_2]],Table2[[#This Row],[M23_28_2]],Table2[[#This Row],[K23_28_2]])</f>
        <v>8</v>
      </c>
      <c r="G1760" s="6">
        <f ca="1">SUMIF(INDIRECT(Table2[[#Headers],[M17_21_2]]&amp;"[concat]"),Table2[concat],INDIRECT(Table2[[#Headers],[M17_21_2]]&amp;"[c]"))</f>
        <v>0</v>
      </c>
      <c r="H1760" s="6">
        <f ca="1">SUMIF(INDIRECT(Table2[[#Headers],[K17_21_2]]&amp;"[concat]"),Table2[concat],INDIRECT(Table2[[#Headers],[K17_21_2]]&amp;"[c]"))*-1</f>
        <v>0</v>
      </c>
      <c r="I1760" s="6" t="str">
        <f ca="1">IF(OR(Table2[[#This Row],[M17_21_2]]&gt;0,Table2[[#This Row],[K17_21_2]]&lt;0),"+-","")</f>
        <v/>
      </c>
      <c r="J1760" s="9">
        <f ca="1">SUMIF(INDIRECT(Table2[[#Headers],[M23_28_2]]&amp;"[concat]"),Table2[concat],INDIRECT(Table2[[#Headers],[M23_28_2]]&amp;"[c]"))</f>
        <v>0</v>
      </c>
      <c r="K1760" s="9"/>
      <c r="L1760" s="9" t="str">
        <f ca="1">IF(OR(Table2[[#This Row],[M23_28_2]]&gt;0,Table2[[#This Row],[K23_28_2]]&lt;0),"+-","")</f>
        <v/>
      </c>
    </row>
    <row r="1761" spans="1:12" x14ac:dyDescent="0.25">
      <c r="A1761" s="6" t="str">
        <f>SUBSTITUTE(SUBSTITUTE(Table2[[#This Row],[NAMA BARANG]],"-","")," ","")</f>
        <v>PCRetKy1186(4)/1203(4)</v>
      </c>
      <c r="B1761" s="8">
        <f ca="1">IF(Table2[[#This Row],[TT]]&lt;1,"",COUNT(B$2:B1760)+1)</f>
        <v>1759</v>
      </c>
      <c r="C1761" s="6" t="s">
        <v>2865</v>
      </c>
      <c r="D1761" s="8">
        <v>8</v>
      </c>
      <c r="E1761" s="8" t="s">
        <v>98</v>
      </c>
      <c r="F1761" s="8">
        <f ca="1">SUM(Table2[[#This Row],[AWAL]],Table2[[#This Row],[M17_21_2]],Table2[[#This Row],[K17_21_2]],Table2[[#This Row],[M23_28_2]],Table2[[#This Row],[K23_28_2]])</f>
        <v>8</v>
      </c>
      <c r="G1761" s="6">
        <f ca="1">SUMIF(INDIRECT(Table2[[#Headers],[M17_21_2]]&amp;"[concat]"),Table2[concat],INDIRECT(Table2[[#Headers],[M17_21_2]]&amp;"[c]"))</f>
        <v>0</v>
      </c>
      <c r="H1761" s="6">
        <f ca="1">SUMIF(INDIRECT(Table2[[#Headers],[K17_21_2]]&amp;"[concat]"),Table2[concat],INDIRECT(Table2[[#Headers],[K17_21_2]]&amp;"[c]"))*-1</f>
        <v>0</v>
      </c>
      <c r="I1761" s="6" t="str">
        <f ca="1">IF(OR(Table2[[#This Row],[M17_21_2]]&gt;0,Table2[[#This Row],[K17_21_2]]&lt;0),"+-","")</f>
        <v/>
      </c>
      <c r="J1761" s="9">
        <f ca="1">SUMIF(INDIRECT(Table2[[#Headers],[M23_28_2]]&amp;"[concat]"),Table2[concat],INDIRECT(Table2[[#Headers],[M23_28_2]]&amp;"[c]"))</f>
        <v>0</v>
      </c>
      <c r="K1761" s="9"/>
      <c r="L1761" s="9" t="str">
        <f ca="1">IF(OR(Table2[[#This Row],[M23_28_2]]&gt;0,Table2[[#This Row],[K23_28_2]]&lt;0),"+-","")</f>
        <v/>
      </c>
    </row>
    <row r="1762" spans="1:12" x14ac:dyDescent="0.25">
      <c r="A1762" s="6" t="str">
        <f>SUBSTITUTE(SUBSTITUTE(Table2[[#This Row],[NAMA BARANG]],"-","")," ","")</f>
        <v>PCRetKy1192</v>
      </c>
      <c r="B1762" s="8">
        <f ca="1">IF(Table2[[#This Row],[TT]]&lt;1,"",COUNT(B$2:B1761)+1)</f>
        <v>1760</v>
      </c>
      <c r="C1762" s="6" t="s">
        <v>2087</v>
      </c>
      <c r="D1762" s="8">
        <v>3</v>
      </c>
      <c r="E1762" s="8" t="s">
        <v>98</v>
      </c>
      <c r="F1762" s="8">
        <f ca="1">SUM(Table2[[#This Row],[AWAL]],Table2[[#This Row],[M17_21_2]],Table2[[#This Row],[K17_21_2]],Table2[[#This Row],[M23_28_2]],Table2[[#This Row],[K23_28_2]])</f>
        <v>3</v>
      </c>
      <c r="G1762" s="6">
        <f ca="1">SUMIF(INDIRECT(Table2[[#Headers],[M17_21_2]]&amp;"[concat]"),Table2[concat],INDIRECT(Table2[[#Headers],[M17_21_2]]&amp;"[c]"))</f>
        <v>0</v>
      </c>
      <c r="H1762" s="6">
        <f ca="1">SUMIF(INDIRECT(Table2[[#Headers],[K17_21_2]]&amp;"[concat]"),Table2[concat],INDIRECT(Table2[[#Headers],[K17_21_2]]&amp;"[c]"))*-1</f>
        <v>0</v>
      </c>
      <c r="I1762" s="6" t="str">
        <f ca="1">IF(OR(Table2[[#This Row],[M17_21_2]]&gt;0,Table2[[#This Row],[K17_21_2]]&lt;0),"+-","")</f>
        <v/>
      </c>
      <c r="J1762" s="9">
        <f ca="1">SUMIF(INDIRECT(Table2[[#Headers],[M23_28_2]]&amp;"[concat]"),Table2[concat],INDIRECT(Table2[[#Headers],[M23_28_2]]&amp;"[c]"))</f>
        <v>0</v>
      </c>
      <c r="K1762" s="9"/>
      <c r="L1762" s="9" t="str">
        <f ca="1">IF(OR(Table2[[#This Row],[M23_28_2]]&gt;0,Table2[[#This Row],[K23_28_2]]&lt;0),"+-","")</f>
        <v/>
      </c>
    </row>
    <row r="1763" spans="1:12" x14ac:dyDescent="0.25">
      <c r="A1763" s="6" t="str">
        <f>SUBSTITUTE(SUBSTITUTE(Table2[[#This Row],[NAMA BARANG]],"-","")," ","")</f>
        <v>PCRetKy1194</v>
      </c>
      <c r="B1763" s="8">
        <f ca="1">IF(Table2[[#This Row],[TT]]&lt;1,"",COUNT(B$2:B1762)+1)</f>
        <v>1761</v>
      </c>
      <c r="C1763" s="6" t="s">
        <v>2088</v>
      </c>
      <c r="D1763" s="8">
        <v>7</v>
      </c>
      <c r="E1763" s="8" t="s">
        <v>98</v>
      </c>
      <c r="F1763" s="8">
        <f ca="1">SUM(Table2[[#This Row],[AWAL]],Table2[[#This Row],[M17_21_2]],Table2[[#This Row],[K17_21_2]],Table2[[#This Row],[M23_28_2]],Table2[[#This Row],[K23_28_2]])</f>
        <v>7</v>
      </c>
      <c r="G1763" s="6">
        <f ca="1">SUMIF(INDIRECT(Table2[[#Headers],[M17_21_2]]&amp;"[concat]"),Table2[concat],INDIRECT(Table2[[#Headers],[M17_21_2]]&amp;"[c]"))</f>
        <v>0</v>
      </c>
      <c r="H1763" s="6">
        <f ca="1">SUMIF(INDIRECT(Table2[[#Headers],[K17_21_2]]&amp;"[concat]"),Table2[concat],INDIRECT(Table2[[#Headers],[K17_21_2]]&amp;"[c]"))*-1</f>
        <v>0</v>
      </c>
      <c r="I1763" s="6" t="str">
        <f ca="1">IF(OR(Table2[[#This Row],[M17_21_2]]&gt;0,Table2[[#This Row],[K17_21_2]]&lt;0),"+-","")</f>
        <v/>
      </c>
      <c r="J1763" s="9">
        <f ca="1">SUMIF(INDIRECT(Table2[[#Headers],[M23_28_2]]&amp;"[concat]"),Table2[concat],INDIRECT(Table2[[#Headers],[M23_28_2]]&amp;"[c]"))</f>
        <v>0</v>
      </c>
      <c r="K1763" s="9"/>
      <c r="L1763" s="9" t="str">
        <f ca="1">IF(OR(Table2[[#This Row],[M23_28_2]]&gt;0,Table2[[#This Row],[K23_28_2]]&lt;0),"+-","")</f>
        <v/>
      </c>
    </row>
    <row r="1764" spans="1:12" x14ac:dyDescent="0.25">
      <c r="A1764" s="6" t="str">
        <f>SUBSTITUTE(SUBSTITUTE(Table2[[#This Row],[NAMA BARANG]],"-","")," ","")</f>
        <v>PCRetKy1196</v>
      </c>
      <c r="B1764" s="8">
        <f ca="1">IF(Table2[[#This Row],[TT]]&lt;1,"",COUNT(B$2:B1763)+1)</f>
        <v>1762</v>
      </c>
      <c r="C1764" s="6" t="s">
        <v>2089</v>
      </c>
      <c r="D1764" s="8">
        <v>18</v>
      </c>
      <c r="E1764" s="8" t="s">
        <v>98</v>
      </c>
      <c r="F1764" s="8">
        <f ca="1">SUM(Table2[[#This Row],[AWAL]],Table2[[#This Row],[M17_21_2]],Table2[[#This Row],[K17_21_2]],Table2[[#This Row],[M23_28_2]],Table2[[#This Row],[K23_28_2]])</f>
        <v>18</v>
      </c>
      <c r="G1764" s="6">
        <f ca="1">SUMIF(INDIRECT(Table2[[#Headers],[M17_21_2]]&amp;"[concat]"),Table2[concat],INDIRECT(Table2[[#Headers],[M17_21_2]]&amp;"[c]"))</f>
        <v>0</v>
      </c>
      <c r="H1764" s="6">
        <f ca="1">SUMIF(INDIRECT(Table2[[#Headers],[K17_21_2]]&amp;"[concat]"),Table2[concat],INDIRECT(Table2[[#Headers],[K17_21_2]]&amp;"[c]"))*-1</f>
        <v>0</v>
      </c>
      <c r="I1764" s="6" t="str">
        <f ca="1">IF(OR(Table2[[#This Row],[M17_21_2]]&gt;0,Table2[[#This Row],[K17_21_2]]&lt;0),"+-","")</f>
        <v/>
      </c>
      <c r="J1764" s="9">
        <f ca="1">SUMIF(INDIRECT(Table2[[#Headers],[M23_28_2]]&amp;"[concat]"),Table2[concat],INDIRECT(Table2[[#Headers],[M23_28_2]]&amp;"[c]"))</f>
        <v>0</v>
      </c>
      <c r="K1764" s="9"/>
      <c r="L1764" s="9" t="str">
        <f ca="1">IF(OR(Table2[[#This Row],[M23_28_2]]&gt;0,Table2[[#This Row],[K23_28_2]]&lt;0),"+-","")</f>
        <v/>
      </c>
    </row>
    <row r="1765" spans="1:12" x14ac:dyDescent="0.25">
      <c r="A1765" s="6" t="str">
        <f>SUBSTITUTE(SUBSTITUTE(Table2[[#This Row],[NAMA BARANG]],"-","")," ","")</f>
        <v>PCRetKy1202(5)/6158(1)</v>
      </c>
      <c r="B1765" s="8">
        <f ca="1">IF(Table2[[#This Row],[TT]]&lt;1,"",COUNT(B$2:B1764)+1)</f>
        <v>1763</v>
      </c>
      <c r="C1765" s="6" t="s">
        <v>2867</v>
      </c>
      <c r="D1765" s="8">
        <v>6</v>
      </c>
      <c r="E1765" s="8" t="s">
        <v>98</v>
      </c>
      <c r="F1765" s="8">
        <f ca="1">SUM(Table2[[#This Row],[AWAL]],Table2[[#This Row],[M17_21_2]],Table2[[#This Row],[K17_21_2]],Table2[[#This Row],[M23_28_2]],Table2[[#This Row],[K23_28_2]])</f>
        <v>6</v>
      </c>
      <c r="G1765" s="6">
        <f ca="1">SUMIF(INDIRECT(Table2[[#Headers],[M17_21_2]]&amp;"[concat]"),Table2[concat],INDIRECT(Table2[[#Headers],[M17_21_2]]&amp;"[c]"))</f>
        <v>0</v>
      </c>
      <c r="H1765" s="6">
        <f ca="1">SUMIF(INDIRECT(Table2[[#Headers],[K17_21_2]]&amp;"[concat]"),Table2[concat],INDIRECT(Table2[[#Headers],[K17_21_2]]&amp;"[c]"))*-1</f>
        <v>0</v>
      </c>
      <c r="I1765" s="6" t="str">
        <f ca="1">IF(OR(Table2[[#This Row],[M17_21_2]]&gt;0,Table2[[#This Row],[K17_21_2]]&lt;0),"+-","")</f>
        <v/>
      </c>
      <c r="J1765" s="9">
        <f ca="1">SUMIF(INDIRECT(Table2[[#Headers],[M23_28_2]]&amp;"[concat]"),Table2[concat],INDIRECT(Table2[[#Headers],[M23_28_2]]&amp;"[c]"))</f>
        <v>0</v>
      </c>
      <c r="K1765" s="9"/>
      <c r="L1765" s="9" t="str">
        <f ca="1">IF(OR(Table2[[#This Row],[M23_28_2]]&gt;0,Table2[[#This Row],[K23_28_2]]&lt;0),"+-","")</f>
        <v/>
      </c>
    </row>
    <row r="1766" spans="1:12" x14ac:dyDescent="0.25">
      <c r="A1766" s="6" t="str">
        <f>SUBSTITUTE(SUBSTITUTE(Table2[[#This Row],[NAMA BARANG]],"-","")," ","")</f>
        <v>PCRetKy6159</v>
      </c>
      <c r="B1766" s="8">
        <f ca="1">IF(Table2[[#This Row],[TT]]&lt;1,"",COUNT(B$2:B1765)+1)</f>
        <v>1764</v>
      </c>
      <c r="C1766" s="6" t="s">
        <v>2090</v>
      </c>
      <c r="D1766" s="8">
        <v>11</v>
      </c>
      <c r="E1766" s="8" t="s">
        <v>98</v>
      </c>
      <c r="F1766" s="8">
        <f ca="1">SUM(Table2[[#This Row],[AWAL]],Table2[[#This Row],[M17_21_2]],Table2[[#This Row],[K17_21_2]],Table2[[#This Row],[M23_28_2]],Table2[[#This Row],[K23_28_2]])</f>
        <v>11</v>
      </c>
      <c r="G1766" s="6">
        <f ca="1">SUMIF(INDIRECT(Table2[[#Headers],[M17_21_2]]&amp;"[concat]"),Table2[concat],INDIRECT(Table2[[#Headers],[M17_21_2]]&amp;"[c]"))</f>
        <v>0</v>
      </c>
      <c r="H1766" s="6">
        <f ca="1">SUMIF(INDIRECT(Table2[[#Headers],[K17_21_2]]&amp;"[concat]"),Table2[concat],INDIRECT(Table2[[#Headers],[K17_21_2]]&amp;"[c]"))*-1</f>
        <v>0</v>
      </c>
      <c r="I1766" s="6" t="str">
        <f ca="1">IF(OR(Table2[[#This Row],[M17_21_2]]&gt;0,Table2[[#This Row],[K17_21_2]]&lt;0),"+-","")</f>
        <v/>
      </c>
      <c r="J1766" s="9">
        <f ca="1">SUMIF(INDIRECT(Table2[[#Headers],[M23_28_2]]&amp;"[concat]"),Table2[concat],INDIRECT(Table2[[#Headers],[M23_28_2]]&amp;"[c]"))</f>
        <v>0</v>
      </c>
      <c r="K1766" s="9"/>
      <c r="L1766" s="9" t="str">
        <f ca="1">IF(OR(Table2[[#This Row],[M23_28_2]]&gt;0,Table2[[#This Row],[K23_28_2]]&lt;0),"+-","")</f>
        <v/>
      </c>
    </row>
    <row r="1767" spans="1:12" x14ac:dyDescent="0.25">
      <c r="A1767" s="6" t="str">
        <f>SUBSTITUTE(SUBSTITUTE(Table2[[#This Row],[NAMA BARANG]],"-","")," ","")</f>
        <v>PCRetKy6173</v>
      </c>
      <c r="B1767" s="8">
        <f ca="1">IF(Table2[[#This Row],[TT]]&lt;1,"",COUNT(B$2:B1766)+1)</f>
        <v>1765</v>
      </c>
      <c r="C1767" s="6" t="s">
        <v>2091</v>
      </c>
      <c r="D1767" s="8">
        <v>9</v>
      </c>
      <c r="E1767" s="8" t="s">
        <v>98</v>
      </c>
      <c r="F1767" s="8">
        <f ca="1">SUM(Table2[[#This Row],[AWAL]],Table2[[#This Row],[M17_21_2]],Table2[[#This Row],[K17_21_2]],Table2[[#This Row],[M23_28_2]],Table2[[#This Row],[K23_28_2]])</f>
        <v>9</v>
      </c>
      <c r="G1767" s="6">
        <f ca="1">SUMIF(INDIRECT(Table2[[#Headers],[M17_21_2]]&amp;"[concat]"),Table2[concat],INDIRECT(Table2[[#Headers],[M17_21_2]]&amp;"[c]"))</f>
        <v>0</v>
      </c>
      <c r="H1767" s="6">
        <f ca="1">SUMIF(INDIRECT(Table2[[#Headers],[K17_21_2]]&amp;"[concat]"),Table2[concat],INDIRECT(Table2[[#Headers],[K17_21_2]]&amp;"[c]"))*-1</f>
        <v>0</v>
      </c>
      <c r="I1767" s="6" t="str">
        <f ca="1">IF(OR(Table2[[#This Row],[M17_21_2]]&gt;0,Table2[[#This Row],[K17_21_2]]&lt;0),"+-","")</f>
        <v/>
      </c>
      <c r="J1767" s="9">
        <f ca="1">SUMIF(INDIRECT(Table2[[#Headers],[M23_28_2]]&amp;"[concat]"),Table2[concat],INDIRECT(Table2[[#Headers],[M23_28_2]]&amp;"[c]"))</f>
        <v>0</v>
      </c>
      <c r="K1767" s="9"/>
      <c r="L1767" s="9" t="str">
        <f ca="1">IF(OR(Table2[[#This Row],[M23_28_2]]&gt;0,Table2[[#This Row],[K23_28_2]]&lt;0),"+-","")</f>
        <v/>
      </c>
    </row>
    <row r="1768" spans="1:12" x14ac:dyDescent="0.25">
      <c r="A1768" s="6" t="str">
        <f>SUBSTITUTE(SUBSTITUTE(Table2[[#This Row],[NAMA BARANG]],"-","")," ","")</f>
        <v>PCRetKy6186</v>
      </c>
      <c r="B1768" s="8">
        <f ca="1">IF(Table2[[#This Row],[TT]]&lt;1,"",COUNT(B$2:B1767)+1)</f>
        <v>1766</v>
      </c>
      <c r="C1768" s="6" t="s">
        <v>2092</v>
      </c>
      <c r="D1768" s="8">
        <v>5</v>
      </c>
      <c r="E1768" s="8" t="s">
        <v>98</v>
      </c>
      <c r="F1768" s="8">
        <f ca="1">SUM(Table2[[#This Row],[AWAL]],Table2[[#This Row],[M17_21_2]],Table2[[#This Row],[K17_21_2]],Table2[[#This Row],[M23_28_2]],Table2[[#This Row],[K23_28_2]])</f>
        <v>5</v>
      </c>
      <c r="G1768" s="6">
        <f ca="1">SUMIF(INDIRECT(Table2[[#Headers],[M17_21_2]]&amp;"[concat]"),Table2[concat],INDIRECT(Table2[[#Headers],[M17_21_2]]&amp;"[c]"))</f>
        <v>0</v>
      </c>
      <c r="H1768" s="6">
        <f ca="1">SUMIF(INDIRECT(Table2[[#Headers],[K17_21_2]]&amp;"[concat]"),Table2[concat],INDIRECT(Table2[[#Headers],[K17_21_2]]&amp;"[c]"))*-1</f>
        <v>0</v>
      </c>
      <c r="I1768" s="6" t="str">
        <f ca="1">IF(OR(Table2[[#This Row],[M17_21_2]]&gt;0,Table2[[#This Row],[K17_21_2]]&lt;0),"+-","")</f>
        <v/>
      </c>
      <c r="J1768" s="9">
        <f ca="1">SUMIF(INDIRECT(Table2[[#Headers],[M23_28_2]]&amp;"[concat]"),Table2[concat],INDIRECT(Table2[[#Headers],[M23_28_2]]&amp;"[c]"))</f>
        <v>0</v>
      </c>
      <c r="K1768" s="9"/>
      <c r="L1768" s="9" t="str">
        <f ca="1">IF(OR(Table2[[#This Row],[M23_28_2]]&gt;0,Table2[[#This Row],[K23_28_2]]&lt;0),"+-","")</f>
        <v/>
      </c>
    </row>
    <row r="1769" spans="1:12" x14ac:dyDescent="0.25">
      <c r="A1769" s="6" t="str">
        <f>SUBSTITUTE(SUBSTITUTE(Table2[[#This Row],[NAMA BARANG]],"-","")," ","")</f>
        <v>PCRetKy6197</v>
      </c>
      <c r="B1769" s="8">
        <f ca="1">IF(Table2[[#This Row],[TT]]&lt;1,"",COUNT(B$2:B1768)+1)</f>
        <v>1767</v>
      </c>
      <c r="C1769" s="6" t="s">
        <v>2093</v>
      </c>
      <c r="D1769" s="8">
        <v>13</v>
      </c>
      <c r="E1769" s="8" t="s">
        <v>98</v>
      </c>
      <c r="F1769" s="8">
        <f ca="1">SUM(Table2[[#This Row],[AWAL]],Table2[[#This Row],[M17_21_2]],Table2[[#This Row],[K17_21_2]],Table2[[#This Row],[M23_28_2]],Table2[[#This Row],[K23_28_2]])</f>
        <v>13</v>
      </c>
      <c r="G1769" s="6">
        <f ca="1">SUMIF(INDIRECT(Table2[[#Headers],[M17_21_2]]&amp;"[concat]"),Table2[concat],INDIRECT(Table2[[#Headers],[M17_21_2]]&amp;"[c]"))</f>
        <v>0</v>
      </c>
      <c r="H1769" s="6">
        <f ca="1">SUMIF(INDIRECT(Table2[[#Headers],[K17_21_2]]&amp;"[concat]"),Table2[concat],INDIRECT(Table2[[#Headers],[K17_21_2]]&amp;"[c]"))*-1</f>
        <v>0</v>
      </c>
      <c r="I1769" s="6" t="str">
        <f ca="1">IF(OR(Table2[[#This Row],[M17_21_2]]&gt;0,Table2[[#This Row],[K17_21_2]]&lt;0),"+-","")</f>
        <v/>
      </c>
      <c r="J1769" s="9">
        <f ca="1">SUMIF(INDIRECT(Table2[[#Headers],[M23_28_2]]&amp;"[concat]"),Table2[concat],INDIRECT(Table2[[#Headers],[M23_28_2]]&amp;"[c]"))</f>
        <v>0</v>
      </c>
      <c r="K1769" s="9"/>
      <c r="L1769" s="9" t="str">
        <f ca="1">IF(OR(Table2[[#This Row],[M23_28_2]]&gt;0,Table2[[#This Row],[K23_28_2]]&lt;0),"+-","")</f>
        <v/>
      </c>
    </row>
    <row r="1770" spans="1:12" x14ac:dyDescent="0.25">
      <c r="A1770" s="6" t="str">
        <f>SUBSTITUTE(SUBSTITUTE(Table2[[#This Row],[NAMA BARANG]],"-","")," ","")</f>
        <v>PCRetKy6203(6)/6214(2)</v>
      </c>
      <c r="B1770" s="8">
        <f ca="1">IF(Table2[[#This Row],[TT]]&lt;1,"",COUNT(B$2:B1769)+1)</f>
        <v>1768</v>
      </c>
      <c r="C1770" s="6" t="s">
        <v>2866</v>
      </c>
      <c r="D1770" s="8">
        <v>8</v>
      </c>
      <c r="E1770" s="8" t="s">
        <v>98</v>
      </c>
      <c r="F1770" s="8">
        <f ca="1">SUM(Table2[[#This Row],[AWAL]],Table2[[#This Row],[M17_21_2]],Table2[[#This Row],[K17_21_2]],Table2[[#This Row],[M23_28_2]],Table2[[#This Row],[K23_28_2]])</f>
        <v>8</v>
      </c>
      <c r="G1770" s="6">
        <f ca="1">SUMIF(INDIRECT(Table2[[#Headers],[M17_21_2]]&amp;"[concat]"),Table2[concat],INDIRECT(Table2[[#Headers],[M17_21_2]]&amp;"[c]"))</f>
        <v>0</v>
      </c>
      <c r="H1770" s="6">
        <f ca="1">SUMIF(INDIRECT(Table2[[#Headers],[K17_21_2]]&amp;"[concat]"),Table2[concat],INDIRECT(Table2[[#Headers],[K17_21_2]]&amp;"[c]"))*-1</f>
        <v>0</v>
      </c>
      <c r="I1770" s="6" t="str">
        <f ca="1">IF(OR(Table2[[#This Row],[M17_21_2]]&gt;0,Table2[[#This Row],[K17_21_2]]&lt;0),"+-","")</f>
        <v/>
      </c>
      <c r="J1770" s="9">
        <f ca="1">SUMIF(INDIRECT(Table2[[#Headers],[M23_28_2]]&amp;"[concat]"),Table2[concat],INDIRECT(Table2[[#Headers],[M23_28_2]]&amp;"[c]"))</f>
        <v>0</v>
      </c>
      <c r="K1770" s="9"/>
      <c r="L1770" s="9" t="str">
        <f ca="1">IF(OR(Table2[[#This Row],[M23_28_2]]&gt;0,Table2[[#This Row],[K23_28_2]]&lt;0),"+-","")</f>
        <v/>
      </c>
    </row>
    <row r="1771" spans="1:12" x14ac:dyDescent="0.25">
      <c r="A1771" s="6" t="str">
        <f>SUBSTITUTE(SUBSTITUTE(Table2[[#This Row],[NAMA BARANG]],"-","")," ","")</f>
        <v>PCRetKyA2009</v>
      </c>
      <c r="B1771" s="8">
        <f ca="1">IF(Table2[[#This Row],[TT]]&lt;1,"",COUNT(B$2:B1770)+1)</f>
        <v>1769</v>
      </c>
      <c r="C1771" s="6" t="s">
        <v>2094</v>
      </c>
      <c r="D1771" s="8">
        <v>3</v>
      </c>
      <c r="E1771" s="8" t="s">
        <v>98</v>
      </c>
      <c r="F1771" s="8">
        <f ca="1">SUM(Table2[[#This Row],[AWAL]],Table2[[#This Row],[M17_21_2]],Table2[[#This Row],[K17_21_2]],Table2[[#This Row],[M23_28_2]],Table2[[#This Row],[K23_28_2]])</f>
        <v>3</v>
      </c>
      <c r="G1771" s="6">
        <f ca="1">SUMIF(INDIRECT(Table2[[#Headers],[M17_21_2]]&amp;"[concat]"),Table2[concat],INDIRECT(Table2[[#Headers],[M17_21_2]]&amp;"[c]"))</f>
        <v>0</v>
      </c>
      <c r="H1771" s="6">
        <f ca="1">SUMIF(INDIRECT(Table2[[#Headers],[K17_21_2]]&amp;"[concat]"),Table2[concat],INDIRECT(Table2[[#Headers],[K17_21_2]]&amp;"[c]"))*-1</f>
        <v>0</v>
      </c>
      <c r="I1771" s="6" t="str">
        <f ca="1">IF(OR(Table2[[#This Row],[M17_21_2]]&gt;0,Table2[[#This Row],[K17_21_2]]&lt;0),"+-","")</f>
        <v/>
      </c>
      <c r="J1771" s="9">
        <f ca="1">SUMIF(INDIRECT(Table2[[#Headers],[M23_28_2]]&amp;"[concat]"),Table2[concat],INDIRECT(Table2[[#Headers],[M23_28_2]]&amp;"[c]"))</f>
        <v>0</v>
      </c>
      <c r="K1771" s="9"/>
      <c r="L1771" s="9" t="str">
        <f ca="1">IF(OR(Table2[[#This Row],[M23_28_2]]&gt;0,Table2[[#This Row],[K23_28_2]]&lt;0),"+-","")</f>
        <v/>
      </c>
    </row>
    <row r="1772" spans="1:12" x14ac:dyDescent="0.25">
      <c r="A1772" s="6" t="str">
        <f>SUBSTITUTE(SUBSTITUTE(Table2[[#This Row],[NAMA BARANG]],"-","")," ","")</f>
        <v>PCRetKyA2029(5)/6201(4)</v>
      </c>
      <c r="B1772" s="8">
        <f ca="1">IF(Table2[[#This Row],[TT]]&lt;1,"",COUNT(B$2:B1771)+1)</f>
        <v>1770</v>
      </c>
      <c r="C1772" s="6" t="s">
        <v>2868</v>
      </c>
      <c r="D1772" s="8">
        <v>9</v>
      </c>
      <c r="E1772" s="8" t="s">
        <v>98</v>
      </c>
      <c r="F1772" s="8">
        <f ca="1">SUM(Table2[[#This Row],[AWAL]],Table2[[#This Row],[M17_21_2]],Table2[[#This Row],[K17_21_2]],Table2[[#This Row],[M23_28_2]],Table2[[#This Row],[K23_28_2]])</f>
        <v>9</v>
      </c>
      <c r="G1772" s="6">
        <f ca="1">SUMIF(INDIRECT(Table2[[#Headers],[M17_21_2]]&amp;"[concat]"),Table2[concat],INDIRECT(Table2[[#Headers],[M17_21_2]]&amp;"[c]"))</f>
        <v>0</v>
      </c>
      <c r="H1772" s="6">
        <f ca="1">SUMIF(INDIRECT(Table2[[#Headers],[K17_21_2]]&amp;"[concat]"),Table2[concat],INDIRECT(Table2[[#Headers],[K17_21_2]]&amp;"[c]"))*-1</f>
        <v>0</v>
      </c>
      <c r="I1772" s="6" t="str">
        <f ca="1">IF(OR(Table2[[#This Row],[M17_21_2]]&gt;0,Table2[[#This Row],[K17_21_2]]&lt;0),"+-","")</f>
        <v/>
      </c>
      <c r="J1772" s="9">
        <f ca="1">SUMIF(INDIRECT(Table2[[#Headers],[M23_28_2]]&amp;"[concat]"),Table2[concat],INDIRECT(Table2[[#Headers],[M23_28_2]]&amp;"[c]"))</f>
        <v>0</v>
      </c>
      <c r="K1772" s="9"/>
      <c r="L1772" s="9" t="str">
        <f ca="1">IF(OR(Table2[[#This Row],[M23_28_2]]&gt;0,Table2[[#This Row],[K23_28_2]]&lt;0),"+-","")</f>
        <v/>
      </c>
    </row>
    <row r="1773" spans="1:12" x14ac:dyDescent="0.25">
      <c r="A1773" s="6" t="str">
        <f>SUBSTITUTE(SUBSTITUTE(Table2[[#This Row],[NAMA BARANG]],"-","")," ","")</f>
        <v>PCRetoval2Bunga</v>
      </c>
      <c r="B1773" s="8">
        <f ca="1">IF(Table2[[#This Row],[TT]]&lt;1,"",COUNT(B$2:B1772)+1)</f>
        <v>1771</v>
      </c>
      <c r="C1773" s="6" t="s">
        <v>2095</v>
      </c>
      <c r="D1773" s="8">
        <v>2</v>
      </c>
      <c r="E1773" s="8" t="s">
        <v>36</v>
      </c>
      <c r="F1773" s="8">
        <f ca="1">SUM(Table2[[#This Row],[AWAL]],Table2[[#This Row],[M17_21_2]],Table2[[#This Row],[K17_21_2]],Table2[[#This Row],[M23_28_2]],Table2[[#This Row],[K23_28_2]])</f>
        <v>2</v>
      </c>
      <c r="G1773" s="6">
        <f ca="1">SUMIF(INDIRECT(Table2[[#Headers],[M17_21_2]]&amp;"[concat]"),Table2[concat],INDIRECT(Table2[[#Headers],[M17_21_2]]&amp;"[c]"))</f>
        <v>0</v>
      </c>
      <c r="H1773" s="6">
        <f ca="1">SUMIF(INDIRECT(Table2[[#Headers],[K17_21_2]]&amp;"[concat]"),Table2[concat],INDIRECT(Table2[[#Headers],[K17_21_2]]&amp;"[c]"))*-1</f>
        <v>0</v>
      </c>
      <c r="I1773" s="6" t="str">
        <f ca="1">IF(OR(Table2[[#This Row],[M17_21_2]]&gt;0,Table2[[#This Row],[K17_21_2]]&lt;0),"+-","")</f>
        <v/>
      </c>
      <c r="J1773" s="9">
        <f ca="1">SUMIF(INDIRECT(Table2[[#Headers],[M23_28_2]]&amp;"[concat]"),Table2[concat],INDIRECT(Table2[[#Headers],[M23_28_2]]&amp;"[c]"))</f>
        <v>0</v>
      </c>
      <c r="K1773" s="9"/>
      <c r="L1773" s="9" t="str">
        <f ca="1">IF(OR(Table2[[#This Row],[M23_28_2]]&gt;0,Table2[[#This Row],[K23_28_2]]&lt;0),"+-","")</f>
        <v/>
      </c>
    </row>
    <row r="1774" spans="1:12" x14ac:dyDescent="0.25">
      <c r="A1774" s="6" t="str">
        <f>SUBSTITUTE(SUBSTITUTE(Table2[[#This Row],[NAMA BARANG]],"-","")," ","")</f>
        <v>PCRetSF1508pita(30)</v>
      </c>
      <c r="B1774" s="8">
        <f ca="1">IF(Table2[[#This Row],[TT]]&lt;1,"",COUNT(B$2:B1773)+1)</f>
        <v>1772</v>
      </c>
      <c r="C1774" s="6" t="s">
        <v>2096</v>
      </c>
      <c r="D1774" s="8">
        <v>3</v>
      </c>
      <c r="E1774" s="8" t="s">
        <v>163</v>
      </c>
      <c r="F1774" s="8">
        <f ca="1">SUM(Table2[[#This Row],[AWAL]],Table2[[#This Row],[M17_21_2]],Table2[[#This Row],[K17_21_2]],Table2[[#This Row],[M23_28_2]],Table2[[#This Row],[K23_28_2]])</f>
        <v>3</v>
      </c>
      <c r="G1774" s="6">
        <f ca="1">SUMIF(INDIRECT(Table2[[#Headers],[M17_21_2]]&amp;"[concat]"),Table2[concat],INDIRECT(Table2[[#Headers],[M17_21_2]]&amp;"[c]"))</f>
        <v>0</v>
      </c>
      <c r="H1774" s="6">
        <f ca="1">SUMIF(INDIRECT(Table2[[#Headers],[K17_21_2]]&amp;"[concat]"),Table2[concat],INDIRECT(Table2[[#Headers],[K17_21_2]]&amp;"[c]"))*-1</f>
        <v>0</v>
      </c>
      <c r="I1774" s="6" t="str">
        <f ca="1">IF(OR(Table2[[#This Row],[M17_21_2]]&gt;0,Table2[[#This Row],[K17_21_2]]&lt;0),"+-","")</f>
        <v/>
      </c>
      <c r="J1774" s="9">
        <f ca="1">SUMIF(INDIRECT(Table2[[#Headers],[M23_28_2]]&amp;"[concat]"),Table2[concat],INDIRECT(Table2[[#Headers],[M23_28_2]]&amp;"[c]"))</f>
        <v>0</v>
      </c>
      <c r="K1774" s="9"/>
      <c r="L1774" s="9" t="str">
        <f ca="1">IF(OR(Table2[[#This Row],[M23_28_2]]&gt;0,Table2[[#This Row],[K23_28_2]]&lt;0),"+-","")</f>
        <v/>
      </c>
    </row>
    <row r="1775" spans="1:12" x14ac:dyDescent="0.25">
      <c r="A1775" s="6" t="str">
        <f>SUBSTITUTE(SUBSTITUTE(Table2[[#This Row],[NAMA BARANG]],"-","")," ","")</f>
        <v>PCRetSF5477</v>
      </c>
      <c r="B1775" s="8">
        <f ca="1">IF(Table2[[#This Row],[TT]]&lt;1,"",COUNT(B$2:B1774)+1)</f>
        <v>1773</v>
      </c>
      <c r="C1775" s="6" t="s">
        <v>2097</v>
      </c>
      <c r="D1775" s="8">
        <v>14</v>
      </c>
      <c r="E1775" s="8" t="s">
        <v>128</v>
      </c>
      <c r="F1775" s="8">
        <f ca="1">SUM(Table2[[#This Row],[AWAL]],Table2[[#This Row],[M17_21_2]],Table2[[#This Row],[K17_21_2]],Table2[[#This Row],[M23_28_2]],Table2[[#This Row],[K23_28_2]])</f>
        <v>14</v>
      </c>
      <c r="G1775" s="6">
        <f ca="1">SUMIF(INDIRECT(Table2[[#Headers],[M17_21_2]]&amp;"[concat]"),Table2[concat],INDIRECT(Table2[[#Headers],[M17_21_2]]&amp;"[c]"))</f>
        <v>0</v>
      </c>
      <c r="H1775" s="6">
        <f ca="1">SUMIF(INDIRECT(Table2[[#Headers],[K17_21_2]]&amp;"[concat]"),Table2[concat],INDIRECT(Table2[[#Headers],[K17_21_2]]&amp;"[c]"))*-1</f>
        <v>0</v>
      </c>
      <c r="I1775" s="6" t="str">
        <f ca="1">IF(OR(Table2[[#This Row],[M17_21_2]]&gt;0,Table2[[#This Row],[K17_21_2]]&lt;0),"+-","")</f>
        <v/>
      </c>
      <c r="J1775" s="9">
        <f ca="1">SUMIF(INDIRECT(Table2[[#Headers],[M23_28_2]]&amp;"[concat]"),Table2[concat],INDIRECT(Table2[[#Headers],[M23_28_2]]&amp;"[c]"))</f>
        <v>0</v>
      </c>
      <c r="K1775" s="9"/>
      <c r="L1775" s="9" t="str">
        <f ca="1">IF(OR(Table2[[#This Row],[M23_28_2]]&gt;0,Table2[[#This Row],[K23_28_2]]&lt;0),"+-","")</f>
        <v/>
      </c>
    </row>
    <row r="1776" spans="1:12" x14ac:dyDescent="0.25">
      <c r="A1776" s="6" t="str">
        <f>SUBSTITUTE(SUBSTITUTE(Table2[[#This Row],[NAMA BARANG]],"-","")," ","")</f>
        <v>PCRetSGp2</v>
      </c>
      <c r="B1776" s="8">
        <f ca="1">IF(Table2[[#This Row],[TT]]&lt;1,"",COUNT(B$2:B1775)+1)</f>
        <v>1774</v>
      </c>
      <c r="C1776" s="6" t="s">
        <v>2098</v>
      </c>
      <c r="D1776" s="8">
        <v>2</v>
      </c>
      <c r="E1776" s="8" t="s">
        <v>143</v>
      </c>
      <c r="F1776" s="8">
        <f ca="1">SUM(Table2[[#This Row],[AWAL]],Table2[[#This Row],[M17_21_2]],Table2[[#This Row],[K17_21_2]],Table2[[#This Row],[M23_28_2]],Table2[[#This Row],[K23_28_2]])</f>
        <v>2</v>
      </c>
      <c r="G1776" s="6">
        <f ca="1">SUMIF(INDIRECT(Table2[[#Headers],[M17_21_2]]&amp;"[concat]"),Table2[concat],INDIRECT(Table2[[#Headers],[M17_21_2]]&amp;"[c]"))</f>
        <v>0</v>
      </c>
      <c r="H1776" s="6">
        <f ca="1">SUMIF(INDIRECT(Table2[[#Headers],[K17_21_2]]&amp;"[concat]"),Table2[concat],INDIRECT(Table2[[#Headers],[K17_21_2]]&amp;"[c]"))*-1</f>
        <v>0</v>
      </c>
      <c r="I1776" s="6" t="str">
        <f ca="1">IF(OR(Table2[[#This Row],[M17_21_2]]&gt;0,Table2[[#This Row],[K17_21_2]]&lt;0),"+-","")</f>
        <v/>
      </c>
      <c r="J1776" s="9">
        <f ca="1">SUMIF(INDIRECT(Table2[[#Headers],[M23_28_2]]&amp;"[concat]"),Table2[concat],INDIRECT(Table2[[#Headers],[M23_28_2]]&amp;"[c]"))</f>
        <v>0</v>
      </c>
      <c r="K1776" s="9"/>
      <c r="L1776" s="9" t="str">
        <f ca="1">IF(OR(Table2[[#This Row],[M23_28_2]]&gt;0,Table2[[#This Row],[K23_28_2]]&lt;0),"+-","")</f>
        <v/>
      </c>
    </row>
    <row r="1777" spans="1:12" x14ac:dyDescent="0.25">
      <c r="A1777" s="6" t="str">
        <f>SUBSTITUTE(SUBSTITUTE(Table2[[#This Row],[NAMA BARANG]],"-","")," ","")</f>
        <v>PCRetSH7256/jaring</v>
      </c>
      <c r="B1777" s="8">
        <f ca="1">IF(Table2[[#This Row],[TT]]&lt;1,"",COUNT(B$2:B1776)+1)</f>
        <v>1775</v>
      </c>
      <c r="C1777" s="6" t="s">
        <v>2099</v>
      </c>
      <c r="D1777" s="8">
        <v>3</v>
      </c>
      <c r="E1777" s="8">
        <v>288</v>
      </c>
      <c r="F1777" s="8">
        <f ca="1">SUM(Table2[[#This Row],[AWAL]],Table2[[#This Row],[M17_21_2]],Table2[[#This Row],[K17_21_2]],Table2[[#This Row],[M23_28_2]],Table2[[#This Row],[K23_28_2]])</f>
        <v>3</v>
      </c>
      <c r="G1777" s="6">
        <f ca="1">SUMIF(INDIRECT(Table2[[#Headers],[M17_21_2]]&amp;"[concat]"),Table2[concat],INDIRECT(Table2[[#Headers],[M17_21_2]]&amp;"[c]"))</f>
        <v>0</v>
      </c>
      <c r="H1777" s="6">
        <f ca="1">SUMIF(INDIRECT(Table2[[#Headers],[K17_21_2]]&amp;"[concat]"),Table2[concat],INDIRECT(Table2[[#Headers],[K17_21_2]]&amp;"[c]"))*-1</f>
        <v>0</v>
      </c>
      <c r="I1777" s="6" t="str">
        <f ca="1">IF(OR(Table2[[#This Row],[M17_21_2]]&gt;0,Table2[[#This Row],[K17_21_2]]&lt;0),"+-","")</f>
        <v/>
      </c>
      <c r="J1777" s="9">
        <f ca="1">SUMIF(INDIRECT(Table2[[#Headers],[M23_28_2]]&amp;"[concat]"),Table2[concat],INDIRECT(Table2[[#Headers],[M23_28_2]]&amp;"[c]"))</f>
        <v>0</v>
      </c>
      <c r="K1777" s="9"/>
      <c r="L1777" s="9" t="str">
        <f ca="1">IF(OR(Table2[[#This Row],[M23_28_2]]&gt;0,Table2[[#This Row],[K23_28_2]]&lt;0),"+-","")</f>
        <v/>
      </c>
    </row>
    <row r="1778" spans="1:12" x14ac:dyDescent="0.25">
      <c r="A1778" s="6" t="str">
        <f>SUBSTITUTE(SUBSTITUTE(Table2[[#This Row],[NAMA BARANG]],"-","")," ","")</f>
        <v>PCRetStrongmoshi</v>
      </c>
      <c r="B1778" s="8">
        <f ca="1">IF(Table2[[#This Row],[TT]]&lt;1,"",COUNT(B$2:B1777)+1)</f>
        <v>1776</v>
      </c>
      <c r="C1778" s="6" t="s">
        <v>2100</v>
      </c>
      <c r="D1778" s="8">
        <v>1</v>
      </c>
      <c r="E1778" s="8" t="s">
        <v>1843</v>
      </c>
      <c r="F1778" s="8">
        <f ca="1">SUM(Table2[[#This Row],[AWAL]],Table2[[#This Row],[M17_21_2]],Table2[[#This Row],[K17_21_2]],Table2[[#This Row],[M23_28_2]],Table2[[#This Row],[K23_28_2]])</f>
        <v>1</v>
      </c>
      <c r="G1778" s="6">
        <f ca="1">SUMIF(INDIRECT(Table2[[#Headers],[M17_21_2]]&amp;"[concat]"),Table2[concat],INDIRECT(Table2[[#Headers],[M17_21_2]]&amp;"[c]"))</f>
        <v>0</v>
      </c>
      <c r="H1778" s="6">
        <f ca="1">SUMIF(INDIRECT(Table2[[#Headers],[K17_21_2]]&amp;"[concat]"),Table2[concat],INDIRECT(Table2[[#Headers],[K17_21_2]]&amp;"[c]"))*-1</f>
        <v>0</v>
      </c>
      <c r="I1778" s="6" t="str">
        <f ca="1">IF(OR(Table2[[#This Row],[M17_21_2]]&gt;0,Table2[[#This Row],[K17_21_2]]&lt;0),"+-","")</f>
        <v/>
      </c>
      <c r="J1778" s="9">
        <f ca="1">SUMIF(INDIRECT(Table2[[#Headers],[M23_28_2]]&amp;"[concat]"),Table2[concat],INDIRECT(Table2[[#Headers],[M23_28_2]]&amp;"[c]"))</f>
        <v>0</v>
      </c>
      <c r="K1778" s="9"/>
      <c r="L1778" s="9" t="str">
        <f ca="1">IF(OR(Table2[[#This Row],[M23_28_2]]&gt;0,Table2[[#This Row],[K23_28_2]]&lt;0),"+-","")</f>
        <v/>
      </c>
    </row>
    <row r="1779" spans="1:12" x14ac:dyDescent="0.25">
      <c r="A1779" s="6" t="str">
        <f>SUBSTITUTE(SUBSTITUTE(Table2[[#This Row],[NAMA BARANG]],"-","")," ","")</f>
        <v>PCRetTZ1179</v>
      </c>
      <c r="B1779" s="8">
        <f ca="1">IF(Table2[[#This Row],[TT]]&lt;1,"",COUNT(B$2:B1778)+1)</f>
        <v>1777</v>
      </c>
      <c r="C1779" s="6" t="s">
        <v>2102</v>
      </c>
      <c r="D1779" s="8">
        <v>2</v>
      </c>
      <c r="E1779" s="8" t="s">
        <v>1485</v>
      </c>
      <c r="F1779" s="8">
        <f ca="1">SUM(Table2[[#This Row],[AWAL]],Table2[[#This Row],[M17_21_2]],Table2[[#This Row],[K17_21_2]],Table2[[#This Row],[M23_28_2]],Table2[[#This Row],[K23_28_2]])</f>
        <v>2</v>
      </c>
      <c r="G1779" s="6">
        <f ca="1">SUMIF(INDIRECT(Table2[[#Headers],[M17_21_2]]&amp;"[concat]"),Table2[concat],INDIRECT(Table2[[#Headers],[M17_21_2]]&amp;"[c]"))</f>
        <v>0</v>
      </c>
      <c r="H1779" s="6">
        <f ca="1">SUMIF(INDIRECT(Table2[[#Headers],[K17_21_2]]&amp;"[concat]"),Table2[concat],INDIRECT(Table2[[#Headers],[K17_21_2]]&amp;"[c]"))*-1</f>
        <v>0</v>
      </c>
      <c r="I1779" s="6" t="str">
        <f ca="1">IF(OR(Table2[[#This Row],[M17_21_2]]&gt;0,Table2[[#This Row],[K17_21_2]]&lt;0),"+-","")</f>
        <v/>
      </c>
      <c r="J1779" s="9">
        <f ca="1">SUMIF(INDIRECT(Table2[[#Headers],[M23_28_2]]&amp;"[concat]"),Table2[concat],INDIRECT(Table2[[#Headers],[M23_28_2]]&amp;"[c]"))</f>
        <v>0</v>
      </c>
      <c r="K1779" s="9"/>
      <c r="L1779" s="9" t="str">
        <f ca="1">IF(OR(Table2[[#This Row],[M23_28_2]]&gt;0,Table2[[#This Row],[K23_28_2]]&lt;0),"+-","")</f>
        <v/>
      </c>
    </row>
    <row r="1780" spans="1:12" x14ac:dyDescent="0.25">
      <c r="A1780" s="6" t="str">
        <f>SUBSTITUTE(SUBSTITUTE(Table2[[#This Row],[NAMA BARANG]],"-","")," ","")</f>
        <v>PCRetWorryWJ2198</v>
      </c>
      <c r="B1780" s="8">
        <f ca="1">IF(Table2[[#This Row],[TT]]&lt;1,"",COUNT(B$2:B1779)+1)</f>
        <v>1778</v>
      </c>
      <c r="C1780" s="6" t="s">
        <v>2103</v>
      </c>
      <c r="D1780" s="8">
        <v>4</v>
      </c>
      <c r="E1780" s="8" t="s">
        <v>61</v>
      </c>
      <c r="F1780" s="8">
        <f ca="1">SUM(Table2[[#This Row],[AWAL]],Table2[[#This Row],[M17_21_2]],Table2[[#This Row],[K17_21_2]],Table2[[#This Row],[M23_28_2]],Table2[[#This Row],[K23_28_2]])</f>
        <v>4</v>
      </c>
      <c r="G1780" s="6">
        <f ca="1">SUMIF(INDIRECT(Table2[[#Headers],[M17_21_2]]&amp;"[concat]"),Table2[concat],INDIRECT(Table2[[#Headers],[M17_21_2]]&amp;"[c]"))</f>
        <v>0</v>
      </c>
      <c r="H1780" s="6">
        <f ca="1">SUMIF(INDIRECT(Table2[[#Headers],[K17_21_2]]&amp;"[concat]"),Table2[concat],INDIRECT(Table2[[#Headers],[K17_21_2]]&amp;"[c]"))*-1</f>
        <v>0</v>
      </c>
      <c r="I1780" s="6" t="str">
        <f ca="1">IF(OR(Table2[[#This Row],[M17_21_2]]&gt;0,Table2[[#This Row],[K17_21_2]]&lt;0),"+-","")</f>
        <v/>
      </c>
      <c r="J1780" s="9">
        <f ca="1">SUMIF(INDIRECT(Table2[[#Headers],[M23_28_2]]&amp;"[concat]"),Table2[concat],INDIRECT(Table2[[#Headers],[M23_28_2]]&amp;"[c]"))</f>
        <v>0</v>
      </c>
      <c r="K1780" s="9"/>
      <c r="L1780" s="9" t="str">
        <f ca="1">IF(OR(Table2[[#This Row],[M23_28_2]]&gt;0,Table2[[#This Row],[K23_28_2]]&lt;0),"+-","")</f>
        <v/>
      </c>
    </row>
    <row r="1781" spans="1:12" x14ac:dyDescent="0.25">
      <c r="A1781" s="6" t="str">
        <f>SUBSTITUTE(SUBSTITUTE(Table2[[#This Row],[NAMA BARANG]],"-","")," ","")</f>
        <v>PCRetXD3305K</v>
      </c>
      <c r="B1781" s="8">
        <f ca="1">IF(Table2[[#This Row],[TT]]&lt;1,"",COUNT(B$2:B1780)+1)</f>
        <v>1779</v>
      </c>
      <c r="C1781" s="6" t="s">
        <v>2104</v>
      </c>
      <c r="D1781" s="8">
        <v>4</v>
      </c>
      <c r="E1781" s="8">
        <v>240</v>
      </c>
      <c r="F1781" s="8">
        <f ca="1">SUM(Table2[[#This Row],[AWAL]],Table2[[#This Row],[M17_21_2]],Table2[[#This Row],[K17_21_2]],Table2[[#This Row],[M23_28_2]],Table2[[#This Row],[K23_28_2]])</f>
        <v>4</v>
      </c>
      <c r="G1781" s="6">
        <f ca="1">SUMIF(INDIRECT(Table2[[#Headers],[M17_21_2]]&amp;"[concat]"),Table2[concat],INDIRECT(Table2[[#Headers],[M17_21_2]]&amp;"[c]"))</f>
        <v>0</v>
      </c>
      <c r="H1781" s="6">
        <f ca="1">SUMIF(INDIRECT(Table2[[#Headers],[K17_21_2]]&amp;"[concat]"),Table2[concat],INDIRECT(Table2[[#Headers],[K17_21_2]]&amp;"[c]"))*-1</f>
        <v>0</v>
      </c>
      <c r="I1781" s="6" t="str">
        <f ca="1">IF(OR(Table2[[#This Row],[M17_21_2]]&gt;0,Table2[[#This Row],[K17_21_2]]&lt;0),"+-","")</f>
        <v/>
      </c>
      <c r="J1781" s="9">
        <f ca="1">SUMIF(INDIRECT(Table2[[#Headers],[M23_28_2]]&amp;"[concat]"),Table2[concat],INDIRECT(Table2[[#Headers],[M23_28_2]]&amp;"[c]"))</f>
        <v>0</v>
      </c>
      <c r="K1781" s="9"/>
      <c r="L1781" s="9" t="str">
        <f ca="1">IF(OR(Table2[[#This Row],[M23_28_2]]&gt;0,Table2[[#This Row],[K23_28_2]]&lt;0),"+-","")</f>
        <v/>
      </c>
    </row>
    <row r="1782" spans="1:12" x14ac:dyDescent="0.25">
      <c r="A1782" s="6" t="str">
        <f>SUBSTITUTE(SUBSTITUTE(Table2[[#This Row],[NAMA BARANG]],"-","")," ","")</f>
        <v>PCRetXS29NLoLgarisblack</v>
      </c>
      <c r="B1782" s="8">
        <f ca="1">IF(Table2[[#This Row],[TT]]&lt;1,"",COUNT(B$2:B1781)+1)</f>
        <v>1780</v>
      </c>
      <c r="C1782" s="6" t="s">
        <v>2106</v>
      </c>
      <c r="D1782" s="8">
        <v>37</v>
      </c>
      <c r="E1782" s="8">
        <v>144</v>
      </c>
      <c r="F1782" s="8">
        <f ca="1">SUM(Table2[[#This Row],[AWAL]],Table2[[#This Row],[M17_21_2]],Table2[[#This Row],[K17_21_2]],Table2[[#This Row],[M23_28_2]],Table2[[#This Row],[K23_28_2]])</f>
        <v>37</v>
      </c>
      <c r="G1782" s="6">
        <f ca="1">SUMIF(INDIRECT(Table2[[#Headers],[M17_21_2]]&amp;"[concat]"),Table2[concat],INDIRECT(Table2[[#Headers],[M17_21_2]]&amp;"[c]"))</f>
        <v>0</v>
      </c>
      <c r="H1782" s="6">
        <f ca="1">SUMIF(INDIRECT(Table2[[#Headers],[K17_21_2]]&amp;"[concat]"),Table2[concat],INDIRECT(Table2[[#Headers],[K17_21_2]]&amp;"[c]"))*-1</f>
        <v>0</v>
      </c>
      <c r="I1782" s="6" t="str">
        <f ca="1">IF(OR(Table2[[#This Row],[M17_21_2]]&gt;0,Table2[[#This Row],[K17_21_2]]&lt;0),"+-","")</f>
        <v/>
      </c>
      <c r="J1782" s="9">
        <f ca="1">SUMIF(INDIRECT(Table2[[#Headers],[M23_28_2]]&amp;"[concat]"),Table2[concat],INDIRECT(Table2[[#Headers],[M23_28_2]]&amp;"[c]"))</f>
        <v>0</v>
      </c>
      <c r="K1782" s="9"/>
      <c r="L1782" s="9" t="str">
        <f ca="1">IF(OR(Table2[[#This Row],[M23_28_2]]&gt;0,Table2[[#This Row],[K23_28_2]]&lt;0),"+-","")</f>
        <v/>
      </c>
    </row>
    <row r="1783" spans="1:12" x14ac:dyDescent="0.25">
      <c r="A1783" s="6" t="str">
        <f>SUBSTITUTE(SUBSTITUTE(Table2[[#This Row],[NAMA BARANG]],"-","")," ","")</f>
        <v>PCRetZhili8952</v>
      </c>
      <c r="B1783" s="8">
        <f ca="1">IF(Table2[[#This Row],[TT]]&lt;1,"",COUNT(B$2:B1782)+1)</f>
        <v>1781</v>
      </c>
      <c r="C1783" s="6" t="s">
        <v>2107</v>
      </c>
      <c r="D1783" s="8">
        <v>1</v>
      </c>
      <c r="E1783" s="8" t="s">
        <v>917</v>
      </c>
      <c r="F1783" s="8">
        <f ca="1">SUM(Table2[[#This Row],[AWAL]],Table2[[#This Row],[M17_21_2]],Table2[[#This Row],[K17_21_2]],Table2[[#This Row],[M23_28_2]],Table2[[#This Row],[K23_28_2]])</f>
        <v>1</v>
      </c>
      <c r="G1783" s="6">
        <f ca="1">SUMIF(INDIRECT(Table2[[#Headers],[M17_21_2]]&amp;"[concat]"),Table2[concat],INDIRECT(Table2[[#Headers],[M17_21_2]]&amp;"[c]"))</f>
        <v>0</v>
      </c>
      <c r="H1783" s="6">
        <f ca="1">SUMIF(INDIRECT(Table2[[#Headers],[K17_21_2]]&amp;"[concat]"),Table2[concat],INDIRECT(Table2[[#Headers],[K17_21_2]]&amp;"[c]"))*-1</f>
        <v>0</v>
      </c>
      <c r="I1783" s="6" t="str">
        <f ca="1">IF(OR(Table2[[#This Row],[M17_21_2]]&gt;0,Table2[[#This Row],[K17_21_2]]&lt;0),"+-","")</f>
        <v/>
      </c>
      <c r="J1783" s="9">
        <f ca="1">SUMIF(INDIRECT(Table2[[#Headers],[M23_28_2]]&amp;"[concat]"),Table2[concat],INDIRECT(Table2[[#Headers],[M23_28_2]]&amp;"[c]"))</f>
        <v>0</v>
      </c>
      <c r="K1783" s="9"/>
      <c r="L1783" s="9" t="str">
        <f ca="1">IF(OR(Table2[[#This Row],[M23_28_2]]&gt;0,Table2[[#This Row],[K23_28_2]]&lt;0),"+-","")</f>
        <v/>
      </c>
    </row>
    <row r="1784" spans="1:12" x14ac:dyDescent="0.25">
      <c r="A1784" s="6" t="str">
        <f>SUBSTITUTE(SUBSTITUTE(Table2[[#This Row],[NAMA BARANG]],"-","")," ","")</f>
        <v>PCSandalkm16Bk</v>
      </c>
      <c r="B1784" s="8">
        <f ca="1">IF(Table2[[#This Row],[TT]]&lt;1,"",COUNT(B$2:B1783)+1)</f>
        <v>1782</v>
      </c>
      <c r="C1784" s="6" t="s">
        <v>2108</v>
      </c>
      <c r="D1784" s="8">
        <v>2</v>
      </c>
      <c r="E1784" s="8" t="s">
        <v>98</v>
      </c>
      <c r="F1784" s="8">
        <f ca="1">SUM(Table2[[#This Row],[AWAL]],Table2[[#This Row],[M17_21_2]],Table2[[#This Row],[K17_21_2]],Table2[[#This Row],[M23_28_2]],Table2[[#This Row],[K23_28_2]])</f>
        <v>2</v>
      </c>
      <c r="G1784" s="6">
        <f ca="1">SUMIF(INDIRECT(Table2[[#Headers],[M17_21_2]]&amp;"[concat]"),Table2[concat],INDIRECT(Table2[[#Headers],[M17_21_2]]&amp;"[c]"))</f>
        <v>0</v>
      </c>
      <c r="H1784" s="6">
        <f ca="1">SUMIF(INDIRECT(Table2[[#Headers],[K17_21_2]]&amp;"[concat]"),Table2[concat],INDIRECT(Table2[[#Headers],[K17_21_2]]&amp;"[c]"))*-1</f>
        <v>0</v>
      </c>
      <c r="I1784" s="6" t="str">
        <f ca="1">IF(OR(Table2[[#This Row],[M17_21_2]]&gt;0,Table2[[#This Row],[K17_21_2]]&lt;0),"+-","")</f>
        <v/>
      </c>
      <c r="J1784" s="9">
        <f ca="1">SUMIF(INDIRECT(Table2[[#Headers],[M23_28_2]]&amp;"[concat]"),Table2[concat],INDIRECT(Table2[[#Headers],[M23_28_2]]&amp;"[c]"))</f>
        <v>0</v>
      </c>
      <c r="K1784" s="9"/>
      <c r="L1784" s="9" t="str">
        <f ca="1">IF(OR(Table2[[#This Row],[M23_28_2]]&gt;0,Table2[[#This Row],[K23_28_2]]&lt;0),"+-","")</f>
        <v/>
      </c>
    </row>
    <row r="1785" spans="1:12" x14ac:dyDescent="0.25">
      <c r="A1785" s="6" t="str">
        <f>SUBSTITUTE(SUBSTITUTE(Table2[[#This Row],[NAMA BARANG]],"-","")," ","")</f>
        <v>PCSet8015(A008)</v>
      </c>
      <c r="B1785" s="8">
        <f ca="1">IF(Table2[[#This Row],[TT]]&lt;1,"",COUNT(B$2:B1784)+1)</f>
        <v>1783</v>
      </c>
      <c r="C1785" s="6" t="s">
        <v>2110</v>
      </c>
      <c r="D1785" s="8">
        <v>7</v>
      </c>
      <c r="E1785" s="8" t="s">
        <v>61</v>
      </c>
      <c r="F1785" s="8">
        <f ca="1">SUM(Table2[[#This Row],[AWAL]],Table2[[#This Row],[M17_21_2]],Table2[[#This Row],[K17_21_2]],Table2[[#This Row],[M23_28_2]],Table2[[#This Row],[K23_28_2]])</f>
        <v>7</v>
      </c>
      <c r="G1785" s="6">
        <f ca="1">SUMIF(INDIRECT(Table2[[#Headers],[M17_21_2]]&amp;"[concat]"),Table2[concat],INDIRECT(Table2[[#Headers],[M17_21_2]]&amp;"[c]"))</f>
        <v>0</v>
      </c>
      <c r="H1785" s="6">
        <f ca="1">SUMIF(INDIRECT(Table2[[#Headers],[K17_21_2]]&amp;"[concat]"),Table2[concat],INDIRECT(Table2[[#Headers],[K17_21_2]]&amp;"[c]"))*-1</f>
        <v>0</v>
      </c>
      <c r="I1785" s="6" t="str">
        <f ca="1">IF(OR(Table2[[#This Row],[M17_21_2]]&gt;0,Table2[[#This Row],[K17_21_2]]&lt;0),"+-","")</f>
        <v/>
      </c>
      <c r="J1785" s="9">
        <f ca="1">SUMIF(INDIRECT(Table2[[#Headers],[M23_28_2]]&amp;"[concat]"),Table2[concat],INDIRECT(Table2[[#Headers],[M23_28_2]]&amp;"[c]"))</f>
        <v>0</v>
      </c>
      <c r="K1785" s="9"/>
      <c r="L1785" s="9" t="str">
        <f ca="1">IF(OR(Table2[[#This Row],[M23_28_2]]&gt;0,Table2[[#This Row],[K23_28_2]]&lt;0),"+-","")</f>
        <v/>
      </c>
    </row>
    <row r="1786" spans="1:12" x14ac:dyDescent="0.25">
      <c r="A1786" s="6" t="str">
        <f>SUBSTITUTE(SUBSTITUTE(Table2[[#This Row],[NAMA BARANG]],"-","")," ","")</f>
        <v>PCSpoonM.Mouse</v>
      </c>
      <c r="B1786" s="8">
        <f ca="1">IF(Table2[[#This Row],[TT]]&lt;1,"",COUNT(B$2:B1785)+1)</f>
        <v>1784</v>
      </c>
      <c r="C1786" s="6" t="s">
        <v>2111</v>
      </c>
      <c r="D1786" s="8">
        <v>14</v>
      </c>
      <c r="E1786" s="8" t="s">
        <v>71</v>
      </c>
      <c r="F1786" s="8">
        <f ca="1">SUM(Table2[[#This Row],[AWAL]],Table2[[#This Row],[M17_21_2]],Table2[[#This Row],[K17_21_2]],Table2[[#This Row],[M23_28_2]],Table2[[#This Row],[K23_28_2]])</f>
        <v>14</v>
      </c>
      <c r="G1786" s="6">
        <f ca="1">SUMIF(INDIRECT(Table2[[#Headers],[M17_21_2]]&amp;"[concat]"),Table2[concat],INDIRECT(Table2[[#Headers],[M17_21_2]]&amp;"[c]"))</f>
        <v>0</v>
      </c>
      <c r="H1786" s="6">
        <f ca="1">SUMIF(INDIRECT(Table2[[#Headers],[K17_21_2]]&amp;"[concat]"),Table2[concat],INDIRECT(Table2[[#Headers],[K17_21_2]]&amp;"[c]"))*-1</f>
        <v>0</v>
      </c>
      <c r="I1786" s="6" t="str">
        <f ca="1">IF(OR(Table2[[#This Row],[M17_21_2]]&gt;0,Table2[[#This Row],[K17_21_2]]&lt;0),"+-","")</f>
        <v/>
      </c>
      <c r="J1786" s="9">
        <f ca="1">SUMIF(INDIRECT(Table2[[#Headers],[M23_28_2]]&amp;"[concat]"),Table2[concat],INDIRECT(Table2[[#Headers],[M23_28_2]]&amp;"[c]"))</f>
        <v>0</v>
      </c>
      <c r="K1786" s="9"/>
      <c r="L1786" s="9" t="str">
        <f ca="1">IF(OR(Table2[[#This Row],[M23_28_2]]&gt;0,Table2[[#This Row],[K23_28_2]]&lt;0),"+-","")</f>
        <v/>
      </c>
    </row>
    <row r="1787" spans="1:12" x14ac:dyDescent="0.25">
      <c r="A1787" s="6" t="str">
        <f>SUBSTITUTE(SUBSTITUTE(Table2[[#This Row],[NAMA BARANG]],"-","")," ","")</f>
        <v>PCSusunSaka2susun</v>
      </c>
      <c r="B1787" s="8">
        <f ca="1">IF(Table2[[#This Row],[TT]]&lt;1,"",COUNT(B$2:B1786)+1)</f>
        <v>1785</v>
      </c>
      <c r="C1787" s="6" t="s">
        <v>2112</v>
      </c>
      <c r="D1787" s="8">
        <v>14</v>
      </c>
      <c r="E1787" s="8" t="s">
        <v>47</v>
      </c>
      <c r="F1787" s="8">
        <f ca="1">SUM(Table2[[#This Row],[AWAL]],Table2[[#This Row],[M17_21_2]],Table2[[#This Row],[K17_21_2]],Table2[[#This Row],[M23_28_2]],Table2[[#This Row],[K23_28_2]])</f>
        <v>14</v>
      </c>
      <c r="G1787" s="6">
        <f ca="1">SUMIF(INDIRECT(Table2[[#Headers],[M17_21_2]]&amp;"[concat]"),Table2[concat],INDIRECT(Table2[[#Headers],[M17_21_2]]&amp;"[c]"))</f>
        <v>0</v>
      </c>
      <c r="H1787" s="6">
        <f ca="1">SUMIF(INDIRECT(Table2[[#Headers],[K17_21_2]]&amp;"[concat]"),Table2[concat],INDIRECT(Table2[[#Headers],[K17_21_2]]&amp;"[c]"))*-1</f>
        <v>0</v>
      </c>
      <c r="I1787" s="6" t="str">
        <f ca="1">IF(OR(Table2[[#This Row],[M17_21_2]]&gt;0,Table2[[#This Row],[K17_21_2]]&lt;0),"+-","")</f>
        <v/>
      </c>
      <c r="J1787" s="9">
        <f ca="1">SUMIF(INDIRECT(Table2[[#Headers],[M23_28_2]]&amp;"[concat]"),Table2[concat],INDIRECT(Table2[[#Headers],[M23_28_2]]&amp;"[c]"))</f>
        <v>0</v>
      </c>
      <c r="K1787" s="9"/>
      <c r="L1787" s="9" t="str">
        <f ca="1">IF(OR(Table2[[#This Row],[M23_28_2]]&gt;0,Table2[[#This Row],[K23_28_2]]&lt;0),"+-","")</f>
        <v/>
      </c>
    </row>
    <row r="1788" spans="1:12" x14ac:dyDescent="0.25">
      <c r="A1788" s="6" t="str">
        <f>SUBSTITUTE(SUBSTITUTE(Table2[[#This Row],[NAMA BARANG]],"-","")," ","")</f>
        <v>PCSusunSikaFIR</v>
      </c>
      <c r="B1788" s="8">
        <f ca="1">IF(Table2[[#This Row],[TT]]&lt;1,"",COUNT(B$2:B1787)+1)</f>
        <v>1786</v>
      </c>
      <c r="C1788" s="6" t="s">
        <v>2113</v>
      </c>
      <c r="D1788" s="8">
        <v>12</v>
      </c>
      <c r="E1788" s="8" t="s">
        <v>907</v>
      </c>
      <c r="F1788" s="8">
        <f ca="1">SUM(Table2[[#This Row],[AWAL]],Table2[[#This Row],[M17_21_2]],Table2[[#This Row],[K17_21_2]],Table2[[#This Row],[M23_28_2]],Table2[[#This Row],[K23_28_2]])</f>
        <v>12</v>
      </c>
      <c r="G1788" s="6">
        <f ca="1">SUMIF(INDIRECT(Table2[[#Headers],[M17_21_2]]&amp;"[concat]"),Table2[concat],INDIRECT(Table2[[#Headers],[M17_21_2]]&amp;"[c]"))</f>
        <v>0</v>
      </c>
      <c r="H1788" s="6">
        <f ca="1">SUMIF(INDIRECT(Table2[[#Headers],[K17_21_2]]&amp;"[concat]"),Table2[concat],INDIRECT(Table2[[#Headers],[K17_21_2]]&amp;"[c]"))*-1</f>
        <v>0</v>
      </c>
      <c r="I1788" s="6" t="str">
        <f ca="1">IF(OR(Table2[[#This Row],[M17_21_2]]&gt;0,Table2[[#This Row],[K17_21_2]]&lt;0),"+-","")</f>
        <v/>
      </c>
      <c r="J1788" s="9">
        <f ca="1">SUMIF(INDIRECT(Table2[[#Headers],[M23_28_2]]&amp;"[concat]"),Table2[concat],INDIRECT(Table2[[#Headers],[M23_28_2]]&amp;"[c]"))</f>
        <v>0</v>
      </c>
      <c r="K1788" s="9"/>
      <c r="L1788" s="9" t="str">
        <f ca="1">IF(OR(Table2[[#This Row],[M23_28_2]]&gt;0,Table2[[#This Row],[K23_28_2]]&lt;0),"+-","")</f>
        <v/>
      </c>
    </row>
    <row r="1789" spans="1:12" x14ac:dyDescent="0.25">
      <c r="A1789" s="6" t="str">
        <f>SUBSTITUTE(SUBSTITUTE(Table2[[#This Row],[NAMA BARANG]],"-","")," ","")</f>
        <v>PCTeslaTS777</v>
      </c>
      <c r="B1789" s="8">
        <f ca="1">IF(Table2[[#This Row],[TT]]&lt;1,"",COUNT(B$2:B1788)+1)</f>
        <v>1787</v>
      </c>
      <c r="C1789" s="6" t="s">
        <v>2114</v>
      </c>
      <c r="D1789" s="8">
        <v>7</v>
      </c>
      <c r="E1789" s="8" t="s">
        <v>71</v>
      </c>
      <c r="F1789" s="8">
        <f ca="1">SUM(Table2[[#This Row],[AWAL]],Table2[[#This Row],[M17_21_2]],Table2[[#This Row],[K17_21_2]],Table2[[#This Row],[M23_28_2]],Table2[[#This Row],[K23_28_2]])</f>
        <v>7</v>
      </c>
      <c r="G1789" s="6">
        <f ca="1">SUMIF(INDIRECT(Table2[[#Headers],[M17_21_2]]&amp;"[concat]"),Table2[concat],INDIRECT(Table2[[#Headers],[M17_21_2]]&amp;"[c]"))</f>
        <v>0</v>
      </c>
      <c r="H1789" s="6">
        <f ca="1">SUMIF(INDIRECT(Table2[[#Headers],[K17_21_2]]&amp;"[concat]"),Table2[concat],INDIRECT(Table2[[#Headers],[K17_21_2]]&amp;"[c]"))*-1</f>
        <v>0</v>
      </c>
      <c r="I1789" s="6" t="str">
        <f ca="1">IF(OR(Table2[[#This Row],[M17_21_2]]&gt;0,Table2[[#This Row],[K17_21_2]]&lt;0),"+-","")</f>
        <v/>
      </c>
      <c r="J1789" s="9">
        <f ca="1">SUMIF(INDIRECT(Table2[[#Headers],[M23_28_2]]&amp;"[concat]"),Table2[concat],INDIRECT(Table2[[#Headers],[M23_28_2]]&amp;"[c]"))</f>
        <v>0</v>
      </c>
      <c r="K1789" s="9"/>
      <c r="L1789" s="9" t="str">
        <f ca="1">IF(OR(Table2[[#This Row],[M23_28_2]]&gt;0,Table2[[#This Row],[K23_28_2]]&lt;0),"+-","")</f>
        <v/>
      </c>
    </row>
    <row r="1790" spans="1:12" x14ac:dyDescent="0.25">
      <c r="A1790" s="6" t="str">
        <f>SUBSTITUTE(SUBSTITUTE(Table2[[#This Row],[NAMA BARANG]],"-","")," ","")</f>
        <v>PCToplaPL05</v>
      </c>
      <c r="B1790" s="8">
        <f ca="1">IF(Table2[[#This Row],[TT]]&lt;1,"",COUNT(B$2:B1789)+1)</f>
        <v>1788</v>
      </c>
      <c r="C1790" s="6" t="s">
        <v>2115</v>
      </c>
      <c r="D1790" s="8">
        <v>4</v>
      </c>
      <c r="E1790" s="8" t="s">
        <v>596</v>
      </c>
      <c r="F1790" s="8">
        <f ca="1">SUM(Table2[[#This Row],[AWAL]],Table2[[#This Row],[M17_21_2]],Table2[[#This Row],[K17_21_2]],Table2[[#This Row],[M23_28_2]],Table2[[#This Row],[K23_28_2]])</f>
        <v>4</v>
      </c>
      <c r="G1790" s="6">
        <f ca="1">SUMIF(INDIRECT(Table2[[#Headers],[M17_21_2]]&amp;"[concat]"),Table2[concat],INDIRECT(Table2[[#Headers],[M17_21_2]]&amp;"[c]"))</f>
        <v>0</v>
      </c>
      <c r="H1790" s="6">
        <f ca="1">SUMIF(INDIRECT(Table2[[#Headers],[K17_21_2]]&amp;"[concat]"),Table2[concat],INDIRECT(Table2[[#Headers],[K17_21_2]]&amp;"[c]"))*-1</f>
        <v>0</v>
      </c>
      <c r="I1790" s="6" t="str">
        <f ca="1">IF(OR(Table2[[#This Row],[M17_21_2]]&gt;0,Table2[[#This Row],[K17_21_2]]&lt;0),"+-","")</f>
        <v/>
      </c>
      <c r="J1790" s="9">
        <f ca="1">SUMIF(INDIRECT(Table2[[#Headers],[M23_28_2]]&amp;"[concat]"),Table2[concat],INDIRECT(Table2[[#Headers],[M23_28_2]]&amp;"[c]"))</f>
        <v>0</v>
      </c>
      <c r="K1790" s="9"/>
      <c r="L1790" s="9" t="str">
        <f ca="1">IF(OR(Table2[[#This Row],[M23_28_2]]&gt;0,Table2[[#This Row],[K23_28_2]]&lt;0),"+-","")</f>
        <v/>
      </c>
    </row>
    <row r="1791" spans="1:12" x14ac:dyDescent="0.25">
      <c r="A1791" s="6" t="str">
        <f>SUBSTITUTE(SUBSTITUTE(Table2[[#This Row],[NAMA BARANG]],"-","")," ","")</f>
        <v>PCWLT9905</v>
      </c>
      <c r="B1791" s="8">
        <f ca="1">IF(Table2[[#This Row],[TT]]&lt;1,"",COUNT(B$2:B1790)+1)</f>
        <v>1789</v>
      </c>
      <c r="C1791" s="6" t="s">
        <v>2116</v>
      </c>
      <c r="D1791" s="8">
        <v>4</v>
      </c>
      <c r="E1791" s="8" t="s">
        <v>71</v>
      </c>
      <c r="F1791" s="8">
        <f ca="1">SUM(Table2[[#This Row],[AWAL]],Table2[[#This Row],[M17_21_2]],Table2[[#This Row],[K17_21_2]],Table2[[#This Row],[M23_28_2]],Table2[[#This Row],[K23_28_2]])</f>
        <v>4</v>
      </c>
      <c r="G1791" s="6">
        <f ca="1">SUMIF(INDIRECT(Table2[[#Headers],[M17_21_2]]&amp;"[concat]"),Table2[concat],INDIRECT(Table2[[#Headers],[M17_21_2]]&amp;"[c]"))</f>
        <v>0</v>
      </c>
      <c r="H1791" s="6">
        <f ca="1">SUMIF(INDIRECT(Table2[[#Headers],[K17_21_2]]&amp;"[concat]"),Table2[concat],INDIRECT(Table2[[#Headers],[K17_21_2]]&amp;"[c]"))*-1</f>
        <v>0</v>
      </c>
      <c r="I1791" s="6" t="str">
        <f ca="1">IF(OR(Table2[[#This Row],[M17_21_2]]&gt;0,Table2[[#This Row],[K17_21_2]]&lt;0),"+-","")</f>
        <v/>
      </c>
      <c r="J1791" s="9">
        <f ca="1">SUMIF(INDIRECT(Table2[[#Headers],[M23_28_2]]&amp;"[concat]"),Table2[concat],INDIRECT(Table2[[#Headers],[M23_28_2]]&amp;"[c]"))</f>
        <v>0</v>
      </c>
      <c r="K1791" s="9"/>
      <c r="L1791" s="9" t="str">
        <f ca="1">IF(OR(Table2[[#This Row],[M23_28_2]]&gt;0,Table2[[#This Row],[K23_28_2]]&lt;0),"+-","")</f>
        <v/>
      </c>
    </row>
    <row r="1792" spans="1:12" x14ac:dyDescent="0.25">
      <c r="A1792" s="6" t="str">
        <f>SUBSTITUTE(SUBSTITUTE(Table2[[#This Row],[NAMA BARANG]],"-","")," ","")</f>
        <v>PCWLT9906</v>
      </c>
      <c r="B1792" s="8">
        <f ca="1">IF(Table2[[#This Row],[TT]]&lt;1,"",COUNT(B$2:B1791)+1)</f>
        <v>1790</v>
      </c>
      <c r="C1792" s="6" t="s">
        <v>2117</v>
      </c>
      <c r="D1792" s="8">
        <v>12</v>
      </c>
      <c r="E1792" s="8" t="s">
        <v>114</v>
      </c>
      <c r="F1792" s="8">
        <f ca="1">SUM(Table2[[#This Row],[AWAL]],Table2[[#This Row],[M17_21_2]],Table2[[#This Row],[K17_21_2]],Table2[[#This Row],[M23_28_2]],Table2[[#This Row],[K23_28_2]])</f>
        <v>12</v>
      </c>
      <c r="G1792" s="6">
        <f ca="1">SUMIF(INDIRECT(Table2[[#Headers],[M17_21_2]]&amp;"[concat]"),Table2[concat],INDIRECT(Table2[[#Headers],[M17_21_2]]&amp;"[c]"))</f>
        <v>0</v>
      </c>
      <c r="H1792" s="6">
        <f ca="1">SUMIF(INDIRECT(Table2[[#Headers],[K17_21_2]]&amp;"[concat]"),Table2[concat],INDIRECT(Table2[[#Headers],[K17_21_2]]&amp;"[c]"))*-1</f>
        <v>0</v>
      </c>
      <c r="I1792" s="6" t="str">
        <f ca="1">IF(OR(Table2[[#This Row],[M17_21_2]]&gt;0,Table2[[#This Row],[K17_21_2]]&lt;0),"+-","")</f>
        <v/>
      </c>
      <c r="J1792" s="9">
        <f ca="1">SUMIF(INDIRECT(Table2[[#Headers],[M23_28_2]]&amp;"[concat]"),Table2[concat],INDIRECT(Table2[[#Headers],[M23_28_2]]&amp;"[c]"))</f>
        <v>0</v>
      </c>
      <c r="K1792" s="9"/>
      <c r="L1792" s="9" t="str">
        <f ca="1">IF(OR(Table2[[#This Row],[M23_28_2]]&gt;0,Table2[[#This Row],[K23_28_2]]&lt;0),"+-","")</f>
        <v/>
      </c>
    </row>
    <row r="1793" spans="1:12" x14ac:dyDescent="0.25">
      <c r="A1793" s="6" t="str">
        <f>SUBSTITUTE(SUBSTITUTE(Table2[[#This Row],[NAMA BARANG]],"-","")," ","")</f>
        <v>PCWLT9907</v>
      </c>
      <c r="B1793" s="8">
        <f ca="1">IF(Table2[[#This Row],[TT]]&lt;1,"",COUNT(B$2:B1792)+1)</f>
        <v>1791</v>
      </c>
      <c r="C1793" s="6" t="s">
        <v>2118</v>
      </c>
      <c r="D1793" s="8">
        <v>5</v>
      </c>
      <c r="E1793" s="8" t="s">
        <v>114</v>
      </c>
      <c r="F1793" s="8">
        <f ca="1">SUM(Table2[[#This Row],[AWAL]],Table2[[#This Row],[M17_21_2]],Table2[[#This Row],[K17_21_2]],Table2[[#This Row],[M23_28_2]],Table2[[#This Row],[K23_28_2]])</f>
        <v>5</v>
      </c>
      <c r="G1793" s="6">
        <f ca="1">SUMIF(INDIRECT(Table2[[#Headers],[M17_21_2]]&amp;"[concat]"),Table2[concat],INDIRECT(Table2[[#Headers],[M17_21_2]]&amp;"[c]"))</f>
        <v>0</v>
      </c>
      <c r="H1793" s="6">
        <f ca="1">SUMIF(INDIRECT(Table2[[#Headers],[K17_21_2]]&amp;"[concat]"),Table2[concat],INDIRECT(Table2[[#Headers],[K17_21_2]]&amp;"[c]"))*-1</f>
        <v>0</v>
      </c>
      <c r="I1793" s="6" t="str">
        <f ca="1">IF(OR(Table2[[#This Row],[M17_21_2]]&gt;0,Table2[[#This Row],[K17_21_2]]&lt;0),"+-","")</f>
        <v/>
      </c>
      <c r="J1793" s="9">
        <f ca="1">SUMIF(INDIRECT(Table2[[#Headers],[M23_28_2]]&amp;"[concat]"),Table2[concat],INDIRECT(Table2[[#Headers],[M23_28_2]]&amp;"[c]"))</f>
        <v>0</v>
      </c>
      <c r="K1793" s="9"/>
      <c r="L1793" s="9" t="str">
        <f ca="1">IF(OR(Table2[[#This Row],[M23_28_2]]&gt;0,Table2[[#This Row],[K23_28_2]]&lt;0),"+-","")</f>
        <v/>
      </c>
    </row>
    <row r="1794" spans="1:12" x14ac:dyDescent="0.25">
      <c r="A1794" s="6" t="str">
        <f>SUBSTITUTE(SUBSTITUTE(Table2[[#This Row],[NAMA BARANG]],"-","")," ","")</f>
        <v>PCWLT9908</v>
      </c>
      <c r="B1794" s="8">
        <f ca="1">IF(Table2[[#This Row],[TT]]&lt;1,"",COUNT(B$2:B1793)+1)</f>
        <v>1792</v>
      </c>
      <c r="C1794" s="6" t="s">
        <v>2119</v>
      </c>
      <c r="D1794" s="8">
        <v>7</v>
      </c>
      <c r="E1794" s="8" t="s">
        <v>114</v>
      </c>
      <c r="F1794" s="8">
        <f ca="1">SUM(Table2[[#This Row],[AWAL]],Table2[[#This Row],[M17_21_2]],Table2[[#This Row],[K17_21_2]],Table2[[#This Row],[M23_28_2]],Table2[[#This Row],[K23_28_2]])</f>
        <v>7</v>
      </c>
      <c r="G1794" s="6">
        <f ca="1">SUMIF(INDIRECT(Table2[[#Headers],[M17_21_2]]&amp;"[concat]"),Table2[concat],INDIRECT(Table2[[#Headers],[M17_21_2]]&amp;"[c]"))</f>
        <v>0</v>
      </c>
      <c r="H1794" s="6">
        <f ca="1">SUMIF(INDIRECT(Table2[[#Headers],[K17_21_2]]&amp;"[concat]"),Table2[concat],INDIRECT(Table2[[#Headers],[K17_21_2]]&amp;"[c]"))*-1</f>
        <v>0</v>
      </c>
      <c r="I1794" s="6" t="str">
        <f ca="1">IF(OR(Table2[[#This Row],[M17_21_2]]&gt;0,Table2[[#This Row],[K17_21_2]]&lt;0),"+-","")</f>
        <v/>
      </c>
      <c r="J1794" s="9">
        <f ca="1">SUMIF(INDIRECT(Table2[[#Headers],[M23_28_2]]&amp;"[concat]"),Table2[concat],INDIRECT(Table2[[#Headers],[M23_28_2]]&amp;"[c]"))</f>
        <v>0</v>
      </c>
      <c r="K1794" s="9"/>
      <c r="L1794" s="9" t="str">
        <f ca="1">IF(OR(Table2[[#This Row],[M23_28_2]]&gt;0,Table2[[#This Row],[K23_28_2]]&lt;0),"+-","")</f>
        <v/>
      </c>
    </row>
    <row r="1795" spans="1:12" x14ac:dyDescent="0.25">
      <c r="A1795" s="6" t="str">
        <f>SUBSTITUTE(SUBSTITUTE(Table2[[#This Row],[NAMA BARANG]],"-","")," ","")</f>
        <v>PCWLT9909</v>
      </c>
      <c r="B1795" s="8">
        <f ca="1">IF(Table2[[#This Row],[TT]]&lt;1,"",COUNT(B$2:B1794)+1)</f>
        <v>1793</v>
      </c>
      <c r="C1795" s="6" t="s">
        <v>2120</v>
      </c>
      <c r="D1795" s="8">
        <v>12</v>
      </c>
      <c r="E1795" s="8" t="s">
        <v>71</v>
      </c>
      <c r="F1795" s="8">
        <f ca="1">SUM(Table2[[#This Row],[AWAL]],Table2[[#This Row],[M17_21_2]],Table2[[#This Row],[K17_21_2]],Table2[[#This Row],[M23_28_2]],Table2[[#This Row],[K23_28_2]])</f>
        <v>12</v>
      </c>
      <c r="G1795" s="6">
        <f ca="1">SUMIF(INDIRECT(Table2[[#Headers],[M17_21_2]]&amp;"[concat]"),Table2[concat],INDIRECT(Table2[[#Headers],[M17_21_2]]&amp;"[c]"))</f>
        <v>0</v>
      </c>
      <c r="H1795" s="6">
        <f ca="1">SUMIF(INDIRECT(Table2[[#Headers],[K17_21_2]]&amp;"[concat]"),Table2[concat],INDIRECT(Table2[[#Headers],[K17_21_2]]&amp;"[c]"))*-1</f>
        <v>0</v>
      </c>
      <c r="I1795" s="6" t="str">
        <f ca="1">IF(OR(Table2[[#This Row],[M17_21_2]]&gt;0,Table2[[#This Row],[K17_21_2]]&lt;0),"+-","")</f>
        <v/>
      </c>
      <c r="J1795" s="9">
        <f ca="1">SUMIF(INDIRECT(Table2[[#Headers],[M23_28_2]]&amp;"[concat]"),Table2[concat],INDIRECT(Table2[[#Headers],[M23_28_2]]&amp;"[c]"))</f>
        <v>0</v>
      </c>
      <c r="K1795" s="9"/>
      <c r="L1795" s="9" t="str">
        <f ca="1">IF(OR(Table2[[#This Row],[M23_28_2]]&gt;0,Table2[[#This Row],[K23_28_2]]&lt;0),"+-","")</f>
        <v/>
      </c>
    </row>
    <row r="1796" spans="1:12" x14ac:dyDescent="0.25">
      <c r="A1796" s="6" t="str">
        <f>SUBSTITUTE(SUBSTITUTE(Table2[[#This Row],[NAMA BARANG]],"-","")," ","")</f>
        <v>PCWLT9910</v>
      </c>
      <c r="B1796" s="8">
        <f ca="1">IF(Table2[[#This Row],[TT]]&lt;1,"",COUNT(B$2:B1795)+1)</f>
        <v>1794</v>
      </c>
      <c r="C1796" s="6" t="s">
        <v>2121</v>
      </c>
      <c r="D1796" s="8">
        <v>7</v>
      </c>
      <c r="E1796" s="8" t="s">
        <v>71</v>
      </c>
      <c r="F1796" s="8">
        <f ca="1">SUM(Table2[[#This Row],[AWAL]],Table2[[#This Row],[M17_21_2]],Table2[[#This Row],[K17_21_2]],Table2[[#This Row],[M23_28_2]],Table2[[#This Row],[K23_28_2]])</f>
        <v>7</v>
      </c>
      <c r="G1796" s="6">
        <f ca="1">SUMIF(INDIRECT(Table2[[#Headers],[M17_21_2]]&amp;"[concat]"),Table2[concat],INDIRECT(Table2[[#Headers],[M17_21_2]]&amp;"[c]"))</f>
        <v>0</v>
      </c>
      <c r="H1796" s="6">
        <f ca="1">SUMIF(INDIRECT(Table2[[#Headers],[K17_21_2]]&amp;"[concat]"),Table2[concat],INDIRECT(Table2[[#Headers],[K17_21_2]]&amp;"[c]"))*-1</f>
        <v>0</v>
      </c>
      <c r="I1796" s="6" t="str">
        <f ca="1">IF(OR(Table2[[#This Row],[M17_21_2]]&gt;0,Table2[[#This Row],[K17_21_2]]&lt;0),"+-","")</f>
        <v/>
      </c>
      <c r="J1796" s="9">
        <f ca="1">SUMIF(INDIRECT(Table2[[#Headers],[M23_28_2]]&amp;"[concat]"),Table2[concat],INDIRECT(Table2[[#Headers],[M23_28_2]]&amp;"[c]"))</f>
        <v>0</v>
      </c>
      <c r="K1796" s="9"/>
      <c r="L1796" s="9" t="str">
        <f ca="1">IF(OR(Table2[[#This Row],[M23_28_2]]&gt;0,Table2[[#This Row],[K23_28_2]]&lt;0),"+-","")</f>
        <v/>
      </c>
    </row>
    <row r="1797" spans="1:12" x14ac:dyDescent="0.25">
      <c r="A1797" s="6" t="str">
        <f>SUBSTITUTE(SUBSTITUTE(Table2[[#This Row],[NAMA BARANG]],"-","")," ","")</f>
        <v>PCXM7222Hk</v>
      </c>
      <c r="B1797" s="8">
        <f ca="1">IF(Table2[[#This Row],[TT]]&lt;1,"",COUNT(B$2:B1796)+1)</f>
        <v>1795</v>
      </c>
      <c r="C1797" s="6" t="s">
        <v>2122</v>
      </c>
      <c r="D1797" s="8">
        <v>6</v>
      </c>
      <c r="E1797" s="8" t="s">
        <v>68</v>
      </c>
      <c r="F1797" s="8">
        <f ca="1">SUM(Table2[[#This Row],[AWAL]],Table2[[#This Row],[M17_21_2]],Table2[[#This Row],[K17_21_2]],Table2[[#This Row],[M23_28_2]],Table2[[#This Row],[K23_28_2]])</f>
        <v>6</v>
      </c>
      <c r="G1797" s="6">
        <f ca="1">SUMIF(INDIRECT(Table2[[#Headers],[M17_21_2]]&amp;"[concat]"),Table2[concat],INDIRECT(Table2[[#Headers],[M17_21_2]]&amp;"[c]"))</f>
        <v>0</v>
      </c>
      <c r="H1797" s="6">
        <f ca="1">SUMIF(INDIRECT(Table2[[#Headers],[K17_21_2]]&amp;"[concat]"),Table2[concat],INDIRECT(Table2[[#Headers],[K17_21_2]]&amp;"[c]"))*-1</f>
        <v>0</v>
      </c>
      <c r="I1797" s="6" t="str">
        <f ca="1">IF(OR(Table2[[#This Row],[M17_21_2]]&gt;0,Table2[[#This Row],[K17_21_2]]&lt;0),"+-","")</f>
        <v/>
      </c>
      <c r="J1797" s="9">
        <f ca="1">SUMIF(INDIRECT(Table2[[#Headers],[M23_28_2]]&amp;"[concat]"),Table2[concat],INDIRECT(Table2[[#Headers],[M23_28_2]]&amp;"[c]"))</f>
        <v>0</v>
      </c>
      <c r="K1797" s="9"/>
      <c r="L1797" s="9" t="str">
        <f ca="1">IF(OR(Table2[[#This Row],[M23_28_2]]&gt;0,Table2[[#This Row],[K23_28_2]]&lt;0),"+-","")</f>
        <v/>
      </c>
    </row>
    <row r="1798" spans="1:12" x14ac:dyDescent="0.25">
      <c r="A1798" s="6" t="str">
        <f>SUBSTITUTE(SUBSTITUTE(Table2[[#This Row],[NAMA BARANG]],"-","")," ","")</f>
        <v>PCXMD222FR</v>
      </c>
      <c r="B1798" s="8">
        <f ca="1">IF(Table2[[#This Row],[TT]]&lt;1,"",COUNT(B$2:B1797)+1)</f>
        <v>1796</v>
      </c>
      <c r="C1798" s="6" t="s">
        <v>2123</v>
      </c>
      <c r="D1798" s="8">
        <v>6</v>
      </c>
      <c r="E1798" s="8" t="s">
        <v>68</v>
      </c>
      <c r="F1798" s="8">
        <f ca="1">SUM(Table2[[#This Row],[AWAL]],Table2[[#This Row],[M17_21_2]],Table2[[#This Row],[K17_21_2]],Table2[[#This Row],[M23_28_2]],Table2[[#This Row],[K23_28_2]])</f>
        <v>6</v>
      </c>
      <c r="G1798" s="6">
        <f ca="1">SUMIF(INDIRECT(Table2[[#Headers],[M17_21_2]]&amp;"[concat]"),Table2[concat],INDIRECT(Table2[[#Headers],[M17_21_2]]&amp;"[c]"))</f>
        <v>0</v>
      </c>
      <c r="H1798" s="6">
        <f ca="1">SUMIF(INDIRECT(Table2[[#Headers],[K17_21_2]]&amp;"[concat]"),Table2[concat],INDIRECT(Table2[[#Headers],[K17_21_2]]&amp;"[c]"))*-1</f>
        <v>0</v>
      </c>
      <c r="I1798" s="6" t="str">
        <f ca="1">IF(OR(Table2[[#This Row],[M17_21_2]]&gt;0,Table2[[#This Row],[K17_21_2]]&lt;0),"+-","")</f>
        <v/>
      </c>
      <c r="J1798" s="9">
        <f ca="1">SUMIF(INDIRECT(Table2[[#Headers],[M23_28_2]]&amp;"[concat]"),Table2[concat],INDIRECT(Table2[[#Headers],[M23_28_2]]&amp;"[c]"))</f>
        <v>0</v>
      </c>
      <c r="K1798" s="9"/>
      <c r="L1798" s="9" t="str">
        <f ca="1">IF(OR(Table2[[#This Row],[M23_28_2]]&gt;0,Table2[[#This Row],[K23_28_2]]&lt;0),"+-","")</f>
        <v/>
      </c>
    </row>
    <row r="1799" spans="1:12" x14ac:dyDescent="0.25">
      <c r="A1799" s="6" t="str">
        <f>SUBSTITUTE(SUBSTITUTE(Table2[[#This Row],[NAMA BARANG]],"-","")," ","")</f>
        <v>PC/Stationeryset8801</v>
      </c>
      <c r="B1799" s="8">
        <f ca="1">IF(Table2[[#This Row],[TT]]&lt;1,"",COUNT(B$2:B1798)+1)</f>
        <v>1797</v>
      </c>
      <c r="C1799" s="6" t="s">
        <v>2125</v>
      </c>
      <c r="D1799" s="8">
        <v>4</v>
      </c>
      <c r="E1799" s="8" t="s">
        <v>370</v>
      </c>
      <c r="F1799" s="8">
        <f ca="1">SUM(Table2[[#This Row],[AWAL]],Table2[[#This Row],[M17_21_2]],Table2[[#This Row],[K17_21_2]],Table2[[#This Row],[M23_28_2]],Table2[[#This Row],[K23_28_2]])</f>
        <v>4</v>
      </c>
      <c r="G1799" s="6">
        <f ca="1">SUMIF(INDIRECT(Table2[[#Headers],[M17_21_2]]&amp;"[concat]"),Table2[concat],INDIRECT(Table2[[#Headers],[M17_21_2]]&amp;"[c]"))</f>
        <v>0</v>
      </c>
      <c r="H1799" s="6">
        <f ca="1">SUMIF(INDIRECT(Table2[[#Headers],[K17_21_2]]&amp;"[concat]"),Table2[concat],INDIRECT(Table2[[#Headers],[K17_21_2]]&amp;"[c]"))*-1</f>
        <v>0</v>
      </c>
      <c r="I1799" s="6" t="str">
        <f ca="1">IF(OR(Table2[[#This Row],[M17_21_2]]&gt;0,Table2[[#This Row],[K17_21_2]]&lt;0),"+-","")</f>
        <v/>
      </c>
      <c r="J1799" s="9">
        <f ca="1">SUMIF(INDIRECT(Table2[[#Headers],[M23_28_2]]&amp;"[concat]"),Table2[concat],INDIRECT(Table2[[#Headers],[M23_28_2]]&amp;"[c]"))</f>
        <v>0</v>
      </c>
      <c r="K1799" s="9"/>
      <c r="L1799" s="9" t="str">
        <f ca="1">IF(OR(Table2[[#This Row],[M23_28_2]]&gt;0,Table2[[#This Row],[K23_28_2]]&lt;0),"+-","")</f>
        <v/>
      </c>
    </row>
    <row r="1800" spans="1:12" x14ac:dyDescent="0.25">
      <c r="A1800" s="6" t="str">
        <f>SUBSTITUTE(SUBSTITUTE(Table2[[#This Row],[NAMA BARANG]],"-","")," ","")</f>
        <v>PC/Stationeryset8801kantongblk</v>
      </c>
      <c r="B1800" s="8">
        <f ca="1">IF(Table2[[#This Row],[TT]]&lt;1,"",COUNT(B$2:B1799)+1)</f>
        <v>1798</v>
      </c>
      <c r="C1800" s="6" t="s">
        <v>2126</v>
      </c>
      <c r="D1800" s="8">
        <v>10</v>
      </c>
      <c r="E1800" s="8" t="s">
        <v>207</v>
      </c>
      <c r="F1800" s="8">
        <f ca="1">SUM(Table2[[#This Row],[AWAL]],Table2[[#This Row],[M17_21_2]],Table2[[#This Row],[K17_21_2]],Table2[[#This Row],[M23_28_2]],Table2[[#This Row],[K23_28_2]])</f>
        <v>10</v>
      </c>
      <c r="G1800" s="6">
        <f ca="1">SUMIF(INDIRECT(Table2[[#Headers],[M17_21_2]]&amp;"[concat]"),Table2[concat],INDIRECT(Table2[[#Headers],[M17_21_2]]&amp;"[c]"))</f>
        <v>0</v>
      </c>
      <c r="H1800" s="6">
        <f ca="1">SUMIF(INDIRECT(Table2[[#Headers],[K17_21_2]]&amp;"[concat]"),Table2[concat],INDIRECT(Table2[[#Headers],[K17_21_2]]&amp;"[c]"))*-1</f>
        <v>0</v>
      </c>
      <c r="I1800" s="6" t="str">
        <f ca="1">IF(OR(Table2[[#This Row],[M17_21_2]]&gt;0,Table2[[#This Row],[K17_21_2]]&lt;0),"+-","")</f>
        <v/>
      </c>
      <c r="J1800" s="9">
        <f ca="1">SUMIF(INDIRECT(Table2[[#Headers],[M23_28_2]]&amp;"[concat]"),Table2[concat],INDIRECT(Table2[[#Headers],[M23_28_2]]&amp;"[c]"))</f>
        <v>0</v>
      </c>
      <c r="K1800" s="9"/>
      <c r="L1800" s="9" t="str">
        <f ca="1">IF(OR(Table2[[#This Row],[M23_28_2]]&gt;0,Table2[[#This Row],[K23_28_2]]&lt;0),"+-","")</f>
        <v/>
      </c>
    </row>
    <row r="1801" spans="1:12" x14ac:dyDescent="0.25">
      <c r="A1801" s="6" t="str">
        <f>SUBSTITUTE(SUBSTITUTE(Table2[[#This Row],[NAMA BARANG]],"-","")," ","")</f>
        <v>PC/Stationeryset8802</v>
      </c>
      <c r="B1801" s="8">
        <f ca="1">IF(Table2[[#This Row],[TT]]&lt;1,"",COUNT(B$2:B1800)+1)</f>
        <v>1799</v>
      </c>
      <c r="C1801" s="6" t="s">
        <v>2127</v>
      </c>
      <c r="D1801" s="8">
        <v>4</v>
      </c>
      <c r="E1801" s="8" t="s">
        <v>1045</v>
      </c>
      <c r="F1801" s="8">
        <f ca="1">SUM(Table2[[#This Row],[AWAL]],Table2[[#This Row],[M17_21_2]],Table2[[#This Row],[K17_21_2]],Table2[[#This Row],[M23_28_2]],Table2[[#This Row],[K23_28_2]])</f>
        <v>4</v>
      </c>
      <c r="G1801" s="6">
        <f ca="1">SUMIF(INDIRECT(Table2[[#Headers],[M17_21_2]]&amp;"[concat]"),Table2[concat],INDIRECT(Table2[[#Headers],[M17_21_2]]&amp;"[c]"))</f>
        <v>0</v>
      </c>
      <c r="H1801" s="6">
        <f ca="1">SUMIF(INDIRECT(Table2[[#Headers],[K17_21_2]]&amp;"[concat]"),Table2[concat],INDIRECT(Table2[[#Headers],[K17_21_2]]&amp;"[c]"))*-1</f>
        <v>0</v>
      </c>
      <c r="I1801" s="6" t="str">
        <f ca="1">IF(OR(Table2[[#This Row],[M17_21_2]]&gt;0,Table2[[#This Row],[K17_21_2]]&lt;0),"+-","")</f>
        <v/>
      </c>
      <c r="J1801" s="9">
        <f ca="1">SUMIF(INDIRECT(Table2[[#Headers],[M23_28_2]]&amp;"[concat]"),Table2[concat],INDIRECT(Table2[[#Headers],[M23_28_2]]&amp;"[c]"))</f>
        <v>0</v>
      </c>
      <c r="K1801" s="9"/>
      <c r="L1801" s="9" t="str">
        <f ca="1">IF(OR(Table2[[#This Row],[M23_28_2]]&gt;0,Table2[[#This Row],[K23_28_2]]&lt;0),"+-","")</f>
        <v/>
      </c>
    </row>
    <row r="1802" spans="1:12" x14ac:dyDescent="0.25">
      <c r="A1802" s="6" t="str">
        <f>SUBSTITUTE(SUBSTITUTE(Table2[[#This Row],[NAMA BARANG]],"-","")," ","")</f>
        <v>PC/StationeryTpset2233Blk</v>
      </c>
      <c r="B1802" s="8">
        <f ca="1">IF(Table2[[#This Row],[TT]]&lt;1,"",COUNT(B$2:B1801)+1)</f>
        <v>1800</v>
      </c>
      <c r="C1802" s="6" t="s">
        <v>2128</v>
      </c>
      <c r="D1802" s="8">
        <v>5</v>
      </c>
      <c r="E1802" s="8" t="s">
        <v>370</v>
      </c>
      <c r="F1802" s="8">
        <f ca="1">SUM(Table2[[#This Row],[AWAL]],Table2[[#This Row],[M17_21_2]],Table2[[#This Row],[K17_21_2]],Table2[[#This Row],[M23_28_2]],Table2[[#This Row],[K23_28_2]])</f>
        <v>5</v>
      </c>
      <c r="G1802" s="6">
        <f ca="1">SUMIF(INDIRECT(Table2[[#Headers],[M17_21_2]]&amp;"[concat]"),Table2[concat],INDIRECT(Table2[[#Headers],[M17_21_2]]&amp;"[c]"))</f>
        <v>0</v>
      </c>
      <c r="H1802" s="6">
        <f ca="1">SUMIF(INDIRECT(Table2[[#Headers],[K17_21_2]]&amp;"[concat]"),Table2[concat],INDIRECT(Table2[[#Headers],[K17_21_2]]&amp;"[c]"))*-1</f>
        <v>0</v>
      </c>
      <c r="I1802" s="6" t="str">
        <f ca="1">IF(OR(Table2[[#This Row],[M17_21_2]]&gt;0,Table2[[#This Row],[K17_21_2]]&lt;0),"+-","")</f>
        <v/>
      </c>
      <c r="J1802" s="9">
        <f ca="1">SUMIF(INDIRECT(Table2[[#Headers],[M23_28_2]]&amp;"[concat]"),Table2[concat],INDIRECT(Table2[[#Headers],[M23_28_2]]&amp;"[c]"))</f>
        <v>0</v>
      </c>
      <c r="K1802" s="9"/>
      <c r="L1802" s="9" t="str">
        <f ca="1">IF(OR(Table2[[#This Row],[M23_28_2]]&gt;0,Table2[[#This Row],[K23_28_2]]&lt;0),"+-","")</f>
        <v/>
      </c>
    </row>
    <row r="1803" spans="1:12" x14ac:dyDescent="0.25">
      <c r="A1803" s="6" t="str">
        <f>SUBSTITUTE(SUBSTITUTE(Table2[[#This Row],[NAMA BARANG]],"-","")," ","")</f>
        <v>Pembatas/LLeafNariko690</v>
      </c>
      <c r="B1803" s="8">
        <f ca="1">IF(Table2[[#This Row],[TT]]&lt;1,"",COUNT(B$2:B1802)+1)</f>
        <v>1801</v>
      </c>
      <c r="C1803" s="6" t="s">
        <v>2129</v>
      </c>
      <c r="D1803" s="8">
        <v>10</v>
      </c>
      <c r="E1803" s="8" t="s">
        <v>59</v>
      </c>
      <c r="F1803" s="8">
        <f ca="1">SUM(Table2[[#This Row],[AWAL]],Table2[[#This Row],[M17_21_2]],Table2[[#This Row],[K17_21_2]],Table2[[#This Row],[M23_28_2]],Table2[[#This Row],[K23_28_2]])</f>
        <v>10</v>
      </c>
      <c r="G1803" s="6">
        <f ca="1">SUMIF(INDIRECT(Table2[[#Headers],[M17_21_2]]&amp;"[concat]"),Table2[concat],INDIRECT(Table2[[#Headers],[M17_21_2]]&amp;"[c]"))</f>
        <v>0</v>
      </c>
      <c r="H1803" s="6">
        <f ca="1">SUMIF(INDIRECT(Table2[[#Headers],[K17_21_2]]&amp;"[concat]"),Table2[concat],INDIRECT(Table2[[#Headers],[K17_21_2]]&amp;"[c]"))*-1</f>
        <v>0</v>
      </c>
      <c r="I1803" s="6" t="str">
        <f ca="1">IF(OR(Table2[[#This Row],[M17_21_2]]&gt;0,Table2[[#This Row],[K17_21_2]]&lt;0),"+-","")</f>
        <v/>
      </c>
      <c r="J1803" s="9">
        <f ca="1">SUMIF(INDIRECT(Table2[[#Headers],[M23_28_2]]&amp;"[concat]"),Table2[concat],INDIRECT(Table2[[#Headers],[M23_28_2]]&amp;"[c]"))</f>
        <v>0</v>
      </c>
      <c r="K1803" s="9"/>
      <c r="L1803" s="9" t="str">
        <f ca="1">IF(OR(Table2[[#This Row],[M23_28_2]]&gt;0,Table2[[#This Row],[K23_28_2]]&lt;0),"+-","")</f>
        <v/>
      </c>
    </row>
    <row r="1804" spans="1:12" x14ac:dyDescent="0.25">
      <c r="A1804" s="6" t="str">
        <f>SUBSTITUTE(SUBSTITUTE(Table2[[#This Row],[NAMA BARANG]],"-","")," ","")</f>
        <v>PenStandJX3811</v>
      </c>
      <c r="B1804" s="8">
        <f ca="1">IF(Table2[[#This Row],[TT]]&lt;1,"",COUNT(B$2:B1803)+1)</f>
        <v>1802</v>
      </c>
      <c r="C1804" s="6" t="s">
        <v>2130</v>
      </c>
      <c r="D1804" s="8">
        <v>1</v>
      </c>
      <c r="E1804" s="8" t="s">
        <v>98</v>
      </c>
      <c r="F1804" s="8">
        <f ca="1">SUM(Table2[[#This Row],[AWAL]],Table2[[#This Row],[M17_21_2]],Table2[[#This Row],[K17_21_2]],Table2[[#This Row],[M23_28_2]],Table2[[#This Row],[K23_28_2]])</f>
        <v>1</v>
      </c>
      <c r="G1804" s="6">
        <f ca="1">SUMIF(INDIRECT(Table2[[#Headers],[M17_21_2]]&amp;"[concat]"),Table2[concat],INDIRECT(Table2[[#Headers],[M17_21_2]]&amp;"[c]"))</f>
        <v>0</v>
      </c>
      <c r="H1804" s="6">
        <f ca="1">SUMIF(INDIRECT(Table2[[#Headers],[K17_21_2]]&amp;"[concat]"),Table2[concat],INDIRECT(Table2[[#Headers],[K17_21_2]]&amp;"[c]"))*-1</f>
        <v>0</v>
      </c>
      <c r="I1804" s="6" t="str">
        <f ca="1">IF(OR(Table2[[#This Row],[M17_21_2]]&gt;0,Table2[[#This Row],[K17_21_2]]&lt;0),"+-","")</f>
        <v/>
      </c>
      <c r="J1804" s="9">
        <f ca="1">SUMIF(INDIRECT(Table2[[#Headers],[M23_28_2]]&amp;"[concat]"),Table2[concat],INDIRECT(Table2[[#Headers],[M23_28_2]]&amp;"[c]"))</f>
        <v>0</v>
      </c>
      <c r="K1804" s="9"/>
      <c r="L1804" s="9" t="str">
        <f ca="1">IF(OR(Table2[[#This Row],[M23_28_2]]&gt;0,Table2[[#This Row],[K23_28_2]]&lt;0),"+-","")</f>
        <v/>
      </c>
    </row>
    <row r="1805" spans="1:12" x14ac:dyDescent="0.25">
      <c r="A1805" s="6" t="str">
        <f>SUBSTITUTE(SUBSTITUTE(Table2[[#This Row],[NAMA BARANG]],"-","")," ","")</f>
        <v>PenghapusW/B803BEnter</v>
      </c>
      <c r="B1805" s="8">
        <f ca="1">IF(Table2[[#This Row],[TT]]&lt;1,"",COUNT(B$2:B1804)+1)</f>
        <v>1803</v>
      </c>
      <c r="C1805" s="6" t="s">
        <v>2132</v>
      </c>
      <c r="D1805" s="8">
        <v>1</v>
      </c>
      <c r="E1805" s="8" t="s">
        <v>85</v>
      </c>
      <c r="F1805" s="8">
        <f ca="1">SUM(Table2[[#This Row],[AWAL]],Table2[[#This Row],[M17_21_2]],Table2[[#This Row],[K17_21_2]],Table2[[#This Row],[M23_28_2]],Table2[[#This Row],[K23_28_2]])</f>
        <v>1</v>
      </c>
      <c r="G1805" s="6">
        <f ca="1">SUMIF(INDIRECT(Table2[[#Headers],[M17_21_2]]&amp;"[concat]"),Table2[concat],INDIRECT(Table2[[#Headers],[M17_21_2]]&amp;"[c]"))</f>
        <v>0</v>
      </c>
      <c r="H1805" s="6">
        <f ca="1">SUMIF(INDIRECT(Table2[[#Headers],[K17_21_2]]&amp;"[concat]"),Table2[concat],INDIRECT(Table2[[#Headers],[K17_21_2]]&amp;"[c]"))*-1</f>
        <v>0</v>
      </c>
      <c r="I1805" s="6" t="str">
        <f ca="1">IF(OR(Table2[[#This Row],[M17_21_2]]&gt;0,Table2[[#This Row],[K17_21_2]]&lt;0),"+-","")</f>
        <v/>
      </c>
      <c r="J1805" s="9">
        <f ca="1">SUMIF(INDIRECT(Table2[[#Headers],[M23_28_2]]&amp;"[concat]"),Table2[concat],INDIRECT(Table2[[#Headers],[M23_28_2]]&amp;"[c]"))</f>
        <v>0</v>
      </c>
      <c r="K1805" s="9"/>
      <c r="L1805" s="9" t="str">
        <f ca="1">IF(OR(Table2[[#This Row],[M23_28_2]]&gt;0,Table2[[#This Row],[K23_28_2]]&lt;0),"+-","")</f>
        <v/>
      </c>
    </row>
    <row r="1806" spans="1:12" x14ac:dyDescent="0.25">
      <c r="A1806" s="6" t="str">
        <f>SUBSTITUTE(SUBSTITUTE(Table2[[#This Row],[NAMA BARANG]],"-","")," ","")</f>
        <v>PenghapusW/B803Gunindo</v>
      </c>
      <c r="B1806" s="8">
        <f ca="1">IF(Table2[[#This Row],[TT]]&lt;1,"",COUNT(B$2:B1805)+1)</f>
        <v>1804</v>
      </c>
      <c r="C1806" s="6" t="s">
        <v>2958</v>
      </c>
      <c r="D1806" s="8">
        <v>1</v>
      </c>
      <c r="E1806" s="8" t="s">
        <v>2924</v>
      </c>
      <c r="F1806" s="8">
        <f ca="1">SUM(Table2[[#This Row],[AWAL]],Table2[[#This Row],[M17_21_2]],Table2[[#This Row],[K17_21_2]],Table2[[#This Row],[M23_28_2]],Table2[[#This Row],[K23_28_2]])</f>
        <v>2</v>
      </c>
      <c r="G1806" s="6">
        <f ca="1">SUMIF(INDIRECT(Table2[[#Headers],[M17_21_2]]&amp;"[concat]"),Table2[concat],INDIRECT(Table2[[#Headers],[M17_21_2]]&amp;"[c]"))</f>
        <v>1</v>
      </c>
      <c r="H1806" s="6">
        <f ca="1">SUMIF(INDIRECT(Table2[[#Headers],[K17_21_2]]&amp;"[concat]"),Table2[concat],INDIRECT(Table2[[#Headers],[K17_21_2]]&amp;"[c]"))*-1</f>
        <v>0</v>
      </c>
      <c r="I1806" s="6" t="str">
        <f ca="1">IF(OR(Table2[[#This Row],[M17_21_2]]&gt;0,Table2[[#This Row],[K17_21_2]]&lt;0),"+-","")</f>
        <v>+-</v>
      </c>
      <c r="J1806" s="9">
        <f ca="1">SUMIF(INDIRECT(Table2[[#Headers],[M23_28_2]]&amp;"[concat]"),Table2[concat],INDIRECT(Table2[[#Headers],[M23_28_2]]&amp;"[c]"))</f>
        <v>0</v>
      </c>
      <c r="K1806" s="9"/>
      <c r="L1806" s="9" t="str">
        <f ca="1">IF(OR(Table2[[#This Row],[M23_28_2]]&gt;0,Table2[[#This Row],[K23_28_2]]&lt;0),"+-","")</f>
        <v/>
      </c>
    </row>
    <row r="1807" spans="1:12" x14ac:dyDescent="0.25">
      <c r="A1807" s="6" t="str">
        <f>SUBSTITUTE(SUBSTITUTE(Table2[[#This Row],[NAMA BARANG]],"-","")," ","")</f>
        <v>PenghapusW/Bclearbesar</v>
      </c>
      <c r="B1807" s="8">
        <f ca="1">IF(Table2[[#This Row],[TT]]&lt;1,"",COUNT(B$2:B1806)+1)</f>
        <v>1805</v>
      </c>
      <c r="C1807" s="6" t="s">
        <v>2133</v>
      </c>
      <c r="D1807" s="8">
        <v>4</v>
      </c>
      <c r="E1807" s="8" t="s">
        <v>85</v>
      </c>
      <c r="F1807" s="8">
        <f ca="1">SUM(Table2[[#This Row],[AWAL]],Table2[[#This Row],[M17_21_2]],Table2[[#This Row],[K17_21_2]],Table2[[#This Row],[M23_28_2]],Table2[[#This Row],[K23_28_2]])</f>
        <v>4</v>
      </c>
      <c r="G1807" s="6">
        <f ca="1">SUMIF(INDIRECT(Table2[[#Headers],[M17_21_2]]&amp;"[concat]"),Table2[concat],INDIRECT(Table2[[#Headers],[M17_21_2]]&amp;"[c]"))</f>
        <v>0</v>
      </c>
      <c r="H1807" s="6">
        <f ca="1">SUMIF(INDIRECT(Table2[[#Headers],[K17_21_2]]&amp;"[concat]"),Table2[concat],INDIRECT(Table2[[#Headers],[K17_21_2]]&amp;"[c]"))*-1</f>
        <v>0</v>
      </c>
      <c r="I1807" s="6" t="str">
        <f ca="1">IF(OR(Table2[[#This Row],[M17_21_2]]&gt;0,Table2[[#This Row],[K17_21_2]]&lt;0),"+-","")</f>
        <v/>
      </c>
      <c r="J1807" s="9">
        <f ca="1">SUMIF(INDIRECT(Table2[[#Headers],[M23_28_2]]&amp;"[concat]"),Table2[concat],INDIRECT(Table2[[#Headers],[M23_28_2]]&amp;"[c]"))</f>
        <v>0</v>
      </c>
      <c r="K1807" s="9"/>
      <c r="L1807" s="9" t="str">
        <f ca="1">IF(OR(Table2[[#This Row],[M23_28_2]]&gt;0,Table2[[#This Row],[K23_28_2]]&lt;0),"+-","")</f>
        <v/>
      </c>
    </row>
    <row r="1808" spans="1:12" x14ac:dyDescent="0.25">
      <c r="A1808" s="6" t="str">
        <f>SUBSTITUTE(SUBSTITUTE(Table2[[#This Row],[NAMA BARANG]],"-","")," ","")</f>
        <v>PenghapusW/Bclearkecil</v>
      </c>
      <c r="B1808" s="8">
        <f ca="1">IF(Table2[[#This Row],[TT]]&lt;1,"",COUNT(B$2:B1807)+1)</f>
        <v>1806</v>
      </c>
      <c r="C1808" s="6" t="s">
        <v>2134</v>
      </c>
      <c r="D1808" s="8">
        <v>5</v>
      </c>
      <c r="E1808" s="8" t="s">
        <v>93</v>
      </c>
      <c r="F1808" s="8">
        <f ca="1">SUM(Table2[[#This Row],[AWAL]],Table2[[#This Row],[M17_21_2]],Table2[[#This Row],[K17_21_2]],Table2[[#This Row],[M23_28_2]],Table2[[#This Row],[K23_28_2]])</f>
        <v>5</v>
      </c>
      <c r="G1808" s="6">
        <f ca="1">SUMIF(INDIRECT(Table2[[#Headers],[M17_21_2]]&amp;"[concat]"),Table2[concat],INDIRECT(Table2[[#Headers],[M17_21_2]]&amp;"[c]"))</f>
        <v>0</v>
      </c>
      <c r="H1808" s="6">
        <f ca="1">SUMIF(INDIRECT(Table2[[#Headers],[K17_21_2]]&amp;"[concat]"),Table2[concat],INDIRECT(Table2[[#Headers],[K17_21_2]]&amp;"[c]"))*-1</f>
        <v>0</v>
      </c>
      <c r="I1808" s="6" t="str">
        <f ca="1">IF(OR(Table2[[#This Row],[M17_21_2]]&gt;0,Table2[[#This Row],[K17_21_2]]&lt;0),"+-","")</f>
        <v/>
      </c>
      <c r="J1808" s="9">
        <f ca="1">SUMIF(INDIRECT(Table2[[#Headers],[M23_28_2]]&amp;"[concat]"),Table2[concat],INDIRECT(Table2[[#Headers],[M23_28_2]]&amp;"[c]"))</f>
        <v>0</v>
      </c>
      <c r="K1808" s="9"/>
      <c r="L1808" s="9" t="str">
        <f ca="1">IF(OR(Table2[[#This Row],[M23_28_2]]&gt;0,Table2[[#This Row],[K23_28_2]]&lt;0),"+-","")</f>
        <v/>
      </c>
    </row>
    <row r="1809" spans="1:12" x14ac:dyDescent="0.25">
      <c r="A1809" s="6" t="str">
        <f>SUBSTITUTE(SUBSTITUTE(Table2[[#This Row],[NAMA BARANG]],"-","")," ","")</f>
        <v>PenghapusW/BKenjoylubangK</v>
      </c>
      <c r="B1809" s="8">
        <f ca="1">IF(Table2[[#This Row],[TT]]&lt;1,"",COUNT(B$2:B1808)+1)</f>
        <v>1807</v>
      </c>
      <c r="C1809" s="6" t="s">
        <v>2135</v>
      </c>
      <c r="D1809" s="8">
        <v>4</v>
      </c>
      <c r="E1809" s="8" t="s">
        <v>93</v>
      </c>
      <c r="F1809" s="8">
        <f ca="1">SUM(Table2[[#This Row],[AWAL]],Table2[[#This Row],[M17_21_2]],Table2[[#This Row],[K17_21_2]],Table2[[#This Row],[M23_28_2]],Table2[[#This Row],[K23_28_2]])</f>
        <v>4</v>
      </c>
      <c r="G1809" s="6">
        <f ca="1">SUMIF(INDIRECT(Table2[[#Headers],[M17_21_2]]&amp;"[concat]"),Table2[concat],INDIRECT(Table2[[#Headers],[M17_21_2]]&amp;"[c]"))</f>
        <v>0</v>
      </c>
      <c r="H1809" s="6">
        <f ca="1">SUMIF(INDIRECT(Table2[[#Headers],[K17_21_2]]&amp;"[concat]"),Table2[concat],INDIRECT(Table2[[#Headers],[K17_21_2]]&amp;"[c]"))*-1</f>
        <v>0</v>
      </c>
      <c r="I1809" s="6" t="str">
        <f ca="1">IF(OR(Table2[[#This Row],[M17_21_2]]&gt;0,Table2[[#This Row],[K17_21_2]]&lt;0),"+-","")</f>
        <v/>
      </c>
      <c r="J1809" s="9">
        <f ca="1">SUMIF(INDIRECT(Table2[[#Headers],[M23_28_2]]&amp;"[concat]"),Table2[concat],INDIRECT(Table2[[#Headers],[M23_28_2]]&amp;"[c]"))</f>
        <v>0</v>
      </c>
      <c r="K1809" s="9"/>
      <c r="L1809" s="9" t="str">
        <f ca="1">IF(OR(Table2[[#This Row],[M23_28_2]]&gt;0,Table2[[#This Row],[K23_28_2]]&lt;0),"+-","")</f>
        <v/>
      </c>
    </row>
    <row r="1810" spans="1:12" x14ac:dyDescent="0.25">
      <c r="A1810" s="6" t="str">
        <f>SUBSTITUTE(SUBSTITUTE(Table2[[#This Row],[NAMA BARANG]],"-","")," ","")</f>
        <v>Pensil(SBS)1Set</v>
      </c>
      <c r="B1810" s="8">
        <f ca="1">IF(Table2[[#This Row],[TT]]&lt;1,"",COUNT(B$2:B1809)+1)</f>
        <v>1808</v>
      </c>
      <c r="C1810" s="6" t="s">
        <v>2136</v>
      </c>
      <c r="D1810" s="8">
        <v>3</v>
      </c>
      <c r="E1810" s="8" t="s">
        <v>2137</v>
      </c>
      <c r="F1810" s="8">
        <f ca="1">SUM(Table2[[#This Row],[AWAL]],Table2[[#This Row],[M17_21_2]],Table2[[#This Row],[K17_21_2]],Table2[[#This Row],[M23_28_2]],Table2[[#This Row],[K23_28_2]])</f>
        <v>3</v>
      </c>
      <c r="G1810" s="6">
        <f ca="1">SUMIF(INDIRECT(Table2[[#Headers],[M17_21_2]]&amp;"[concat]"),Table2[concat],INDIRECT(Table2[[#Headers],[M17_21_2]]&amp;"[c]"))</f>
        <v>0</v>
      </c>
      <c r="H1810" s="6">
        <f ca="1">SUMIF(INDIRECT(Table2[[#Headers],[K17_21_2]]&amp;"[concat]"),Table2[concat],INDIRECT(Table2[[#Headers],[K17_21_2]]&amp;"[c]"))*-1</f>
        <v>0</v>
      </c>
      <c r="I1810" s="6" t="str">
        <f ca="1">IF(OR(Table2[[#This Row],[M17_21_2]]&gt;0,Table2[[#This Row],[K17_21_2]]&lt;0),"+-","")</f>
        <v/>
      </c>
      <c r="J1810" s="9">
        <f ca="1">SUMIF(INDIRECT(Table2[[#Headers],[M23_28_2]]&amp;"[concat]"),Table2[concat],INDIRECT(Table2[[#Headers],[M23_28_2]]&amp;"[c]"))</f>
        <v>0</v>
      </c>
      <c r="K1810" s="9"/>
      <c r="L1810" s="9" t="str">
        <f ca="1">IF(OR(Table2[[#This Row],[M23_28_2]]&gt;0,Table2[[#This Row],[K23_28_2]]&lt;0),"+-","")</f>
        <v/>
      </c>
    </row>
    <row r="1811" spans="1:12" x14ac:dyDescent="0.25">
      <c r="A1811" s="6" t="str">
        <f>SUBSTITUTE(SUBSTITUTE(Table2[[#This Row],[NAMA BARANG]],"-","")," ","")</f>
        <v>Pensil+KuasStaedler256261</v>
      </c>
      <c r="B1811" s="8">
        <f ca="1">IF(Table2[[#This Row],[TT]]&lt;1,"",COUNT(B$2:B1810)+1)</f>
        <v>1809</v>
      </c>
      <c r="C1811" s="6" t="s">
        <v>2138</v>
      </c>
      <c r="D1811" s="8">
        <v>2</v>
      </c>
      <c r="E1811" s="8" t="s">
        <v>2139</v>
      </c>
      <c r="F1811" s="8">
        <f ca="1">SUM(Table2[[#This Row],[AWAL]],Table2[[#This Row],[M17_21_2]],Table2[[#This Row],[K17_21_2]],Table2[[#This Row],[M23_28_2]],Table2[[#This Row],[K23_28_2]])</f>
        <v>2</v>
      </c>
      <c r="G1811" s="6">
        <f ca="1">SUMIF(INDIRECT(Table2[[#Headers],[M17_21_2]]&amp;"[concat]"),Table2[concat],INDIRECT(Table2[[#Headers],[M17_21_2]]&amp;"[c]"))</f>
        <v>0</v>
      </c>
      <c r="H1811" s="6">
        <f ca="1">SUMIF(INDIRECT(Table2[[#Headers],[K17_21_2]]&amp;"[concat]"),Table2[concat],INDIRECT(Table2[[#Headers],[K17_21_2]]&amp;"[c]"))*-1</f>
        <v>0</v>
      </c>
      <c r="I1811" s="6" t="str">
        <f ca="1">IF(OR(Table2[[#This Row],[M17_21_2]]&gt;0,Table2[[#This Row],[K17_21_2]]&lt;0),"+-","")</f>
        <v/>
      </c>
      <c r="J1811" s="9">
        <f ca="1">SUMIF(INDIRECT(Table2[[#Headers],[M23_28_2]]&amp;"[concat]"),Table2[concat],INDIRECT(Table2[[#Headers],[M23_28_2]]&amp;"[c]"))</f>
        <v>0</v>
      </c>
      <c r="K1811" s="9"/>
      <c r="L1811" s="9" t="str">
        <f ca="1">IF(OR(Table2[[#This Row],[M23_28_2]]&gt;0,Table2[[#This Row],[K23_28_2]]&lt;0),"+-","")</f>
        <v/>
      </c>
    </row>
    <row r="1812" spans="1:12" x14ac:dyDescent="0.25">
      <c r="A1812" s="6" t="str">
        <f>SUBSTITUTE(SUBSTITUTE(Table2[[#This Row],[NAMA BARANG]],"-","")," ","")</f>
        <v>Pensil+Stip378mobil(36)</v>
      </c>
      <c r="B1812" s="8">
        <f ca="1">IF(Table2[[#This Row],[TT]]&lt;1,"",COUNT(B$2:B1811)+1)</f>
        <v>1810</v>
      </c>
      <c r="C1812" s="6" t="s">
        <v>2140</v>
      </c>
      <c r="D1812" s="8">
        <v>2</v>
      </c>
      <c r="E1812" s="8" t="s">
        <v>267</v>
      </c>
      <c r="F1812" s="8">
        <f ca="1">SUM(Table2[[#This Row],[AWAL]],Table2[[#This Row],[M17_21_2]],Table2[[#This Row],[K17_21_2]],Table2[[#This Row],[M23_28_2]],Table2[[#This Row],[K23_28_2]])</f>
        <v>2</v>
      </c>
      <c r="G1812" s="6">
        <f ca="1">SUMIF(INDIRECT(Table2[[#Headers],[M17_21_2]]&amp;"[concat]"),Table2[concat],INDIRECT(Table2[[#Headers],[M17_21_2]]&amp;"[c]"))</f>
        <v>0</v>
      </c>
      <c r="H1812" s="6">
        <f ca="1">SUMIF(INDIRECT(Table2[[#Headers],[K17_21_2]]&amp;"[concat]"),Table2[concat],INDIRECT(Table2[[#Headers],[K17_21_2]]&amp;"[c]"))*-1</f>
        <v>0</v>
      </c>
      <c r="I1812" s="6" t="str">
        <f ca="1">IF(OR(Table2[[#This Row],[M17_21_2]]&gt;0,Table2[[#This Row],[K17_21_2]]&lt;0),"+-","")</f>
        <v/>
      </c>
      <c r="J1812" s="9">
        <f ca="1">SUMIF(INDIRECT(Table2[[#Headers],[M23_28_2]]&amp;"[concat]"),Table2[concat],INDIRECT(Table2[[#Headers],[M23_28_2]]&amp;"[c]"))</f>
        <v>0</v>
      </c>
      <c r="K1812" s="9"/>
      <c r="L1812" s="9" t="str">
        <f ca="1">IF(OR(Table2[[#This Row],[M23_28_2]]&gt;0,Table2[[#This Row],[K23_28_2]]&lt;0),"+-","")</f>
        <v/>
      </c>
    </row>
    <row r="1813" spans="1:12" x14ac:dyDescent="0.25">
      <c r="A1813" s="6" t="str">
        <f>SUBSTITUTE(SUBSTITUTE(Table2[[#This Row],[NAMA BARANG]],"-","")," ","")</f>
        <v>Pensil+Stip5221Ninja</v>
      </c>
      <c r="B1813" s="8">
        <f ca="1">IF(Table2[[#This Row],[TT]]&lt;1,"",COUNT(B$2:B1812)+1)</f>
        <v>1811</v>
      </c>
      <c r="C1813" s="6" t="s">
        <v>2141</v>
      </c>
      <c r="D1813" s="8">
        <v>1</v>
      </c>
      <c r="E1813" s="8" t="s">
        <v>55</v>
      </c>
      <c r="F1813" s="8">
        <f ca="1">SUM(Table2[[#This Row],[AWAL]],Table2[[#This Row],[M17_21_2]],Table2[[#This Row],[K17_21_2]],Table2[[#This Row],[M23_28_2]],Table2[[#This Row],[K23_28_2]])</f>
        <v>1</v>
      </c>
      <c r="G1813" s="6">
        <f ca="1">SUMIF(INDIRECT(Table2[[#Headers],[M17_21_2]]&amp;"[concat]"),Table2[concat],INDIRECT(Table2[[#Headers],[M17_21_2]]&amp;"[c]"))</f>
        <v>0</v>
      </c>
      <c r="H1813" s="6">
        <f ca="1">SUMIF(INDIRECT(Table2[[#Headers],[K17_21_2]]&amp;"[concat]"),Table2[concat],INDIRECT(Table2[[#Headers],[K17_21_2]]&amp;"[c]"))*-1</f>
        <v>0</v>
      </c>
      <c r="I1813" s="6" t="str">
        <f ca="1">IF(OR(Table2[[#This Row],[M17_21_2]]&gt;0,Table2[[#This Row],[K17_21_2]]&lt;0),"+-","")</f>
        <v/>
      </c>
      <c r="J1813" s="9">
        <f ca="1">SUMIF(INDIRECT(Table2[[#Headers],[M23_28_2]]&amp;"[concat]"),Table2[concat],INDIRECT(Table2[[#Headers],[M23_28_2]]&amp;"[c]"))</f>
        <v>0</v>
      </c>
      <c r="K1813" s="9"/>
      <c r="L1813" s="9" t="str">
        <f ca="1">IF(OR(Table2[[#This Row],[M23_28_2]]&gt;0,Table2[[#This Row],[K23_28_2]]&lt;0),"+-","")</f>
        <v/>
      </c>
    </row>
    <row r="1814" spans="1:12" x14ac:dyDescent="0.25">
      <c r="A1814" s="6" t="str">
        <f>SUBSTITUTE(SUBSTITUTE(Table2[[#This Row],[NAMA BARANG]],"-","")," ","")</f>
        <v>Pensil+Stip5221Ninja</v>
      </c>
      <c r="B1814" s="8">
        <f ca="1">IF(Table2[[#This Row],[TT]]&lt;1,"",COUNT(B$2:B1813)+1)</f>
        <v>1812</v>
      </c>
      <c r="C1814" s="6" t="s">
        <v>2141</v>
      </c>
      <c r="D1814" s="8">
        <v>1</v>
      </c>
      <c r="E1814" s="8" t="s">
        <v>55</v>
      </c>
      <c r="F1814" s="8">
        <f ca="1">SUM(Table2[[#This Row],[AWAL]],Table2[[#This Row],[M17_21_2]],Table2[[#This Row],[K17_21_2]],Table2[[#This Row],[M23_28_2]],Table2[[#This Row],[K23_28_2]])</f>
        <v>1</v>
      </c>
      <c r="G1814" s="6">
        <f ca="1">SUMIF(INDIRECT(Table2[[#Headers],[M17_21_2]]&amp;"[concat]"),Table2[concat],INDIRECT(Table2[[#Headers],[M17_21_2]]&amp;"[c]"))</f>
        <v>0</v>
      </c>
      <c r="H1814" s="6">
        <f ca="1">SUMIF(INDIRECT(Table2[[#Headers],[K17_21_2]]&amp;"[concat]"),Table2[concat],INDIRECT(Table2[[#Headers],[K17_21_2]]&amp;"[c]"))*-1</f>
        <v>0</v>
      </c>
      <c r="I1814" s="6" t="str">
        <f ca="1">IF(OR(Table2[[#This Row],[M17_21_2]]&gt;0,Table2[[#This Row],[K17_21_2]]&lt;0),"+-","")</f>
        <v/>
      </c>
      <c r="J1814" s="9">
        <f ca="1">SUMIF(INDIRECT(Table2[[#Headers],[M23_28_2]]&amp;"[concat]"),Table2[concat],INDIRECT(Table2[[#Headers],[M23_28_2]]&amp;"[c]"))</f>
        <v>0</v>
      </c>
      <c r="K1814" s="9"/>
      <c r="L1814" s="9" t="str">
        <f ca="1">IF(OR(Table2[[#This Row],[M23_28_2]]&gt;0,Table2[[#This Row],[K23_28_2]]&lt;0),"+-","")</f>
        <v/>
      </c>
    </row>
    <row r="1815" spans="1:12" x14ac:dyDescent="0.25">
      <c r="A1815" s="6" t="str">
        <f>SUBSTITUTE(SUBSTITUTE(Table2[[#This Row],[NAMA BARANG]],"-","")," ","")</f>
        <v>Pensil+StipBoneka5520(36)</v>
      </c>
      <c r="B1815" s="8">
        <f ca="1">IF(Table2[[#This Row],[TT]]&lt;1,"",COUNT(B$2:B1814)+1)</f>
        <v>1813</v>
      </c>
      <c r="C1815" s="6" t="s">
        <v>2143</v>
      </c>
      <c r="D1815" s="8">
        <v>1</v>
      </c>
      <c r="E1815" s="8" t="s">
        <v>2144</v>
      </c>
      <c r="F1815" s="8">
        <f ca="1">SUM(Table2[[#This Row],[AWAL]],Table2[[#This Row],[M17_21_2]],Table2[[#This Row],[K17_21_2]],Table2[[#This Row],[M23_28_2]],Table2[[#This Row],[K23_28_2]])</f>
        <v>1</v>
      </c>
      <c r="G1815" s="6">
        <f ca="1">SUMIF(INDIRECT(Table2[[#Headers],[M17_21_2]]&amp;"[concat]"),Table2[concat],INDIRECT(Table2[[#Headers],[M17_21_2]]&amp;"[c]"))</f>
        <v>0</v>
      </c>
      <c r="H1815" s="6">
        <f ca="1">SUMIF(INDIRECT(Table2[[#Headers],[K17_21_2]]&amp;"[concat]"),Table2[concat],INDIRECT(Table2[[#Headers],[K17_21_2]]&amp;"[c]"))*-1</f>
        <v>0</v>
      </c>
      <c r="I1815" s="6" t="str">
        <f ca="1">IF(OR(Table2[[#This Row],[M17_21_2]]&gt;0,Table2[[#This Row],[K17_21_2]]&lt;0),"+-","")</f>
        <v/>
      </c>
      <c r="J1815" s="9">
        <f ca="1">SUMIF(INDIRECT(Table2[[#Headers],[M23_28_2]]&amp;"[concat]"),Table2[concat],INDIRECT(Table2[[#Headers],[M23_28_2]]&amp;"[c]"))</f>
        <v>0</v>
      </c>
      <c r="K1815" s="9"/>
      <c r="L1815" s="9" t="str">
        <f ca="1">IF(OR(Table2[[#This Row],[M23_28_2]]&gt;0,Table2[[#This Row],[K23_28_2]]&lt;0),"+-","")</f>
        <v/>
      </c>
    </row>
    <row r="1816" spans="1:12" x14ac:dyDescent="0.25">
      <c r="A1816" s="6" t="str">
        <f>SUBSTITUTE(SUBSTITUTE(Table2[[#This Row],[NAMA BARANG]],"-","")," ","")</f>
        <v>Pensil+StipKlgKB147(30)</v>
      </c>
      <c r="B1816" s="8">
        <f ca="1">IF(Table2[[#This Row],[TT]]&lt;1,"",COUNT(B$2:B1815)+1)</f>
        <v>1814</v>
      </c>
      <c r="C1816" s="6" t="s">
        <v>2145</v>
      </c>
      <c r="D1816" s="8">
        <v>5</v>
      </c>
      <c r="E1816" s="8" t="s">
        <v>2146</v>
      </c>
      <c r="F1816" s="8">
        <f ca="1">SUM(Table2[[#This Row],[AWAL]],Table2[[#This Row],[M17_21_2]],Table2[[#This Row],[K17_21_2]],Table2[[#This Row],[M23_28_2]],Table2[[#This Row],[K23_28_2]])</f>
        <v>5</v>
      </c>
      <c r="G1816" s="6">
        <f ca="1">SUMIF(INDIRECT(Table2[[#Headers],[M17_21_2]]&amp;"[concat]"),Table2[concat],INDIRECT(Table2[[#Headers],[M17_21_2]]&amp;"[c]"))</f>
        <v>0</v>
      </c>
      <c r="H1816" s="6">
        <f ca="1">SUMIF(INDIRECT(Table2[[#Headers],[K17_21_2]]&amp;"[concat]"),Table2[concat],INDIRECT(Table2[[#Headers],[K17_21_2]]&amp;"[c]"))*-1</f>
        <v>0</v>
      </c>
      <c r="I1816" s="6" t="str">
        <f ca="1">IF(OR(Table2[[#This Row],[M17_21_2]]&gt;0,Table2[[#This Row],[K17_21_2]]&lt;0),"+-","")</f>
        <v/>
      </c>
      <c r="J1816" s="9">
        <f ca="1">SUMIF(INDIRECT(Table2[[#Headers],[M23_28_2]]&amp;"[concat]"),Table2[concat],INDIRECT(Table2[[#Headers],[M23_28_2]]&amp;"[c]"))</f>
        <v>0</v>
      </c>
      <c r="K1816" s="9"/>
      <c r="L1816" s="9" t="str">
        <f ca="1">IF(OR(Table2[[#This Row],[M23_28_2]]&gt;0,Table2[[#This Row],[K23_28_2]]&lt;0),"+-","")</f>
        <v/>
      </c>
    </row>
    <row r="1817" spans="1:12" x14ac:dyDescent="0.25">
      <c r="A1817" s="6" t="str">
        <f>SUBSTITUTE(SUBSTITUTE(Table2[[#This Row],[NAMA BARANG]],"-","")," ","")</f>
        <v>Pensil+StipKlgKB148</v>
      </c>
      <c r="B1817" s="8">
        <f ca="1">IF(Table2[[#This Row],[TT]]&lt;1,"",COUNT(B$2:B1816)+1)</f>
        <v>1815</v>
      </c>
      <c r="C1817" s="6" t="s">
        <v>2147</v>
      </c>
      <c r="D1817" s="8">
        <v>4</v>
      </c>
      <c r="E1817" s="8" t="s">
        <v>2146</v>
      </c>
      <c r="F1817" s="8">
        <f ca="1">SUM(Table2[[#This Row],[AWAL]],Table2[[#This Row],[M17_21_2]],Table2[[#This Row],[K17_21_2]],Table2[[#This Row],[M23_28_2]],Table2[[#This Row],[K23_28_2]])</f>
        <v>4</v>
      </c>
      <c r="G1817" s="6">
        <f ca="1">SUMIF(INDIRECT(Table2[[#Headers],[M17_21_2]]&amp;"[concat]"),Table2[concat],INDIRECT(Table2[[#Headers],[M17_21_2]]&amp;"[c]"))</f>
        <v>0</v>
      </c>
      <c r="H1817" s="6">
        <f ca="1">SUMIF(INDIRECT(Table2[[#Headers],[K17_21_2]]&amp;"[concat]"),Table2[concat],INDIRECT(Table2[[#Headers],[K17_21_2]]&amp;"[c]"))*-1</f>
        <v>0</v>
      </c>
      <c r="I1817" s="6" t="str">
        <f ca="1">IF(OR(Table2[[#This Row],[M17_21_2]]&gt;0,Table2[[#This Row],[K17_21_2]]&lt;0),"+-","")</f>
        <v/>
      </c>
      <c r="J1817" s="9">
        <f ca="1">SUMIF(INDIRECT(Table2[[#Headers],[M23_28_2]]&amp;"[concat]"),Table2[concat],INDIRECT(Table2[[#Headers],[M23_28_2]]&amp;"[c]"))</f>
        <v>0</v>
      </c>
      <c r="K1817" s="9"/>
      <c r="L1817" s="9" t="str">
        <f ca="1">IF(OR(Table2[[#This Row],[M23_28_2]]&gt;0,Table2[[#This Row],[K23_28_2]]&lt;0),"+-","")</f>
        <v/>
      </c>
    </row>
    <row r="1818" spans="1:12" x14ac:dyDescent="0.25">
      <c r="A1818" s="6" t="str">
        <f>SUBSTITUTE(SUBSTITUTE(Table2[[#This Row],[NAMA BARANG]],"-","")," ","")</f>
        <v>Pensil+StipKodok033</v>
      </c>
      <c r="B1818" s="8">
        <f ca="1">IF(Table2[[#This Row],[TT]]&lt;1,"",COUNT(B$2:B1817)+1)</f>
        <v>1816</v>
      </c>
      <c r="C1818" s="6" t="s">
        <v>2148</v>
      </c>
      <c r="D1818" s="8">
        <v>1</v>
      </c>
      <c r="E1818" s="8" t="s">
        <v>2149</v>
      </c>
      <c r="F1818" s="8">
        <f ca="1">SUM(Table2[[#This Row],[AWAL]],Table2[[#This Row],[M17_21_2]],Table2[[#This Row],[K17_21_2]],Table2[[#This Row],[M23_28_2]],Table2[[#This Row],[K23_28_2]])</f>
        <v>1</v>
      </c>
      <c r="G1818" s="6">
        <f ca="1">SUMIF(INDIRECT(Table2[[#Headers],[M17_21_2]]&amp;"[concat]"),Table2[concat],INDIRECT(Table2[[#Headers],[M17_21_2]]&amp;"[c]"))</f>
        <v>0</v>
      </c>
      <c r="H1818" s="6">
        <f ca="1">SUMIF(INDIRECT(Table2[[#Headers],[K17_21_2]]&amp;"[concat]"),Table2[concat],INDIRECT(Table2[[#Headers],[K17_21_2]]&amp;"[c]"))*-1</f>
        <v>0</v>
      </c>
      <c r="I1818" s="6" t="str">
        <f ca="1">IF(OR(Table2[[#This Row],[M17_21_2]]&gt;0,Table2[[#This Row],[K17_21_2]]&lt;0),"+-","")</f>
        <v/>
      </c>
      <c r="J1818" s="9">
        <f ca="1">SUMIF(INDIRECT(Table2[[#Headers],[M23_28_2]]&amp;"[concat]"),Table2[concat],INDIRECT(Table2[[#Headers],[M23_28_2]]&amp;"[c]"))</f>
        <v>0</v>
      </c>
      <c r="K1818" s="9"/>
      <c r="L1818" s="9" t="str">
        <f ca="1">IF(OR(Table2[[#This Row],[M23_28_2]]&gt;0,Table2[[#This Row],[K23_28_2]]&lt;0),"+-","")</f>
        <v/>
      </c>
    </row>
    <row r="1819" spans="1:12" x14ac:dyDescent="0.25">
      <c r="A1819" s="6" t="str">
        <f>SUBSTITUTE(SUBSTITUTE(Table2[[#This Row],[NAMA BARANG]],"-","")," ","")</f>
        <v>Pensil2BFancy(36)8Seri</v>
      </c>
      <c r="B1819" s="8">
        <f ca="1">IF(Table2[[#This Row],[TT]]&lt;1,"",COUNT(B$2:B1818)+1)</f>
        <v>1817</v>
      </c>
      <c r="C1819" s="6" t="s">
        <v>2150</v>
      </c>
      <c r="D1819" s="8">
        <v>1</v>
      </c>
      <c r="E1819" s="8" t="s">
        <v>442</v>
      </c>
      <c r="F1819" s="8">
        <f ca="1">SUM(Table2[[#This Row],[AWAL]],Table2[[#This Row],[M17_21_2]],Table2[[#This Row],[K17_21_2]],Table2[[#This Row],[M23_28_2]],Table2[[#This Row],[K23_28_2]])</f>
        <v>1</v>
      </c>
      <c r="G1819" s="6">
        <f ca="1">SUMIF(INDIRECT(Table2[[#Headers],[M17_21_2]]&amp;"[concat]"),Table2[concat],INDIRECT(Table2[[#Headers],[M17_21_2]]&amp;"[c]"))</f>
        <v>0</v>
      </c>
      <c r="H1819" s="6">
        <f ca="1">SUMIF(INDIRECT(Table2[[#Headers],[K17_21_2]]&amp;"[concat]"),Table2[concat],INDIRECT(Table2[[#Headers],[K17_21_2]]&amp;"[c]"))*-1</f>
        <v>0</v>
      </c>
      <c r="I1819" s="6" t="str">
        <f ca="1">IF(OR(Table2[[#This Row],[M17_21_2]]&gt;0,Table2[[#This Row],[K17_21_2]]&lt;0),"+-","")</f>
        <v/>
      </c>
      <c r="J1819" s="9">
        <f ca="1">SUMIF(INDIRECT(Table2[[#Headers],[M23_28_2]]&amp;"[concat]"),Table2[concat],INDIRECT(Table2[[#Headers],[M23_28_2]]&amp;"[c]"))</f>
        <v>0</v>
      </c>
      <c r="K1819" s="9"/>
      <c r="L1819" s="9" t="str">
        <f ca="1">IF(OR(Table2[[#This Row],[M23_28_2]]&gt;0,Table2[[#This Row],[K23_28_2]]&lt;0),"+-","")</f>
        <v/>
      </c>
    </row>
    <row r="1820" spans="1:12" x14ac:dyDescent="0.25">
      <c r="A1820" s="6" t="str">
        <f>SUBSTITUTE(SUBSTITUTE(Table2[[#This Row],[NAMA BARANG]],"-","")," ","")</f>
        <v>Pensil2BFancyKyFPP50</v>
      </c>
      <c r="B1820" s="8">
        <f ca="1">IF(Table2[[#This Row],[TT]]&lt;1,"",COUNT(B$2:B1819)+1)</f>
        <v>1818</v>
      </c>
      <c r="C1820" s="6" t="s">
        <v>2151</v>
      </c>
      <c r="D1820" s="8">
        <v>8</v>
      </c>
      <c r="E1820" s="8" t="s">
        <v>248</v>
      </c>
      <c r="F1820" s="8">
        <f ca="1">SUM(Table2[[#This Row],[AWAL]],Table2[[#This Row],[M17_21_2]],Table2[[#This Row],[K17_21_2]],Table2[[#This Row],[M23_28_2]],Table2[[#This Row],[K23_28_2]])</f>
        <v>8</v>
      </c>
      <c r="G1820" s="6">
        <f ca="1">SUMIF(INDIRECT(Table2[[#Headers],[M17_21_2]]&amp;"[concat]"),Table2[concat],INDIRECT(Table2[[#Headers],[M17_21_2]]&amp;"[c]"))</f>
        <v>0</v>
      </c>
      <c r="H1820" s="6">
        <f ca="1">SUMIF(INDIRECT(Table2[[#Headers],[K17_21_2]]&amp;"[concat]"),Table2[concat],INDIRECT(Table2[[#Headers],[K17_21_2]]&amp;"[c]"))*-1</f>
        <v>0</v>
      </c>
      <c r="I1820" s="6" t="str">
        <f ca="1">IF(OR(Table2[[#This Row],[M17_21_2]]&gt;0,Table2[[#This Row],[K17_21_2]]&lt;0),"+-","")</f>
        <v/>
      </c>
      <c r="J1820" s="9">
        <f ca="1">SUMIF(INDIRECT(Table2[[#Headers],[M23_28_2]]&amp;"[concat]"),Table2[concat],INDIRECT(Table2[[#Headers],[M23_28_2]]&amp;"[c]"))</f>
        <v>0</v>
      </c>
      <c r="K1820" s="9"/>
      <c r="L1820" s="9" t="str">
        <f ca="1">IF(OR(Table2[[#This Row],[M23_28_2]]&gt;0,Table2[[#This Row],[K23_28_2]]&lt;0),"+-","")</f>
        <v/>
      </c>
    </row>
    <row r="1821" spans="1:12" x14ac:dyDescent="0.25">
      <c r="A1821" s="6" t="str">
        <f>SUBSTITUTE(SUBSTITUTE(Table2[[#This Row],[NAMA BARANG]],"-","")," ","")</f>
        <v>Pensil2BFlourenZendi288(36)</v>
      </c>
      <c r="B1821" s="8">
        <f ca="1">IF(Table2[[#This Row],[TT]]&lt;1,"",COUNT(B$2:B1820)+1)</f>
        <v>1819</v>
      </c>
      <c r="C1821" s="6" t="s">
        <v>2152</v>
      </c>
      <c r="D1821" s="8">
        <v>62</v>
      </c>
      <c r="E1821" s="8" t="s">
        <v>217</v>
      </c>
      <c r="F1821" s="8">
        <f ca="1">SUM(Table2[[#This Row],[AWAL]],Table2[[#This Row],[M17_21_2]],Table2[[#This Row],[K17_21_2]],Table2[[#This Row],[M23_28_2]],Table2[[#This Row],[K23_28_2]])</f>
        <v>62</v>
      </c>
      <c r="G1821" s="6">
        <f ca="1">SUMIF(INDIRECT(Table2[[#Headers],[M17_21_2]]&amp;"[concat]"),Table2[concat],INDIRECT(Table2[[#Headers],[M17_21_2]]&amp;"[c]"))</f>
        <v>0</v>
      </c>
      <c r="H1821" s="6">
        <f ca="1">SUMIF(INDIRECT(Table2[[#Headers],[K17_21_2]]&amp;"[concat]"),Table2[concat],INDIRECT(Table2[[#Headers],[K17_21_2]]&amp;"[c]"))*-1</f>
        <v>0</v>
      </c>
      <c r="I1821" s="6" t="str">
        <f ca="1">IF(OR(Table2[[#This Row],[M17_21_2]]&gt;0,Table2[[#This Row],[K17_21_2]]&lt;0),"+-","")</f>
        <v/>
      </c>
      <c r="J1821" s="9">
        <f ca="1">SUMIF(INDIRECT(Table2[[#Headers],[M23_28_2]]&amp;"[concat]"),Table2[concat],INDIRECT(Table2[[#Headers],[M23_28_2]]&amp;"[c]"))</f>
        <v>0</v>
      </c>
      <c r="K1821" s="9"/>
      <c r="L1821" s="9" t="str">
        <f ca="1">IF(OR(Table2[[#This Row],[M23_28_2]]&gt;0,Table2[[#This Row],[K23_28_2]]&lt;0),"+-","")</f>
        <v/>
      </c>
    </row>
    <row r="1822" spans="1:12" x14ac:dyDescent="0.25">
      <c r="A1822" s="6" t="str">
        <f>SUBSTITUTE(SUBSTITUTE(Table2[[#This Row],[NAMA BARANG]],"-","")," ","")</f>
        <v>Pensil2BFlouren+stip388(36)</v>
      </c>
      <c r="B1822" s="8">
        <f ca="1">IF(Table2[[#This Row],[TT]]&lt;1,"",COUNT(B$2:B1821)+1)</f>
        <v>1820</v>
      </c>
      <c r="C1822" s="6" t="s">
        <v>2153</v>
      </c>
      <c r="D1822" s="8">
        <v>51</v>
      </c>
      <c r="E1822" s="8" t="s">
        <v>217</v>
      </c>
      <c r="F1822" s="8">
        <f ca="1">SUM(Table2[[#This Row],[AWAL]],Table2[[#This Row],[M17_21_2]],Table2[[#This Row],[K17_21_2]],Table2[[#This Row],[M23_28_2]],Table2[[#This Row],[K23_28_2]])</f>
        <v>51</v>
      </c>
      <c r="G1822" s="6">
        <f ca="1">SUMIF(INDIRECT(Table2[[#Headers],[M17_21_2]]&amp;"[concat]"),Table2[concat],INDIRECT(Table2[[#Headers],[M17_21_2]]&amp;"[c]"))</f>
        <v>0</v>
      </c>
      <c r="H1822" s="6">
        <f ca="1">SUMIF(INDIRECT(Table2[[#Headers],[K17_21_2]]&amp;"[concat]"),Table2[concat],INDIRECT(Table2[[#Headers],[K17_21_2]]&amp;"[c]"))*-1</f>
        <v>0</v>
      </c>
      <c r="I1822" s="6" t="str">
        <f ca="1">IF(OR(Table2[[#This Row],[M17_21_2]]&gt;0,Table2[[#This Row],[K17_21_2]]&lt;0),"+-","")</f>
        <v/>
      </c>
      <c r="J1822" s="9">
        <f ca="1">SUMIF(INDIRECT(Table2[[#Headers],[M23_28_2]]&amp;"[concat]"),Table2[concat],INDIRECT(Table2[[#Headers],[M23_28_2]]&amp;"[c]"))</f>
        <v>0</v>
      </c>
      <c r="K1822" s="9"/>
      <c r="L1822" s="9" t="str">
        <f ca="1">IF(OR(Table2[[#This Row],[M23_28_2]]&gt;0,Table2[[#This Row],[K23_28_2]]&lt;0),"+-","")</f>
        <v/>
      </c>
    </row>
    <row r="1823" spans="1:12" x14ac:dyDescent="0.25">
      <c r="A1823" s="6" t="str">
        <f>SUBSTITUTE(SUBSTITUTE(Table2[[#This Row],[NAMA BARANG]],"-","")," ","")</f>
        <v>Pensil2BHoloscop</v>
      </c>
      <c r="B1823" s="8">
        <f ca="1">IF(Table2[[#This Row],[TT]]&lt;1,"",COUNT(B$2:B1822)+1)</f>
        <v>1821</v>
      </c>
      <c r="C1823" s="6" t="s">
        <v>2154</v>
      </c>
      <c r="D1823" s="8">
        <v>4</v>
      </c>
      <c r="E1823" s="8" t="s">
        <v>11</v>
      </c>
      <c r="F1823" s="8">
        <f ca="1">SUM(Table2[[#This Row],[AWAL]],Table2[[#This Row],[M17_21_2]],Table2[[#This Row],[K17_21_2]],Table2[[#This Row],[M23_28_2]],Table2[[#This Row],[K23_28_2]])</f>
        <v>4</v>
      </c>
      <c r="G1823" s="6">
        <f ca="1">SUMIF(INDIRECT(Table2[[#Headers],[M17_21_2]]&amp;"[concat]"),Table2[concat],INDIRECT(Table2[[#Headers],[M17_21_2]]&amp;"[c]"))</f>
        <v>0</v>
      </c>
      <c r="H1823" s="6">
        <f ca="1">SUMIF(INDIRECT(Table2[[#Headers],[K17_21_2]]&amp;"[concat]"),Table2[concat],INDIRECT(Table2[[#Headers],[K17_21_2]]&amp;"[c]"))*-1</f>
        <v>0</v>
      </c>
      <c r="I1823" s="6" t="str">
        <f ca="1">IF(OR(Table2[[#This Row],[M17_21_2]]&gt;0,Table2[[#This Row],[K17_21_2]]&lt;0),"+-","")</f>
        <v/>
      </c>
      <c r="J1823" s="9">
        <f ca="1">SUMIF(INDIRECT(Table2[[#Headers],[M23_28_2]]&amp;"[concat]"),Table2[concat],INDIRECT(Table2[[#Headers],[M23_28_2]]&amp;"[c]"))</f>
        <v>0</v>
      </c>
      <c r="K1823" s="9"/>
      <c r="L1823" s="9" t="str">
        <f ca="1">IF(OR(Table2[[#This Row],[M23_28_2]]&gt;0,Table2[[#This Row],[K23_28_2]]&lt;0),"+-","")</f>
        <v/>
      </c>
    </row>
    <row r="1824" spans="1:12" x14ac:dyDescent="0.25">
      <c r="A1824" s="6" t="str">
        <f>SUBSTITUTE(SUBSTITUTE(Table2[[#This Row],[NAMA BARANG]],"-","")," ","")</f>
        <v>Pensil6925Aputar</v>
      </c>
      <c r="B1824" s="8">
        <f ca="1">IF(Table2[[#This Row],[TT]]&lt;1,"",COUNT(B$2:B1823)+1)</f>
        <v>1822</v>
      </c>
      <c r="C1824" s="6" t="s">
        <v>2156</v>
      </c>
      <c r="D1824" s="8">
        <v>2</v>
      </c>
      <c r="E1824" s="8" t="s">
        <v>103</v>
      </c>
      <c r="F1824" s="8">
        <f ca="1">SUM(Table2[[#This Row],[AWAL]],Table2[[#This Row],[M17_21_2]],Table2[[#This Row],[K17_21_2]],Table2[[#This Row],[M23_28_2]],Table2[[#This Row],[K23_28_2]])</f>
        <v>2</v>
      </c>
      <c r="G1824" s="6">
        <f ca="1">SUMIF(INDIRECT(Table2[[#Headers],[M17_21_2]]&amp;"[concat]"),Table2[concat],INDIRECT(Table2[[#Headers],[M17_21_2]]&amp;"[c]"))</f>
        <v>0</v>
      </c>
      <c r="H1824" s="6">
        <f ca="1">SUMIF(INDIRECT(Table2[[#Headers],[K17_21_2]]&amp;"[concat]"),Table2[concat],INDIRECT(Table2[[#Headers],[K17_21_2]]&amp;"[c]"))*-1</f>
        <v>0</v>
      </c>
      <c r="I1824" s="6" t="str">
        <f ca="1">IF(OR(Table2[[#This Row],[M17_21_2]]&gt;0,Table2[[#This Row],[K17_21_2]]&lt;0),"+-","")</f>
        <v/>
      </c>
      <c r="J1824" s="9">
        <f ca="1">SUMIF(INDIRECT(Table2[[#Headers],[M23_28_2]]&amp;"[concat]"),Table2[concat],INDIRECT(Table2[[#Headers],[M23_28_2]]&amp;"[c]"))</f>
        <v>0</v>
      </c>
      <c r="K1824" s="9"/>
      <c r="L1824" s="9" t="str">
        <f ca="1">IF(OR(Table2[[#This Row],[M23_28_2]]&gt;0,Table2[[#This Row],[K23_28_2]]&lt;0),"+-","")</f>
        <v/>
      </c>
    </row>
    <row r="1825" spans="1:12" x14ac:dyDescent="0.25">
      <c r="A1825" s="6" t="str">
        <f>SUBSTITUTE(SUBSTITUTE(Table2[[#This Row],[NAMA BARANG]],"-","")," ","")</f>
        <v>Pensil6925ATAS</v>
      </c>
      <c r="B1825" s="8">
        <f ca="1">IF(Table2[[#This Row],[TT]]&lt;1,"",COUNT(B$2:B1824)+1)</f>
        <v>1823</v>
      </c>
      <c r="C1825" s="6" t="s">
        <v>2157</v>
      </c>
      <c r="D1825" s="8">
        <v>39</v>
      </c>
      <c r="E1825" s="8" t="s">
        <v>103</v>
      </c>
      <c r="F1825" s="8">
        <f ca="1">SUM(Table2[[#This Row],[AWAL]],Table2[[#This Row],[M17_21_2]],Table2[[#This Row],[K17_21_2]],Table2[[#This Row],[M23_28_2]],Table2[[#This Row],[K23_28_2]])</f>
        <v>39</v>
      </c>
      <c r="G1825" s="6">
        <f ca="1">SUMIF(INDIRECT(Table2[[#Headers],[M17_21_2]]&amp;"[concat]"),Table2[concat],INDIRECT(Table2[[#Headers],[M17_21_2]]&amp;"[c]"))</f>
        <v>0</v>
      </c>
      <c r="H1825" s="6">
        <f ca="1">SUMIF(INDIRECT(Table2[[#Headers],[K17_21_2]]&amp;"[concat]"),Table2[concat],INDIRECT(Table2[[#Headers],[K17_21_2]]&amp;"[c]"))*-1</f>
        <v>0</v>
      </c>
      <c r="I1825" s="6" t="str">
        <f ca="1">IF(OR(Table2[[#This Row],[M17_21_2]]&gt;0,Table2[[#This Row],[K17_21_2]]&lt;0),"+-","")</f>
        <v/>
      </c>
      <c r="J1825" s="9">
        <f ca="1">SUMIF(INDIRECT(Table2[[#Headers],[M23_28_2]]&amp;"[concat]"),Table2[concat],INDIRECT(Table2[[#Headers],[M23_28_2]]&amp;"[c]"))</f>
        <v>0</v>
      </c>
      <c r="K1825" s="9"/>
      <c r="L1825" s="9" t="str">
        <f ca="1">IF(OR(Table2[[#This Row],[M23_28_2]]&gt;0,Table2[[#This Row],[K23_28_2]]&lt;0),"+-","")</f>
        <v/>
      </c>
    </row>
    <row r="1826" spans="1:12" x14ac:dyDescent="0.25">
      <c r="A1826" s="6" t="str">
        <f>SUBSTITUTE(SUBSTITUTE(Table2[[#This Row],[NAMA BARANG]],"-","")," ","")</f>
        <v>PensilChungHwa2B6151</v>
      </c>
      <c r="B1826" s="8">
        <f ca="1">IF(Table2[[#This Row],[TT]]&lt;1,"",COUNT(B$2:B1825)+1)</f>
        <v>1824</v>
      </c>
      <c r="C1826" s="6" t="s">
        <v>2159</v>
      </c>
      <c r="D1826" s="8">
        <v>5</v>
      </c>
      <c r="E1826" s="8" t="s">
        <v>2160</v>
      </c>
      <c r="F1826" s="8">
        <f ca="1">SUM(Table2[[#This Row],[AWAL]],Table2[[#This Row],[M17_21_2]],Table2[[#This Row],[K17_21_2]],Table2[[#This Row],[M23_28_2]],Table2[[#This Row],[K23_28_2]])</f>
        <v>5</v>
      </c>
      <c r="G1826" s="6">
        <f ca="1">SUMIF(INDIRECT(Table2[[#Headers],[M17_21_2]]&amp;"[concat]"),Table2[concat],INDIRECT(Table2[[#Headers],[M17_21_2]]&amp;"[c]"))</f>
        <v>0</v>
      </c>
      <c r="H1826" s="6">
        <f ca="1">SUMIF(INDIRECT(Table2[[#Headers],[K17_21_2]]&amp;"[concat]"),Table2[concat],INDIRECT(Table2[[#Headers],[K17_21_2]]&amp;"[c]"))*-1</f>
        <v>0</v>
      </c>
      <c r="I1826" s="6" t="str">
        <f ca="1">IF(OR(Table2[[#This Row],[M17_21_2]]&gt;0,Table2[[#This Row],[K17_21_2]]&lt;0),"+-","")</f>
        <v/>
      </c>
      <c r="J1826" s="9">
        <f ca="1">SUMIF(INDIRECT(Table2[[#Headers],[M23_28_2]]&amp;"[concat]"),Table2[concat],INDIRECT(Table2[[#Headers],[M23_28_2]]&amp;"[c]"))</f>
        <v>0</v>
      </c>
      <c r="K1826" s="9"/>
      <c r="L1826" s="9" t="str">
        <f ca="1">IF(OR(Table2[[#This Row],[M23_28_2]]&gt;0,Table2[[#This Row],[K23_28_2]]&lt;0),"+-","")</f>
        <v/>
      </c>
    </row>
    <row r="1827" spans="1:12" x14ac:dyDescent="0.25">
      <c r="A1827" s="6" t="str">
        <f>SUBSTITUTE(SUBSTITUTE(Table2[[#This Row],[NAMA BARANG]],"-","")," ","")</f>
        <v>PensilChungHwa61612B</v>
      </c>
      <c r="B1827" s="8">
        <f ca="1">IF(Table2[[#This Row],[TT]]&lt;1,"",COUNT(B$2:B1826)+1)</f>
        <v>1825</v>
      </c>
      <c r="C1827" s="6" t="s">
        <v>2161</v>
      </c>
      <c r="D1827" s="8">
        <v>2</v>
      </c>
      <c r="E1827" s="8" t="s">
        <v>11</v>
      </c>
      <c r="F1827" s="8">
        <f ca="1">SUM(Table2[[#This Row],[AWAL]],Table2[[#This Row],[M17_21_2]],Table2[[#This Row],[K17_21_2]],Table2[[#This Row],[M23_28_2]],Table2[[#This Row],[K23_28_2]])</f>
        <v>2</v>
      </c>
      <c r="G1827" s="6">
        <f ca="1">SUMIF(INDIRECT(Table2[[#Headers],[M17_21_2]]&amp;"[concat]"),Table2[concat],INDIRECT(Table2[[#Headers],[M17_21_2]]&amp;"[c]"))</f>
        <v>0</v>
      </c>
      <c r="H1827" s="6">
        <f ca="1">SUMIF(INDIRECT(Table2[[#Headers],[K17_21_2]]&amp;"[concat]"),Table2[concat],INDIRECT(Table2[[#Headers],[K17_21_2]]&amp;"[c]"))*-1</f>
        <v>0</v>
      </c>
      <c r="I1827" s="6" t="str">
        <f ca="1">IF(OR(Table2[[#This Row],[M17_21_2]]&gt;0,Table2[[#This Row],[K17_21_2]]&lt;0),"+-","")</f>
        <v/>
      </c>
      <c r="J1827" s="9">
        <f ca="1">SUMIF(INDIRECT(Table2[[#Headers],[M23_28_2]]&amp;"[concat]"),Table2[concat],INDIRECT(Table2[[#Headers],[M23_28_2]]&amp;"[c]"))</f>
        <v>0</v>
      </c>
      <c r="K1827" s="9"/>
      <c r="L1827" s="9" t="str">
        <f ca="1">IF(OR(Table2[[#This Row],[M23_28_2]]&gt;0,Table2[[#This Row],[K23_28_2]]&lt;0),"+-","")</f>
        <v/>
      </c>
    </row>
    <row r="1828" spans="1:12" x14ac:dyDescent="0.25">
      <c r="A1828" s="6" t="str">
        <f>SUBSTITUTE(SUBSTITUTE(Table2[[#This Row],[NAMA BARANG]],"-","")," ","")</f>
        <v>PensilChungHwa8899</v>
      </c>
      <c r="B1828" s="8">
        <f ca="1">IF(Table2[[#This Row],[TT]]&lt;1,"",COUNT(B$2:B1827)+1)</f>
        <v>1826</v>
      </c>
      <c r="C1828" s="6" t="s">
        <v>2162</v>
      </c>
      <c r="D1828" s="8">
        <v>1</v>
      </c>
      <c r="E1828" s="8" t="s">
        <v>11</v>
      </c>
      <c r="F1828" s="8">
        <f ca="1">SUM(Table2[[#This Row],[AWAL]],Table2[[#This Row],[M17_21_2]],Table2[[#This Row],[K17_21_2]],Table2[[#This Row],[M23_28_2]],Table2[[#This Row],[K23_28_2]])</f>
        <v>1</v>
      </c>
      <c r="G1828" s="6">
        <f ca="1">SUMIF(INDIRECT(Table2[[#Headers],[M17_21_2]]&amp;"[concat]"),Table2[concat],INDIRECT(Table2[[#Headers],[M17_21_2]]&amp;"[c]"))</f>
        <v>0</v>
      </c>
      <c r="H1828" s="6">
        <f ca="1">SUMIF(INDIRECT(Table2[[#Headers],[K17_21_2]]&amp;"[concat]"),Table2[concat],INDIRECT(Table2[[#Headers],[K17_21_2]]&amp;"[c]"))*-1</f>
        <v>0</v>
      </c>
      <c r="I1828" s="6" t="str">
        <f ca="1">IF(OR(Table2[[#This Row],[M17_21_2]]&gt;0,Table2[[#This Row],[K17_21_2]]&lt;0),"+-","")</f>
        <v/>
      </c>
      <c r="J1828" s="9">
        <f ca="1">SUMIF(INDIRECT(Table2[[#Headers],[M23_28_2]]&amp;"[concat]"),Table2[concat],INDIRECT(Table2[[#Headers],[M23_28_2]]&amp;"[c]"))</f>
        <v>0</v>
      </c>
      <c r="K1828" s="9"/>
      <c r="L1828" s="9" t="str">
        <f ca="1">IF(OR(Table2[[#This Row],[M23_28_2]]&gt;0,Table2[[#This Row],[K23_28_2]]&lt;0),"+-","")</f>
        <v/>
      </c>
    </row>
    <row r="1829" spans="1:12" x14ac:dyDescent="0.25">
      <c r="A1829" s="6" t="str">
        <f>SUBSTITUTE(SUBSTITUTE(Table2[[#This Row],[NAMA BARANG]],"-","")," ","")</f>
        <v>PensilCollen2BFancy</v>
      </c>
      <c r="B1829" s="8">
        <f ca="1">IF(Table2[[#This Row],[TT]]&lt;1,"",COUNT(B$2:B1828)+1)</f>
        <v>1827</v>
      </c>
      <c r="C1829" s="6" t="s">
        <v>2163</v>
      </c>
      <c r="D1829" s="8">
        <v>9</v>
      </c>
      <c r="E1829" s="8" t="s">
        <v>103</v>
      </c>
      <c r="F1829" s="8">
        <f ca="1">SUM(Table2[[#This Row],[AWAL]],Table2[[#This Row],[M17_21_2]],Table2[[#This Row],[K17_21_2]],Table2[[#This Row],[M23_28_2]],Table2[[#This Row],[K23_28_2]])</f>
        <v>9</v>
      </c>
      <c r="G1829" s="6">
        <f ca="1">SUMIF(INDIRECT(Table2[[#Headers],[M17_21_2]]&amp;"[concat]"),Table2[concat],INDIRECT(Table2[[#Headers],[M17_21_2]]&amp;"[c]"))</f>
        <v>0</v>
      </c>
      <c r="H1829" s="6">
        <f ca="1">SUMIF(INDIRECT(Table2[[#Headers],[K17_21_2]]&amp;"[concat]"),Table2[concat],INDIRECT(Table2[[#Headers],[K17_21_2]]&amp;"[c]"))*-1</f>
        <v>0</v>
      </c>
      <c r="I1829" s="6" t="str">
        <f ca="1">IF(OR(Table2[[#This Row],[M17_21_2]]&gt;0,Table2[[#This Row],[K17_21_2]]&lt;0),"+-","")</f>
        <v/>
      </c>
      <c r="J1829" s="9">
        <f ca="1">SUMIF(INDIRECT(Table2[[#Headers],[M23_28_2]]&amp;"[concat]"),Table2[concat],INDIRECT(Table2[[#Headers],[M23_28_2]]&amp;"[c]"))</f>
        <v>0</v>
      </c>
      <c r="K1829" s="9"/>
      <c r="L1829" s="9" t="str">
        <f ca="1">IF(OR(Table2[[#This Row],[M23_28_2]]&gt;0,Table2[[#This Row],[K23_28_2]]&lt;0),"+-","")</f>
        <v/>
      </c>
    </row>
    <row r="1830" spans="1:12" x14ac:dyDescent="0.25">
      <c r="A1830" s="6" t="str">
        <f>SUBSTITUTE(SUBSTITUTE(Table2[[#This Row],[NAMA BARANG]],"-","")," ","")</f>
        <v>PensilCowry2BFancy</v>
      </c>
      <c r="B1830" s="8">
        <f ca="1">IF(Table2[[#This Row],[TT]]&lt;1,"",COUNT(B$2:B1829)+1)</f>
        <v>1828</v>
      </c>
      <c r="C1830" s="6" t="s">
        <v>2165</v>
      </c>
      <c r="D1830" s="8">
        <v>68</v>
      </c>
      <c r="E1830" s="8" t="s">
        <v>735</v>
      </c>
      <c r="F1830" s="8">
        <f ca="1">SUM(Table2[[#This Row],[AWAL]],Table2[[#This Row],[M17_21_2]],Table2[[#This Row],[K17_21_2]],Table2[[#This Row],[M23_28_2]],Table2[[#This Row],[K23_28_2]])</f>
        <v>68</v>
      </c>
      <c r="G1830" s="6">
        <f ca="1">SUMIF(INDIRECT(Table2[[#Headers],[M17_21_2]]&amp;"[concat]"),Table2[concat],INDIRECT(Table2[[#Headers],[M17_21_2]]&amp;"[c]"))</f>
        <v>0</v>
      </c>
      <c r="H1830" s="6">
        <f ca="1">SUMIF(INDIRECT(Table2[[#Headers],[K17_21_2]]&amp;"[concat]"),Table2[concat],INDIRECT(Table2[[#Headers],[K17_21_2]]&amp;"[c]"))*-1</f>
        <v>0</v>
      </c>
      <c r="I1830" s="6" t="str">
        <f ca="1">IF(OR(Table2[[#This Row],[M17_21_2]]&gt;0,Table2[[#This Row],[K17_21_2]]&lt;0),"+-","")</f>
        <v/>
      </c>
      <c r="J1830" s="9">
        <f ca="1">SUMIF(INDIRECT(Table2[[#Headers],[M23_28_2]]&amp;"[concat]"),Table2[concat],INDIRECT(Table2[[#Headers],[M23_28_2]]&amp;"[c]"))</f>
        <v>0</v>
      </c>
      <c r="K1830" s="9"/>
      <c r="L1830" s="9" t="str">
        <f ca="1">IF(OR(Table2[[#This Row],[M23_28_2]]&gt;0,Table2[[#This Row],[K23_28_2]]&lt;0),"+-","")</f>
        <v/>
      </c>
    </row>
    <row r="1831" spans="1:12" x14ac:dyDescent="0.25">
      <c r="A1831" s="6" t="str">
        <f>SUBSTITUTE(SUBSTITUTE(Table2[[#This Row],[NAMA BARANG]],"-","")," ","")</f>
        <v>PensilDM5188</v>
      </c>
      <c r="B1831" s="8">
        <f ca="1">IF(Table2[[#This Row],[TT]]&lt;1,"",COUNT(B$2:B1830)+1)</f>
        <v>1829</v>
      </c>
      <c r="C1831" s="6" t="s">
        <v>2166</v>
      </c>
      <c r="D1831" s="8">
        <v>45</v>
      </c>
      <c r="E1831" s="8" t="s">
        <v>596</v>
      </c>
      <c r="F1831" s="8">
        <f ca="1">SUM(Table2[[#This Row],[AWAL]],Table2[[#This Row],[M17_21_2]],Table2[[#This Row],[K17_21_2]],Table2[[#This Row],[M23_28_2]],Table2[[#This Row],[K23_28_2]])</f>
        <v>45</v>
      </c>
      <c r="G1831" s="6">
        <f ca="1">SUMIF(INDIRECT(Table2[[#Headers],[M17_21_2]]&amp;"[concat]"),Table2[concat],INDIRECT(Table2[[#Headers],[M17_21_2]]&amp;"[c]"))</f>
        <v>0</v>
      </c>
      <c r="H1831" s="6">
        <f ca="1">SUMIF(INDIRECT(Table2[[#Headers],[K17_21_2]]&amp;"[concat]"),Table2[concat],INDIRECT(Table2[[#Headers],[K17_21_2]]&amp;"[c]"))*-1</f>
        <v>0</v>
      </c>
      <c r="I1831" s="6" t="str">
        <f ca="1">IF(OR(Table2[[#This Row],[M17_21_2]]&gt;0,Table2[[#This Row],[K17_21_2]]&lt;0),"+-","")</f>
        <v/>
      </c>
      <c r="J1831" s="9">
        <f ca="1">SUMIF(INDIRECT(Table2[[#Headers],[M23_28_2]]&amp;"[concat]"),Table2[concat],INDIRECT(Table2[[#Headers],[M23_28_2]]&amp;"[c]"))</f>
        <v>0</v>
      </c>
      <c r="K1831" s="9"/>
      <c r="L1831" s="9" t="str">
        <f ca="1">IF(OR(Table2[[#This Row],[M23_28_2]]&gt;0,Table2[[#This Row],[K23_28_2]]&lt;0),"+-","")</f>
        <v/>
      </c>
    </row>
    <row r="1832" spans="1:12" x14ac:dyDescent="0.25">
      <c r="A1832" s="6" t="str">
        <f>SUBSTITUTE(SUBSTITUTE(Table2[[#This Row],[NAMA BARANG]],"-","")," ","")</f>
        <v>PensilDM7812</v>
      </c>
      <c r="B1832" s="8">
        <f ca="1">IF(Table2[[#This Row],[TT]]&lt;1,"",COUNT(B$2:B1831)+1)</f>
        <v>1830</v>
      </c>
      <c r="C1832" s="6" t="s">
        <v>2167</v>
      </c>
      <c r="D1832" s="8">
        <v>4</v>
      </c>
      <c r="E1832" s="8" t="s">
        <v>2168</v>
      </c>
      <c r="F1832" s="8">
        <f ca="1">SUM(Table2[[#This Row],[AWAL]],Table2[[#This Row],[M17_21_2]],Table2[[#This Row],[K17_21_2]],Table2[[#This Row],[M23_28_2]],Table2[[#This Row],[K23_28_2]])</f>
        <v>4</v>
      </c>
      <c r="G1832" s="6">
        <f ca="1">SUMIF(INDIRECT(Table2[[#Headers],[M17_21_2]]&amp;"[concat]"),Table2[concat],INDIRECT(Table2[[#Headers],[M17_21_2]]&amp;"[c]"))</f>
        <v>0</v>
      </c>
      <c r="H1832" s="6">
        <f ca="1">SUMIF(INDIRECT(Table2[[#Headers],[K17_21_2]]&amp;"[concat]"),Table2[concat],INDIRECT(Table2[[#Headers],[K17_21_2]]&amp;"[c]"))*-1</f>
        <v>0</v>
      </c>
      <c r="I1832" s="6" t="str">
        <f ca="1">IF(OR(Table2[[#This Row],[M17_21_2]]&gt;0,Table2[[#This Row],[K17_21_2]]&lt;0),"+-","")</f>
        <v/>
      </c>
      <c r="J1832" s="9">
        <f ca="1">SUMIF(INDIRECT(Table2[[#Headers],[M23_28_2]]&amp;"[concat]"),Table2[concat],INDIRECT(Table2[[#Headers],[M23_28_2]]&amp;"[c]"))</f>
        <v>0</v>
      </c>
      <c r="K1832" s="9"/>
      <c r="L1832" s="9" t="str">
        <f ca="1">IF(OR(Table2[[#This Row],[M23_28_2]]&gt;0,Table2[[#This Row],[K23_28_2]]&lt;0),"+-","")</f>
        <v/>
      </c>
    </row>
    <row r="1833" spans="1:12" x14ac:dyDescent="0.25">
      <c r="A1833" s="6" t="str">
        <f>SUBSTITUTE(SUBSTITUTE(Table2[[#This Row],[NAMA BARANG]],"-","")," ","")</f>
        <v>PensilFancy2BDsyTpStip001</v>
      </c>
      <c r="B1833" s="8">
        <f ca="1">IF(Table2[[#This Row],[TT]]&lt;1,"",COUNT(B$2:B1832)+1)</f>
        <v>1831</v>
      </c>
      <c r="C1833" s="6" t="s">
        <v>2169</v>
      </c>
      <c r="D1833" s="8">
        <v>18</v>
      </c>
      <c r="E1833" s="8" t="s">
        <v>103</v>
      </c>
      <c r="F1833" s="8">
        <f ca="1">SUM(Table2[[#This Row],[AWAL]],Table2[[#This Row],[M17_21_2]],Table2[[#This Row],[K17_21_2]],Table2[[#This Row],[M23_28_2]],Table2[[#This Row],[K23_28_2]])</f>
        <v>18</v>
      </c>
      <c r="G1833" s="6">
        <f ca="1">SUMIF(INDIRECT(Table2[[#Headers],[M17_21_2]]&amp;"[concat]"),Table2[concat],INDIRECT(Table2[[#Headers],[M17_21_2]]&amp;"[c]"))</f>
        <v>0</v>
      </c>
      <c r="H1833" s="6">
        <f ca="1">SUMIF(INDIRECT(Table2[[#Headers],[K17_21_2]]&amp;"[concat]"),Table2[concat],INDIRECT(Table2[[#Headers],[K17_21_2]]&amp;"[c]"))*-1</f>
        <v>0</v>
      </c>
      <c r="I1833" s="6" t="str">
        <f ca="1">IF(OR(Table2[[#This Row],[M17_21_2]]&gt;0,Table2[[#This Row],[K17_21_2]]&lt;0),"+-","")</f>
        <v/>
      </c>
      <c r="J1833" s="9">
        <f ca="1">SUMIF(INDIRECT(Table2[[#Headers],[M23_28_2]]&amp;"[concat]"),Table2[concat],INDIRECT(Table2[[#Headers],[M23_28_2]]&amp;"[c]"))</f>
        <v>0</v>
      </c>
      <c r="K1833" s="9"/>
      <c r="L1833" s="9" t="str">
        <f ca="1">IF(OR(Table2[[#This Row],[M23_28_2]]&gt;0,Table2[[#This Row],[K23_28_2]]&lt;0),"+-","")</f>
        <v/>
      </c>
    </row>
    <row r="1834" spans="1:12" x14ac:dyDescent="0.25">
      <c r="A1834" s="6" t="str">
        <f>SUBSTITUTE(SUBSTITUTE(Table2[[#This Row],[NAMA BARANG]],"-","")," ","")</f>
        <v>PensilFancylucu(100)</v>
      </c>
      <c r="B1834" s="8">
        <f ca="1">IF(Table2[[#This Row],[TT]]&lt;1,"",COUNT(B$2:B1833)+1)</f>
        <v>1832</v>
      </c>
      <c r="C1834" s="6" t="s">
        <v>2171</v>
      </c>
      <c r="D1834" s="8">
        <v>37</v>
      </c>
      <c r="E1834" s="8" t="s">
        <v>2172</v>
      </c>
      <c r="F1834" s="8">
        <f ca="1">SUM(Table2[[#This Row],[AWAL]],Table2[[#This Row],[M17_21_2]],Table2[[#This Row],[K17_21_2]],Table2[[#This Row],[M23_28_2]],Table2[[#This Row],[K23_28_2]])</f>
        <v>37</v>
      </c>
      <c r="G1834" s="6">
        <f ca="1">SUMIF(INDIRECT(Table2[[#Headers],[M17_21_2]]&amp;"[concat]"),Table2[concat],INDIRECT(Table2[[#Headers],[M17_21_2]]&amp;"[c]"))</f>
        <v>0</v>
      </c>
      <c r="H1834" s="6">
        <f ca="1">SUMIF(INDIRECT(Table2[[#Headers],[K17_21_2]]&amp;"[concat]"),Table2[concat],INDIRECT(Table2[[#Headers],[K17_21_2]]&amp;"[c]"))*-1</f>
        <v>0</v>
      </c>
      <c r="I1834" s="6" t="str">
        <f ca="1">IF(OR(Table2[[#This Row],[M17_21_2]]&gt;0,Table2[[#This Row],[K17_21_2]]&lt;0),"+-","")</f>
        <v/>
      </c>
      <c r="J1834" s="9">
        <f ca="1">SUMIF(INDIRECT(Table2[[#Headers],[M23_28_2]]&amp;"[concat]"),Table2[concat],INDIRECT(Table2[[#Headers],[M23_28_2]]&amp;"[c]"))</f>
        <v>0</v>
      </c>
      <c r="K1834" s="9"/>
      <c r="L1834" s="9" t="str">
        <f ca="1">IF(OR(Table2[[#This Row],[M23_28_2]]&gt;0,Table2[[#This Row],[K23_28_2]]&lt;0),"+-","")</f>
        <v/>
      </c>
    </row>
    <row r="1835" spans="1:12" x14ac:dyDescent="0.25">
      <c r="A1835" s="6" t="str">
        <f>SUBSTITUTE(SUBSTITUTE(Table2[[#This Row],[NAMA BARANG]],"-","")," ","")</f>
        <v>PensilGrebellpaketujian</v>
      </c>
      <c r="B1835" s="8">
        <f ca="1">IF(Table2[[#This Row],[TT]]&lt;1,"",COUNT(B$2:B1834)+1)</f>
        <v>1833</v>
      </c>
      <c r="C1835" s="6" t="s">
        <v>2173</v>
      </c>
      <c r="D1835" s="8">
        <v>8</v>
      </c>
      <c r="E1835" s="8" t="s">
        <v>2174</v>
      </c>
      <c r="F1835" s="8">
        <f ca="1">SUM(Table2[[#This Row],[AWAL]],Table2[[#This Row],[M17_21_2]],Table2[[#This Row],[K17_21_2]],Table2[[#This Row],[M23_28_2]],Table2[[#This Row],[K23_28_2]])</f>
        <v>8</v>
      </c>
      <c r="G1835" s="6">
        <f ca="1">SUMIF(INDIRECT(Table2[[#Headers],[M17_21_2]]&amp;"[concat]"),Table2[concat],INDIRECT(Table2[[#Headers],[M17_21_2]]&amp;"[c]"))</f>
        <v>0</v>
      </c>
      <c r="H1835" s="6">
        <f ca="1">SUMIF(INDIRECT(Table2[[#Headers],[K17_21_2]]&amp;"[concat]"),Table2[concat],INDIRECT(Table2[[#Headers],[K17_21_2]]&amp;"[c]"))*-1</f>
        <v>0</v>
      </c>
      <c r="I1835" s="6" t="str">
        <f ca="1">IF(OR(Table2[[#This Row],[M17_21_2]]&gt;0,Table2[[#This Row],[K17_21_2]]&lt;0),"+-","")</f>
        <v/>
      </c>
      <c r="J1835" s="9">
        <f ca="1">SUMIF(INDIRECT(Table2[[#Headers],[M23_28_2]]&amp;"[concat]"),Table2[concat],INDIRECT(Table2[[#Headers],[M23_28_2]]&amp;"[c]"))</f>
        <v>0</v>
      </c>
      <c r="K1835" s="9"/>
      <c r="L1835" s="9" t="str">
        <f ca="1">IF(OR(Table2[[#This Row],[M23_28_2]]&gt;0,Table2[[#This Row],[K23_28_2]]&lt;0),"+-","")</f>
        <v/>
      </c>
    </row>
    <row r="1836" spans="1:12" x14ac:dyDescent="0.25">
      <c r="A1836" s="6" t="str">
        <f>SUBSTITUTE(SUBSTITUTE(Table2[[#This Row],[NAMA BARANG]],"-","")," ","")</f>
        <v>PensilHBRT6(makro)</v>
      </c>
      <c r="B1836" s="8">
        <f ca="1">IF(Table2[[#This Row],[TT]]&lt;1,"",COUNT(B$2:B1835)+1)</f>
        <v>1834</v>
      </c>
      <c r="C1836" s="6" t="s">
        <v>2175</v>
      </c>
      <c r="D1836" s="8">
        <v>1</v>
      </c>
      <c r="E1836" s="8" t="s">
        <v>2176</v>
      </c>
      <c r="F1836" s="8">
        <f ca="1">SUM(Table2[[#This Row],[AWAL]],Table2[[#This Row],[M17_21_2]],Table2[[#This Row],[K17_21_2]],Table2[[#This Row],[M23_28_2]],Table2[[#This Row],[K23_28_2]])</f>
        <v>1</v>
      </c>
      <c r="G1836" s="6">
        <f ca="1">SUMIF(INDIRECT(Table2[[#Headers],[M17_21_2]]&amp;"[concat]"),Table2[concat],INDIRECT(Table2[[#Headers],[M17_21_2]]&amp;"[c]"))</f>
        <v>0</v>
      </c>
      <c r="H1836" s="6">
        <f ca="1">SUMIF(INDIRECT(Table2[[#Headers],[K17_21_2]]&amp;"[concat]"),Table2[concat],INDIRECT(Table2[[#Headers],[K17_21_2]]&amp;"[c]"))*-1</f>
        <v>0</v>
      </c>
      <c r="I1836" s="6" t="str">
        <f ca="1">IF(OR(Table2[[#This Row],[M17_21_2]]&gt;0,Table2[[#This Row],[K17_21_2]]&lt;0),"+-","")</f>
        <v/>
      </c>
      <c r="J1836" s="9">
        <f ca="1">SUMIF(INDIRECT(Table2[[#Headers],[M23_28_2]]&amp;"[concat]"),Table2[concat],INDIRECT(Table2[[#Headers],[M23_28_2]]&amp;"[c]"))</f>
        <v>0</v>
      </c>
      <c r="K1836" s="9"/>
      <c r="L1836" s="9" t="str">
        <f ca="1">IF(OR(Table2[[#This Row],[M23_28_2]]&gt;0,Table2[[#This Row],[K23_28_2]]&lt;0),"+-","")</f>
        <v/>
      </c>
    </row>
    <row r="1837" spans="1:12" x14ac:dyDescent="0.25">
      <c r="A1837" s="6" t="str">
        <f>SUBSTITUTE(SUBSTITUTE(Table2[[#This Row],[NAMA BARANG]],"-","")," ","")</f>
        <v>PensilJumbo+asahan(458)</v>
      </c>
      <c r="B1837" s="8">
        <f ca="1">IF(Table2[[#This Row],[TT]]&lt;1,"",COUNT(B$2:B1836)+1)</f>
        <v>1835</v>
      </c>
      <c r="C1837" s="6" t="s">
        <v>2178</v>
      </c>
      <c r="D1837" s="8">
        <v>4</v>
      </c>
      <c r="E1837" s="8" t="s">
        <v>143</v>
      </c>
      <c r="F1837" s="8">
        <f ca="1">SUM(Table2[[#This Row],[AWAL]],Table2[[#This Row],[M17_21_2]],Table2[[#This Row],[K17_21_2]],Table2[[#This Row],[M23_28_2]],Table2[[#This Row],[K23_28_2]])</f>
        <v>4</v>
      </c>
      <c r="G1837" s="6">
        <f ca="1">SUMIF(INDIRECT(Table2[[#Headers],[M17_21_2]]&amp;"[concat]"),Table2[concat],INDIRECT(Table2[[#Headers],[M17_21_2]]&amp;"[c]"))</f>
        <v>0</v>
      </c>
      <c r="H1837" s="6">
        <f ca="1">SUMIF(INDIRECT(Table2[[#Headers],[K17_21_2]]&amp;"[concat]"),Table2[concat],INDIRECT(Table2[[#Headers],[K17_21_2]]&amp;"[c]"))*-1</f>
        <v>0</v>
      </c>
      <c r="I1837" s="6" t="str">
        <f ca="1">IF(OR(Table2[[#This Row],[M17_21_2]]&gt;0,Table2[[#This Row],[K17_21_2]]&lt;0),"+-","")</f>
        <v/>
      </c>
      <c r="J1837" s="9">
        <f ca="1">SUMIF(INDIRECT(Table2[[#Headers],[M23_28_2]]&amp;"[concat]"),Table2[concat],INDIRECT(Table2[[#Headers],[M23_28_2]]&amp;"[c]"))</f>
        <v>0</v>
      </c>
      <c r="K1837" s="9"/>
      <c r="L1837" s="9" t="str">
        <f ca="1">IF(OR(Table2[[#This Row],[M23_28_2]]&gt;0,Table2[[#This Row],[K23_28_2]]&lt;0),"+-","")</f>
        <v/>
      </c>
    </row>
    <row r="1838" spans="1:12" x14ac:dyDescent="0.25">
      <c r="A1838" s="6" t="str">
        <f>SUBSTITUTE(SUBSTITUTE(Table2[[#This Row],[NAMA BARANG]],"-","")," ","")</f>
        <v>PensilJumbobiasa(1058)</v>
      </c>
      <c r="B1838" s="8">
        <f ca="1">IF(Table2[[#This Row],[TT]]&lt;1,"",COUNT(B$2:B1837)+1)</f>
        <v>1836</v>
      </c>
      <c r="C1838" s="6" t="s">
        <v>2179</v>
      </c>
      <c r="D1838" s="8">
        <v>10</v>
      </c>
      <c r="E1838" s="8" t="s">
        <v>128</v>
      </c>
      <c r="F1838" s="8">
        <f ca="1">SUM(Table2[[#This Row],[AWAL]],Table2[[#This Row],[M17_21_2]],Table2[[#This Row],[K17_21_2]],Table2[[#This Row],[M23_28_2]],Table2[[#This Row],[K23_28_2]])</f>
        <v>10</v>
      </c>
      <c r="G1838" s="6">
        <f ca="1">SUMIF(INDIRECT(Table2[[#Headers],[M17_21_2]]&amp;"[concat]"),Table2[concat],INDIRECT(Table2[[#Headers],[M17_21_2]]&amp;"[c]"))</f>
        <v>0</v>
      </c>
      <c r="H1838" s="6">
        <f ca="1">SUMIF(INDIRECT(Table2[[#Headers],[K17_21_2]]&amp;"[concat]"),Table2[concat],INDIRECT(Table2[[#Headers],[K17_21_2]]&amp;"[c]"))*-1</f>
        <v>0</v>
      </c>
      <c r="I1838" s="6" t="str">
        <f ca="1">IF(OR(Table2[[#This Row],[M17_21_2]]&gt;0,Table2[[#This Row],[K17_21_2]]&lt;0),"+-","")</f>
        <v/>
      </c>
      <c r="J1838" s="9">
        <f ca="1">SUMIF(INDIRECT(Table2[[#Headers],[M23_28_2]]&amp;"[concat]"),Table2[concat],INDIRECT(Table2[[#Headers],[M23_28_2]]&amp;"[c]"))</f>
        <v>0</v>
      </c>
      <c r="K1838" s="9"/>
      <c r="L1838" s="9" t="str">
        <f ca="1">IF(OR(Table2[[#This Row],[M23_28_2]]&gt;0,Table2[[#This Row],[K23_28_2]]&lt;0),"+-","")</f>
        <v/>
      </c>
    </row>
    <row r="1839" spans="1:12" x14ac:dyDescent="0.25">
      <c r="A1839" s="6" t="str">
        <f>SUBSTITUTE(SUBSTITUTE(Table2[[#This Row],[NAMA BARANG]],"-","")," ","")</f>
        <v>PensilLTreeS3061</v>
      </c>
      <c r="B1839" s="8">
        <f ca="1">IF(Table2[[#This Row],[TT]]&lt;1,"",COUNT(B$2:B1838)+1)</f>
        <v>1837</v>
      </c>
      <c r="C1839" s="6" t="s">
        <v>2184</v>
      </c>
      <c r="D1839" s="8">
        <v>3</v>
      </c>
      <c r="E1839" s="8" t="s">
        <v>103</v>
      </c>
      <c r="F1839" s="8">
        <f ca="1">SUM(Table2[[#This Row],[AWAL]],Table2[[#This Row],[M17_21_2]],Table2[[#This Row],[K17_21_2]],Table2[[#This Row],[M23_28_2]],Table2[[#This Row],[K23_28_2]])</f>
        <v>3</v>
      </c>
      <c r="G1839" s="6">
        <f ca="1">SUMIF(INDIRECT(Table2[[#Headers],[M17_21_2]]&amp;"[concat]"),Table2[concat],INDIRECT(Table2[[#Headers],[M17_21_2]]&amp;"[c]"))</f>
        <v>0</v>
      </c>
      <c r="H1839" s="6">
        <f ca="1">SUMIF(INDIRECT(Table2[[#Headers],[K17_21_2]]&amp;"[concat]"),Table2[concat],INDIRECT(Table2[[#Headers],[K17_21_2]]&amp;"[c]"))*-1</f>
        <v>0</v>
      </c>
      <c r="I1839" s="6" t="str">
        <f ca="1">IF(OR(Table2[[#This Row],[M17_21_2]]&gt;0,Table2[[#This Row],[K17_21_2]]&lt;0),"+-","")</f>
        <v/>
      </c>
      <c r="J1839" s="9">
        <f ca="1">SUMIF(INDIRECT(Table2[[#Headers],[M23_28_2]]&amp;"[concat]"),Table2[concat],INDIRECT(Table2[[#Headers],[M23_28_2]]&amp;"[c]"))</f>
        <v>0</v>
      </c>
      <c r="K1839" s="9"/>
      <c r="L1839" s="9" t="str">
        <f ca="1">IF(OR(Table2[[#This Row],[M23_28_2]]&gt;0,Table2[[#This Row],[K23_28_2]]&lt;0),"+-","")</f>
        <v/>
      </c>
    </row>
    <row r="1840" spans="1:12" x14ac:dyDescent="0.25">
      <c r="A1840" s="6" t="str">
        <f>SUBSTITUTE(SUBSTITUTE(Table2[[#This Row],[NAMA BARANG]],"-","")," ","")</f>
        <v>PensilLTreeS3062</v>
      </c>
      <c r="B1840" s="8">
        <f ca="1">IF(Table2[[#This Row],[TT]]&lt;1,"",COUNT(B$2:B1839)+1)</f>
        <v>1838</v>
      </c>
      <c r="C1840" s="6" t="s">
        <v>2185</v>
      </c>
      <c r="D1840" s="8">
        <v>3</v>
      </c>
      <c r="E1840" s="8" t="s">
        <v>103</v>
      </c>
      <c r="F1840" s="8">
        <f ca="1">SUM(Table2[[#This Row],[AWAL]],Table2[[#This Row],[M17_21_2]],Table2[[#This Row],[K17_21_2]],Table2[[#This Row],[M23_28_2]],Table2[[#This Row],[K23_28_2]])</f>
        <v>3</v>
      </c>
      <c r="G1840" s="6">
        <f ca="1">SUMIF(INDIRECT(Table2[[#Headers],[M17_21_2]]&amp;"[concat]"),Table2[concat],INDIRECT(Table2[[#Headers],[M17_21_2]]&amp;"[c]"))</f>
        <v>0</v>
      </c>
      <c r="H1840" s="6">
        <f ca="1">SUMIF(INDIRECT(Table2[[#Headers],[K17_21_2]]&amp;"[concat]"),Table2[concat],INDIRECT(Table2[[#Headers],[K17_21_2]]&amp;"[c]"))*-1</f>
        <v>0</v>
      </c>
      <c r="I1840" s="6" t="str">
        <f ca="1">IF(OR(Table2[[#This Row],[M17_21_2]]&gt;0,Table2[[#This Row],[K17_21_2]]&lt;0),"+-","")</f>
        <v/>
      </c>
      <c r="J1840" s="9">
        <f ca="1">SUMIF(INDIRECT(Table2[[#Headers],[M23_28_2]]&amp;"[concat]"),Table2[concat],INDIRECT(Table2[[#Headers],[M23_28_2]]&amp;"[c]"))</f>
        <v>0</v>
      </c>
      <c r="K1840" s="9"/>
      <c r="L1840" s="9" t="str">
        <f ca="1">IF(OR(Table2[[#This Row],[M23_28_2]]&gt;0,Table2[[#This Row],[K23_28_2]]&lt;0),"+-","")</f>
        <v/>
      </c>
    </row>
    <row r="1841" spans="1:12" x14ac:dyDescent="0.25">
      <c r="A1841" s="6" t="str">
        <f>SUBSTITUTE(SUBSTITUTE(Table2[[#This Row],[NAMA BARANG]],"-","")," ","")</f>
        <v>Pensilmetalikwhiteword</v>
      </c>
      <c r="B1841" s="8">
        <f ca="1">IF(Table2[[#This Row],[TT]]&lt;1,"",COUNT(B$2:B1840)+1)</f>
        <v>1839</v>
      </c>
      <c r="C1841" s="6" t="s">
        <v>2186</v>
      </c>
      <c r="D1841" s="8">
        <v>2</v>
      </c>
      <c r="E1841" s="8" t="s">
        <v>596</v>
      </c>
      <c r="F1841" s="8">
        <f ca="1">SUM(Table2[[#This Row],[AWAL]],Table2[[#This Row],[M17_21_2]],Table2[[#This Row],[K17_21_2]],Table2[[#This Row],[M23_28_2]],Table2[[#This Row],[K23_28_2]])</f>
        <v>2</v>
      </c>
      <c r="G1841" s="6">
        <f ca="1">SUMIF(INDIRECT(Table2[[#Headers],[M17_21_2]]&amp;"[concat]"),Table2[concat],INDIRECT(Table2[[#Headers],[M17_21_2]]&amp;"[c]"))</f>
        <v>0</v>
      </c>
      <c r="H1841" s="6">
        <f ca="1">SUMIF(INDIRECT(Table2[[#Headers],[K17_21_2]]&amp;"[concat]"),Table2[concat],INDIRECT(Table2[[#Headers],[K17_21_2]]&amp;"[c]"))*-1</f>
        <v>0</v>
      </c>
      <c r="I1841" s="6" t="str">
        <f ca="1">IF(OR(Table2[[#This Row],[M17_21_2]]&gt;0,Table2[[#This Row],[K17_21_2]]&lt;0),"+-","")</f>
        <v/>
      </c>
      <c r="J1841" s="9">
        <f ca="1">SUMIF(INDIRECT(Table2[[#Headers],[M23_28_2]]&amp;"[concat]"),Table2[concat],INDIRECT(Table2[[#Headers],[M23_28_2]]&amp;"[c]"))</f>
        <v>0</v>
      </c>
      <c r="K1841" s="9"/>
      <c r="L1841" s="9" t="str">
        <f ca="1">IF(OR(Table2[[#This Row],[M23_28_2]]&gt;0,Table2[[#This Row],[K23_28_2]]&lt;0),"+-","")</f>
        <v/>
      </c>
    </row>
    <row r="1842" spans="1:12" x14ac:dyDescent="0.25">
      <c r="A1842" s="6" t="str">
        <f>SUBSTITUTE(SUBSTITUTE(Table2[[#This Row],[NAMA BARANG]],"-","")," ","")</f>
        <v>PensilTF77Sdepankantor</v>
      </c>
      <c r="B1842" s="8">
        <f ca="1">IF(Table2[[#This Row],[TT]]&lt;1,"",COUNT(B$2:B1841)+1)</f>
        <v>1840</v>
      </c>
      <c r="C1842" s="6" t="s">
        <v>2187</v>
      </c>
      <c r="D1842" s="8">
        <v>8</v>
      </c>
      <c r="E1842" s="8" t="s">
        <v>735</v>
      </c>
      <c r="F1842" s="8">
        <f ca="1">SUM(Table2[[#This Row],[AWAL]],Table2[[#This Row],[M17_21_2]],Table2[[#This Row],[K17_21_2]],Table2[[#This Row],[M23_28_2]],Table2[[#This Row],[K23_28_2]])</f>
        <v>8</v>
      </c>
      <c r="G1842" s="6">
        <f ca="1">SUMIF(INDIRECT(Table2[[#Headers],[M17_21_2]]&amp;"[concat]"),Table2[concat],INDIRECT(Table2[[#Headers],[M17_21_2]]&amp;"[c]"))</f>
        <v>0</v>
      </c>
      <c r="H1842" s="6">
        <f ca="1">SUMIF(INDIRECT(Table2[[#Headers],[K17_21_2]]&amp;"[concat]"),Table2[concat],INDIRECT(Table2[[#Headers],[K17_21_2]]&amp;"[c]"))*-1</f>
        <v>0</v>
      </c>
      <c r="I1842" s="6" t="str">
        <f ca="1">IF(OR(Table2[[#This Row],[M17_21_2]]&gt;0,Table2[[#This Row],[K17_21_2]]&lt;0),"+-","")</f>
        <v/>
      </c>
      <c r="J1842" s="9">
        <f ca="1">SUMIF(INDIRECT(Table2[[#Headers],[M23_28_2]]&amp;"[concat]"),Table2[concat],INDIRECT(Table2[[#Headers],[M23_28_2]]&amp;"[c]"))</f>
        <v>0</v>
      </c>
      <c r="K1842" s="9"/>
      <c r="L1842" s="9" t="str">
        <f ca="1">IF(OR(Table2[[#This Row],[M23_28_2]]&gt;0,Table2[[#This Row],[K23_28_2]]&lt;0),"+-","")</f>
        <v/>
      </c>
    </row>
    <row r="1843" spans="1:12" x14ac:dyDescent="0.25">
      <c r="A1843" s="6" t="str">
        <f>SUBSTITUTE(SUBSTITUTE(Table2[[#This Row],[NAMA BARANG]],"-","")," ","")</f>
        <v>PensilTF88S</v>
      </c>
      <c r="B1843" s="8">
        <f ca="1">IF(Table2[[#This Row],[TT]]&lt;1,"",COUNT(B$2:B1842)+1)</f>
        <v>1841</v>
      </c>
      <c r="C1843" s="6" t="s">
        <v>2188</v>
      </c>
      <c r="D1843" s="8">
        <v>112</v>
      </c>
      <c r="E1843" s="8" t="s">
        <v>735</v>
      </c>
      <c r="F1843" s="8">
        <f ca="1">SUM(Table2[[#This Row],[AWAL]],Table2[[#This Row],[M17_21_2]],Table2[[#This Row],[K17_21_2]],Table2[[#This Row],[M23_28_2]],Table2[[#This Row],[K23_28_2]])</f>
        <v>112</v>
      </c>
      <c r="G1843" s="6">
        <f ca="1">SUMIF(INDIRECT(Table2[[#Headers],[M17_21_2]]&amp;"[concat]"),Table2[concat],INDIRECT(Table2[[#Headers],[M17_21_2]]&amp;"[c]"))</f>
        <v>0</v>
      </c>
      <c r="H1843" s="6">
        <f ca="1">SUMIF(INDIRECT(Table2[[#Headers],[K17_21_2]]&amp;"[concat]"),Table2[concat],INDIRECT(Table2[[#Headers],[K17_21_2]]&amp;"[c]"))*-1</f>
        <v>0</v>
      </c>
      <c r="I1843" s="6" t="str">
        <f ca="1">IF(OR(Table2[[#This Row],[M17_21_2]]&gt;0,Table2[[#This Row],[K17_21_2]]&lt;0),"+-","")</f>
        <v/>
      </c>
      <c r="J1843" s="9">
        <f ca="1">SUMIF(INDIRECT(Table2[[#Headers],[M23_28_2]]&amp;"[concat]"),Table2[concat],INDIRECT(Table2[[#Headers],[M23_28_2]]&amp;"[c]"))</f>
        <v>0</v>
      </c>
      <c r="K1843" s="9"/>
      <c r="L1843" s="9" t="str">
        <f ca="1">IF(OR(Table2[[#This Row],[M23_28_2]]&gt;0,Table2[[#This Row],[K23_28_2]]&lt;0),"+-","")</f>
        <v/>
      </c>
    </row>
    <row r="1844" spans="1:12" x14ac:dyDescent="0.25">
      <c r="A1844" s="6" t="str">
        <f>SUBSTITUTE(SUBSTITUTE(Table2[[#This Row],[NAMA BARANG]],"-","")," ","")</f>
        <v>PensilTF888</v>
      </c>
      <c r="B1844" s="8">
        <f ca="1">IF(Table2[[#This Row],[TT]]&lt;1,"",COUNT(B$2:B1843)+1)</f>
        <v>1842</v>
      </c>
      <c r="C1844" s="6" t="s">
        <v>2189</v>
      </c>
      <c r="D1844" s="8">
        <v>1</v>
      </c>
      <c r="E1844" s="8" t="s">
        <v>735</v>
      </c>
      <c r="F1844" s="8">
        <f ca="1">SUM(Table2[[#This Row],[AWAL]],Table2[[#This Row],[M17_21_2]],Table2[[#This Row],[K17_21_2]],Table2[[#This Row],[M23_28_2]],Table2[[#This Row],[K23_28_2]])</f>
        <v>1</v>
      </c>
      <c r="G1844" s="6">
        <f ca="1">SUMIF(INDIRECT(Table2[[#Headers],[M17_21_2]]&amp;"[concat]"),Table2[concat],INDIRECT(Table2[[#Headers],[M17_21_2]]&amp;"[c]"))</f>
        <v>0</v>
      </c>
      <c r="H1844" s="6">
        <f ca="1">SUMIF(INDIRECT(Table2[[#Headers],[K17_21_2]]&amp;"[concat]"),Table2[concat],INDIRECT(Table2[[#Headers],[K17_21_2]]&amp;"[c]"))*-1</f>
        <v>0</v>
      </c>
      <c r="I1844" s="6" t="str">
        <f ca="1">IF(OR(Table2[[#This Row],[M17_21_2]]&gt;0,Table2[[#This Row],[K17_21_2]]&lt;0),"+-","")</f>
        <v/>
      </c>
      <c r="J1844" s="9">
        <f ca="1">SUMIF(INDIRECT(Table2[[#Headers],[M23_28_2]]&amp;"[concat]"),Table2[concat],INDIRECT(Table2[[#Headers],[M23_28_2]]&amp;"[c]"))</f>
        <v>0</v>
      </c>
      <c r="K1844" s="9"/>
      <c r="L1844" s="9" t="str">
        <f ca="1">IF(OR(Table2[[#This Row],[M23_28_2]]&gt;0,Table2[[#This Row],[K23_28_2]]&lt;0),"+-","")</f>
        <v/>
      </c>
    </row>
    <row r="1845" spans="1:12" x14ac:dyDescent="0.25">
      <c r="A1845" s="6" t="str">
        <f>SUBSTITUTE(SUBSTITUTE(Table2[[#This Row],[NAMA BARANG]],"-","")," ","")</f>
        <v>PensilTF99S</v>
      </c>
      <c r="B1845" s="8">
        <f ca="1">IF(Table2[[#This Row],[TT]]&lt;1,"",COUNT(B$2:B1844)+1)</f>
        <v>1843</v>
      </c>
      <c r="C1845" s="6" t="s">
        <v>2190</v>
      </c>
      <c r="D1845" s="8">
        <v>59</v>
      </c>
      <c r="E1845" s="8" t="s">
        <v>735</v>
      </c>
      <c r="F1845" s="8">
        <f ca="1">SUM(Table2[[#This Row],[AWAL]],Table2[[#This Row],[M17_21_2]],Table2[[#This Row],[K17_21_2]],Table2[[#This Row],[M23_28_2]],Table2[[#This Row],[K23_28_2]])</f>
        <v>59</v>
      </c>
      <c r="G1845" s="6">
        <f ca="1">SUMIF(INDIRECT(Table2[[#Headers],[M17_21_2]]&amp;"[concat]"),Table2[concat],INDIRECT(Table2[[#Headers],[M17_21_2]]&amp;"[c]"))</f>
        <v>0</v>
      </c>
      <c r="H1845" s="6">
        <f ca="1">SUMIF(INDIRECT(Table2[[#Headers],[K17_21_2]]&amp;"[concat]"),Table2[concat],INDIRECT(Table2[[#Headers],[K17_21_2]]&amp;"[c]"))*-1</f>
        <v>0</v>
      </c>
      <c r="I1845" s="6" t="str">
        <f ca="1">IF(OR(Table2[[#This Row],[M17_21_2]]&gt;0,Table2[[#This Row],[K17_21_2]]&lt;0),"+-","")</f>
        <v/>
      </c>
      <c r="J1845" s="9">
        <f ca="1">SUMIF(INDIRECT(Table2[[#Headers],[M23_28_2]]&amp;"[concat]"),Table2[concat],INDIRECT(Table2[[#Headers],[M23_28_2]]&amp;"[c]"))</f>
        <v>0</v>
      </c>
      <c r="K1845" s="9"/>
      <c r="L1845" s="9" t="str">
        <f ca="1">IF(OR(Table2[[#This Row],[M23_28_2]]&gt;0,Table2[[#This Row],[K23_28_2]]&lt;0),"+-","")</f>
        <v/>
      </c>
    </row>
    <row r="1846" spans="1:12" x14ac:dyDescent="0.25">
      <c r="A1846" s="6" t="str">
        <f>SUBSTITUTE(SUBSTITUTE(Table2[[#This Row],[NAMA BARANG]],"-","")," ","")</f>
        <v>PensilTZPcLE</v>
      </c>
      <c r="B1846" s="8">
        <f ca="1">IF(Table2[[#This Row],[TT]]&lt;1,"",COUNT(B$2:B1845)+1)</f>
        <v>1844</v>
      </c>
      <c r="C1846" s="6" t="s">
        <v>2191</v>
      </c>
      <c r="D1846" s="8">
        <v>5</v>
      </c>
      <c r="E1846" s="8" t="s">
        <v>230</v>
      </c>
      <c r="F1846" s="8">
        <f ca="1">SUM(Table2[[#This Row],[AWAL]],Table2[[#This Row],[M17_21_2]],Table2[[#This Row],[K17_21_2]],Table2[[#This Row],[M23_28_2]],Table2[[#This Row],[K23_28_2]])</f>
        <v>5</v>
      </c>
      <c r="G1846" s="6">
        <f ca="1">SUMIF(INDIRECT(Table2[[#Headers],[M17_21_2]]&amp;"[concat]"),Table2[concat],INDIRECT(Table2[[#Headers],[M17_21_2]]&amp;"[c]"))</f>
        <v>0</v>
      </c>
      <c r="H1846" s="6">
        <f ca="1">SUMIF(INDIRECT(Table2[[#Headers],[K17_21_2]]&amp;"[concat]"),Table2[concat],INDIRECT(Table2[[#Headers],[K17_21_2]]&amp;"[c]"))*-1</f>
        <v>0</v>
      </c>
      <c r="I1846" s="6" t="str">
        <f ca="1">IF(OR(Table2[[#This Row],[M17_21_2]]&gt;0,Table2[[#This Row],[K17_21_2]]&lt;0),"+-","")</f>
        <v/>
      </c>
      <c r="J1846" s="9">
        <f ca="1">SUMIF(INDIRECT(Table2[[#Headers],[M23_28_2]]&amp;"[concat]"),Table2[concat],INDIRECT(Table2[[#Headers],[M23_28_2]]&amp;"[c]"))</f>
        <v>0</v>
      </c>
      <c r="K1846" s="9"/>
      <c r="L1846" s="9" t="str">
        <f ca="1">IF(OR(Table2[[#This Row],[M23_28_2]]&gt;0,Table2[[#This Row],[K23_28_2]]&lt;0),"+-","")</f>
        <v/>
      </c>
    </row>
    <row r="1847" spans="1:12" x14ac:dyDescent="0.25">
      <c r="A1847" s="6" t="str">
        <f>SUBSTITUTE(SUBSTITUTE(Table2[[#This Row],[NAMA BARANG]],"-","")," ","")</f>
        <v>PensilUnicornP588(50)</v>
      </c>
      <c r="B1847" s="8">
        <f ca="1">IF(Table2[[#This Row],[TT]]&lt;1,"",COUNT(B$2:B1846)+1)</f>
        <v>1845</v>
      </c>
      <c r="C1847" s="6" t="s">
        <v>2193</v>
      </c>
      <c r="D1847" s="8">
        <v>8</v>
      </c>
      <c r="E1847" s="8" t="s">
        <v>373</v>
      </c>
      <c r="F1847" s="8">
        <f ca="1">SUM(Table2[[#This Row],[AWAL]],Table2[[#This Row],[M17_21_2]],Table2[[#This Row],[K17_21_2]],Table2[[#This Row],[M23_28_2]],Table2[[#This Row],[K23_28_2]])</f>
        <v>8</v>
      </c>
      <c r="G1847" s="6">
        <f ca="1">SUMIF(INDIRECT(Table2[[#Headers],[M17_21_2]]&amp;"[concat]"),Table2[concat],INDIRECT(Table2[[#Headers],[M17_21_2]]&amp;"[c]"))</f>
        <v>0</v>
      </c>
      <c r="H1847" s="6">
        <f ca="1">SUMIF(INDIRECT(Table2[[#Headers],[K17_21_2]]&amp;"[concat]"),Table2[concat],INDIRECT(Table2[[#Headers],[K17_21_2]]&amp;"[c]"))*-1</f>
        <v>0</v>
      </c>
      <c r="I1847" s="6" t="str">
        <f ca="1">IF(OR(Table2[[#This Row],[M17_21_2]]&gt;0,Table2[[#This Row],[K17_21_2]]&lt;0),"+-","")</f>
        <v/>
      </c>
      <c r="J1847" s="9">
        <f ca="1">SUMIF(INDIRECT(Table2[[#Headers],[M23_28_2]]&amp;"[concat]"),Table2[concat],INDIRECT(Table2[[#Headers],[M23_28_2]]&amp;"[c]"))</f>
        <v>0</v>
      </c>
      <c r="K1847" s="9"/>
      <c r="L1847" s="9" t="str">
        <f ca="1">IF(OR(Table2[[#This Row],[M23_28_2]]&gt;0,Table2[[#This Row],[K23_28_2]]&lt;0),"+-","")</f>
        <v/>
      </c>
    </row>
    <row r="1848" spans="1:12" x14ac:dyDescent="0.25">
      <c r="A1848" s="6" t="str">
        <f>SUBSTITUTE(SUBSTITUTE(Table2[[#This Row],[NAMA BARANG]],"-","")," ","")</f>
        <v>PensilVenox(Bensia)(100)</v>
      </c>
      <c r="B1848" s="8">
        <f ca="1">IF(Table2[[#This Row],[TT]]&lt;1,"",COUNT(B$2:B1847)+1)</f>
        <v>1846</v>
      </c>
      <c r="C1848" s="6" t="s">
        <v>2194</v>
      </c>
      <c r="D1848" s="8">
        <v>93</v>
      </c>
      <c r="E1848" s="8" t="s">
        <v>577</v>
      </c>
      <c r="F1848" s="8">
        <f ca="1">SUM(Table2[[#This Row],[AWAL]],Table2[[#This Row],[M17_21_2]],Table2[[#This Row],[K17_21_2]],Table2[[#This Row],[M23_28_2]],Table2[[#This Row],[K23_28_2]])</f>
        <v>93</v>
      </c>
      <c r="G1848" s="6">
        <f ca="1">SUMIF(INDIRECT(Table2[[#Headers],[M17_21_2]]&amp;"[concat]"),Table2[concat],INDIRECT(Table2[[#Headers],[M17_21_2]]&amp;"[c]"))</f>
        <v>0</v>
      </c>
      <c r="H1848" s="6">
        <f ca="1">SUMIF(INDIRECT(Table2[[#Headers],[K17_21_2]]&amp;"[concat]"),Table2[concat],INDIRECT(Table2[[#Headers],[K17_21_2]]&amp;"[c]"))*-1</f>
        <v>0</v>
      </c>
      <c r="I1848" s="6" t="str">
        <f ca="1">IF(OR(Table2[[#This Row],[M17_21_2]]&gt;0,Table2[[#This Row],[K17_21_2]]&lt;0),"+-","")</f>
        <v/>
      </c>
      <c r="J1848" s="9">
        <f ca="1">SUMIF(INDIRECT(Table2[[#Headers],[M23_28_2]]&amp;"[concat]"),Table2[concat],INDIRECT(Table2[[#Headers],[M23_28_2]]&amp;"[c]"))</f>
        <v>0</v>
      </c>
      <c r="K1848" s="9"/>
      <c r="L1848" s="9" t="str">
        <f ca="1">IF(OR(Table2[[#This Row],[M23_28_2]]&gt;0,Table2[[#This Row],[K23_28_2]]&lt;0),"+-","")</f>
        <v/>
      </c>
    </row>
    <row r="1849" spans="1:12" x14ac:dyDescent="0.25">
      <c r="A1849" s="6" t="str">
        <f>SUBSTITUTE(SUBSTITUTE(Table2[[#This Row],[NAMA BARANG]],"-","")," ","")</f>
        <v>Pensilwarna12wpjgZoo</v>
      </c>
      <c r="B1849" s="8">
        <f ca="1">IF(Table2[[#This Row],[TT]]&lt;1,"",COUNT(B$2:B1848)+1)</f>
        <v>1847</v>
      </c>
      <c r="C1849" s="6" t="s">
        <v>2195</v>
      </c>
      <c r="D1849" s="8">
        <v>24</v>
      </c>
      <c r="E1849" s="8" t="s">
        <v>189</v>
      </c>
      <c r="F1849" s="8">
        <f ca="1">SUM(Table2[[#This Row],[AWAL]],Table2[[#This Row],[M17_21_2]],Table2[[#This Row],[K17_21_2]],Table2[[#This Row],[M23_28_2]],Table2[[#This Row],[K23_28_2]])</f>
        <v>24</v>
      </c>
      <c r="G1849" s="6">
        <f ca="1">SUMIF(INDIRECT(Table2[[#Headers],[M17_21_2]]&amp;"[concat]"),Table2[concat],INDIRECT(Table2[[#Headers],[M17_21_2]]&amp;"[c]"))</f>
        <v>0</v>
      </c>
      <c r="H1849" s="6">
        <f ca="1">SUMIF(INDIRECT(Table2[[#Headers],[K17_21_2]]&amp;"[concat]"),Table2[concat],INDIRECT(Table2[[#Headers],[K17_21_2]]&amp;"[c]"))*-1</f>
        <v>0</v>
      </c>
      <c r="I1849" s="6" t="str">
        <f ca="1">IF(OR(Table2[[#This Row],[M17_21_2]]&gt;0,Table2[[#This Row],[K17_21_2]]&lt;0),"+-","")</f>
        <v/>
      </c>
      <c r="J1849" s="9">
        <f ca="1">SUMIF(INDIRECT(Table2[[#Headers],[M23_28_2]]&amp;"[concat]"),Table2[concat],INDIRECT(Table2[[#Headers],[M23_28_2]]&amp;"[c]"))</f>
        <v>0</v>
      </c>
      <c r="K1849" s="9"/>
      <c r="L1849" s="9" t="str">
        <f ca="1">IF(OR(Table2[[#This Row],[M23_28_2]]&gt;0,Table2[[#This Row],[K23_28_2]]&lt;0),"+-","")</f>
        <v/>
      </c>
    </row>
    <row r="1850" spans="1:12" x14ac:dyDescent="0.25">
      <c r="A1850" s="6" t="str">
        <f>SUBSTITUTE(SUBSTITUTE(Table2[[#This Row],[NAMA BARANG]],"-","")," ","")</f>
        <v>PensilXD2071(40)</v>
      </c>
      <c r="B1850" s="8">
        <f ca="1">IF(Table2[[#This Row],[TT]]&lt;1,"",COUNT(B$2:B1849)+1)</f>
        <v>1848</v>
      </c>
      <c r="C1850" s="6" t="s">
        <v>2196</v>
      </c>
      <c r="D1850" s="8">
        <v>6</v>
      </c>
      <c r="E1850" s="8" t="s">
        <v>103</v>
      </c>
      <c r="F1850" s="8">
        <f ca="1">SUM(Table2[[#This Row],[AWAL]],Table2[[#This Row],[M17_21_2]],Table2[[#This Row],[K17_21_2]],Table2[[#This Row],[M23_28_2]],Table2[[#This Row],[K23_28_2]])</f>
        <v>6</v>
      </c>
      <c r="G1850" s="6">
        <f ca="1">SUMIF(INDIRECT(Table2[[#Headers],[M17_21_2]]&amp;"[concat]"),Table2[concat],INDIRECT(Table2[[#Headers],[M17_21_2]]&amp;"[c]"))</f>
        <v>0</v>
      </c>
      <c r="H1850" s="6">
        <f ca="1">SUMIF(INDIRECT(Table2[[#Headers],[K17_21_2]]&amp;"[concat]"),Table2[concat],INDIRECT(Table2[[#Headers],[K17_21_2]]&amp;"[c]"))*-1</f>
        <v>0</v>
      </c>
      <c r="I1850" s="6" t="str">
        <f ca="1">IF(OR(Table2[[#This Row],[M17_21_2]]&gt;0,Table2[[#This Row],[K17_21_2]]&lt;0),"+-","")</f>
        <v/>
      </c>
      <c r="J1850" s="9">
        <f ca="1">SUMIF(INDIRECT(Table2[[#Headers],[M23_28_2]]&amp;"[concat]"),Table2[concat],INDIRECT(Table2[[#Headers],[M23_28_2]]&amp;"[c]"))</f>
        <v>0</v>
      </c>
      <c r="K1850" s="9"/>
      <c r="L1850" s="9" t="str">
        <f ca="1">IF(OR(Table2[[#This Row],[M23_28_2]]&gt;0,Table2[[#This Row],[K23_28_2]]&lt;0),"+-","")</f>
        <v/>
      </c>
    </row>
    <row r="1851" spans="1:12" x14ac:dyDescent="0.25">
      <c r="A1851" s="6" t="str">
        <f>SUBSTITUTE(SUBSTITUTE(Table2[[#This Row],[NAMA BARANG]],"-","")," ","")</f>
        <v>PensilZhongHwa692B</v>
      </c>
      <c r="B1851" s="8">
        <f ca="1">IF(Table2[[#This Row],[TT]]&lt;1,"",COUNT(B$2:B1850)+1)</f>
        <v>1849</v>
      </c>
      <c r="C1851" s="6" t="s">
        <v>2197</v>
      </c>
      <c r="D1851" s="8">
        <v>1</v>
      </c>
      <c r="E1851" s="8" t="s">
        <v>2168</v>
      </c>
      <c r="F1851" s="8">
        <f ca="1">SUM(Table2[[#This Row],[AWAL]],Table2[[#This Row],[M17_21_2]],Table2[[#This Row],[K17_21_2]],Table2[[#This Row],[M23_28_2]],Table2[[#This Row],[K23_28_2]])</f>
        <v>1</v>
      </c>
      <c r="G1851" s="6">
        <f ca="1">SUMIF(INDIRECT(Table2[[#Headers],[M17_21_2]]&amp;"[concat]"),Table2[concat],INDIRECT(Table2[[#Headers],[M17_21_2]]&amp;"[c]"))</f>
        <v>0</v>
      </c>
      <c r="H1851" s="6">
        <f ca="1">SUMIF(INDIRECT(Table2[[#Headers],[K17_21_2]]&amp;"[concat]"),Table2[concat],INDIRECT(Table2[[#Headers],[K17_21_2]]&amp;"[c]"))*-1</f>
        <v>0</v>
      </c>
      <c r="I1851" s="6" t="str">
        <f ca="1">IF(OR(Table2[[#This Row],[M17_21_2]]&gt;0,Table2[[#This Row],[K17_21_2]]&lt;0),"+-","")</f>
        <v/>
      </c>
      <c r="J1851" s="9">
        <f ca="1">SUMIF(INDIRECT(Table2[[#Headers],[M23_28_2]]&amp;"[concat]"),Table2[concat],INDIRECT(Table2[[#Headers],[M23_28_2]]&amp;"[c]"))</f>
        <v>0</v>
      </c>
      <c r="K1851" s="9"/>
      <c r="L1851" s="9" t="str">
        <f ca="1">IF(OR(Table2[[#This Row],[M23_28_2]]&gt;0,Table2[[#This Row],[K23_28_2]]&lt;0),"+-","")</f>
        <v/>
      </c>
    </row>
    <row r="1852" spans="1:12" x14ac:dyDescent="0.25">
      <c r="A1852" s="6" t="str">
        <f>SUBSTITUTE(SUBSTITUTE(Table2[[#This Row],[NAMA BARANG]],"-","")," ","")</f>
        <v>PensilZhonghwaM/Bkecil120</v>
      </c>
      <c r="B1852" s="8">
        <f ca="1">IF(Table2[[#This Row],[TT]]&lt;1,"",COUNT(B$2:B1851)+1)</f>
        <v>1850</v>
      </c>
      <c r="C1852" s="6" t="s">
        <v>2198</v>
      </c>
      <c r="D1852" s="8">
        <v>4</v>
      </c>
      <c r="E1852" s="8" t="s">
        <v>2160</v>
      </c>
      <c r="F1852" s="8">
        <f ca="1">SUM(Table2[[#This Row],[AWAL]],Table2[[#This Row],[M17_21_2]],Table2[[#This Row],[K17_21_2]],Table2[[#This Row],[M23_28_2]],Table2[[#This Row],[K23_28_2]])</f>
        <v>4</v>
      </c>
      <c r="G1852" s="6">
        <f ca="1">SUMIF(INDIRECT(Table2[[#Headers],[M17_21_2]]&amp;"[concat]"),Table2[concat],INDIRECT(Table2[[#Headers],[M17_21_2]]&amp;"[c]"))</f>
        <v>0</v>
      </c>
      <c r="H1852" s="6">
        <f ca="1">SUMIF(INDIRECT(Table2[[#Headers],[K17_21_2]]&amp;"[concat]"),Table2[concat],INDIRECT(Table2[[#Headers],[K17_21_2]]&amp;"[c]"))*-1</f>
        <v>0</v>
      </c>
      <c r="I1852" s="6" t="str">
        <f ca="1">IF(OR(Table2[[#This Row],[M17_21_2]]&gt;0,Table2[[#This Row],[K17_21_2]]&lt;0),"+-","")</f>
        <v/>
      </c>
      <c r="J1852" s="9">
        <f ca="1">SUMIF(INDIRECT(Table2[[#Headers],[M23_28_2]]&amp;"[concat]"),Table2[concat],INDIRECT(Table2[[#Headers],[M23_28_2]]&amp;"[c]"))</f>
        <v>0</v>
      </c>
      <c r="K1852" s="9"/>
      <c r="L1852" s="9" t="str">
        <f ca="1">IF(OR(Table2[[#This Row],[M23_28_2]]&gt;0,Table2[[#This Row],[K23_28_2]]&lt;0),"+-","")</f>
        <v/>
      </c>
    </row>
    <row r="1853" spans="1:12" x14ac:dyDescent="0.25">
      <c r="A1853" s="6" t="str">
        <f>SUBSTITUTE(SUBSTITUTE(Table2[[#This Row],[NAMA BARANG]],"-","")," ","")</f>
        <v>PianikaaltoskainB</v>
      </c>
      <c r="B1853" s="8">
        <f ca="1">IF(Table2[[#This Row],[TT]]&lt;1,"",COUNT(B$2:B1852)+1)</f>
        <v>1851</v>
      </c>
      <c r="C1853" s="6" t="s">
        <v>2199</v>
      </c>
      <c r="D1853" s="8">
        <v>12</v>
      </c>
      <c r="E1853" s="8" t="s">
        <v>1032</v>
      </c>
      <c r="F1853" s="8">
        <f ca="1">SUM(Table2[[#This Row],[AWAL]],Table2[[#This Row],[M17_21_2]],Table2[[#This Row],[K17_21_2]],Table2[[#This Row],[M23_28_2]],Table2[[#This Row],[K23_28_2]])</f>
        <v>10</v>
      </c>
      <c r="G1853" s="6">
        <f ca="1">SUMIF(INDIRECT(Table2[[#Headers],[M17_21_2]]&amp;"[concat]"),Table2[concat],INDIRECT(Table2[[#Headers],[M17_21_2]]&amp;"[c]"))</f>
        <v>0</v>
      </c>
      <c r="H1853" s="6">
        <f ca="1">SUMIF(INDIRECT(Table2[[#Headers],[K17_21_2]]&amp;"[concat]"),Table2[concat],INDIRECT(Table2[[#Headers],[K17_21_2]]&amp;"[c]"))*-1</f>
        <v>-2</v>
      </c>
      <c r="I1853" s="6" t="str">
        <f ca="1">IF(OR(Table2[[#This Row],[M17_21_2]]&gt;0,Table2[[#This Row],[K17_21_2]]&lt;0),"+-","")</f>
        <v>+-</v>
      </c>
      <c r="J1853" s="9">
        <f ca="1">SUMIF(INDIRECT(Table2[[#Headers],[M23_28_2]]&amp;"[concat]"),Table2[concat],INDIRECT(Table2[[#Headers],[M23_28_2]]&amp;"[c]"))</f>
        <v>0</v>
      </c>
      <c r="K1853" s="9"/>
      <c r="L1853" s="9" t="str">
        <f ca="1">IF(OR(Table2[[#This Row],[M23_28_2]]&gt;0,Table2[[#This Row],[K23_28_2]]&lt;0),"+-","")</f>
        <v/>
      </c>
    </row>
    <row r="1854" spans="1:12" x14ac:dyDescent="0.25">
      <c r="A1854" s="6" t="str">
        <f>SUBSTITUTE(SUBSTITUTE(Table2[[#This Row],[NAMA BARANG]],"-","")," ","")</f>
        <v>PianikabrotherP</v>
      </c>
      <c r="B1854" s="8">
        <f ca="1">IF(Table2[[#This Row],[TT]]&lt;1,"",COUNT(B$2:B1853)+1)</f>
        <v>1852</v>
      </c>
      <c r="C1854" s="6" t="s">
        <v>2976</v>
      </c>
      <c r="D1854" s="8">
        <v>2</v>
      </c>
      <c r="E1854" s="8" t="s">
        <v>1032</v>
      </c>
      <c r="F1854" s="8">
        <f ca="1">SUM(Table2[[#This Row],[AWAL]],Table2[[#This Row],[M17_21_2]],Table2[[#This Row],[K17_21_2]],Table2[[#This Row],[M23_28_2]],Table2[[#This Row],[K23_28_2]])</f>
        <v>1</v>
      </c>
      <c r="G1854" s="6">
        <f ca="1">SUMIF(INDIRECT(Table2[[#Headers],[M17_21_2]]&amp;"[concat]"),Table2[concat],INDIRECT(Table2[[#Headers],[M17_21_2]]&amp;"[c]"))</f>
        <v>0</v>
      </c>
      <c r="H1854" s="6">
        <f ca="1">SUMIF(INDIRECT(Table2[[#Headers],[K17_21_2]]&amp;"[concat]"),Table2[concat],INDIRECT(Table2[[#Headers],[K17_21_2]]&amp;"[c]"))*-1</f>
        <v>-1</v>
      </c>
      <c r="I1854" s="6" t="str">
        <f ca="1">IF(OR(Table2[[#This Row],[M17_21_2]]&gt;0,Table2[[#This Row],[K17_21_2]]&lt;0),"+-","")</f>
        <v>+-</v>
      </c>
      <c r="J1854" s="9">
        <f ca="1">SUMIF(INDIRECT(Table2[[#Headers],[M23_28_2]]&amp;"[concat]"),Table2[concat],INDIRECT(Table2[[#Headers],[M23_28_2]]&amp;"[c]"))</f>
        <v>0</v>
      </c>
      <c r="K1854" s="9"/>
      <c r="L1854" s="9" t="str">
        <f ca="1">IF(OR(Table2[[#This Row],[M23_28_2]]&gt;0,Table2[[#This Row],[K23_28_2]]&lt;0),"+-","")</f>
        <v/>
      </c>
    </row>
    <row r="1855" spans="1:12" x14ac:dyDescent="0.25">
      <c r="A1855" s="6" t="str">
        <f>SUBSTITUTE(SUBSTITUTE(Table2[[#This Row],[NAMA BARANG]],"-","")," ","")</f>
        <v>PianikamarvelkoperBiru</v>
      </c>
      <c r="B1855" s="8">
        <f ca="1">IF(Table2[[#This Row],[TT]]&lt;1,"",COUNT(B$2:B1854)+1)</f>
        <v>1853</v>
      </c>
      <c r="C1855" s="6" t="s">
        <v>2200</v>
      </c>
      <c r="D1855" s="8">
        <v>5</v>
      </c>
      <c r="E1855" s="8" t="s">
        <v>1032</v>
      </c>
      <c r="F1855" s="8">
        <f ca="1">SUM(Table2[[#This Row],[AWAL]],Table2[[#This Row],[M17_21_2]],Table2[[#This Row],[K17_21_2]],Table2[[#This Row],[M23_28_2]],Table2[[#This Row],[K23_28_2]])</f>
        <v>2</v>
      </c>
      <c r="G1855" s="6">
        <f ca="1">SUMIF(INDIRECT(Table2[[#Headers],[M17_21_2]]&amp;"[concat]"),Table2[concat],INDIRECT(Table2[[#Headers],[M17_21_2]]&amp;"[c]"))</f>
        <v>0</v>
      </c>
      <c r="H1855" s="6">
        <f ca="1">SUMIF(INDIRECT(Table2[[#Headers],[K17_21_2]]&amp;"[concat]"),Table2[concat],INDIRECT(Table2[[#Headers],[K17_21_2]]&amp;"[c]"))*-1</f>
        <v>-3</v>
      </c>
      <c r="I1855" s="6" t="str">
        <f ca="1">IF(OR(Table2[[#This Row],[M17_21_2]]&gt;0,Table2[[#This Row],[K17_21_2]]&lt;0),"+-","")</f>
        <v>+-</v>
      </c>
      <c r="J1855" s="9">
        <f ca="1">SUMIF(INDIRECT(Table2[[#Headers],[M23_28_2]]&amp;"[concat]"),Table2[concat],INDIRECT(Table2[[#Headers],[M23_28_2]]&amp;"[c]"))</f>
        <v>0</v>
      </c>
      <c r="K1855" s="9"/>
      <c r="L1855" s="9" t="str">
        <f ca="1">IF(OR(Table2[[#This Row],[M23_28_2]]&gt;0,Table2[[#This Row],[K23_28_2]]&lt;0),"+-","")</f>
        <v/>
      </c>
    </row>
    <row r="1856" spans="1:12" x14ac:dyDescent="0.25">
      <c r="A1856" s="6" t="str">
        <f>SUBSTITUTE(SUBSTITUTE(Table2[[#This Row],[NAMA BARANG]],"-","")," ","")</f>
        <v>PiringCatair003besarKatak</v>
      </c>
      <c r="B1856" s="8">
        <f ca="1">IF(Table2[[#This Row],[TT]]&lt;1,"",COUNT(B$2:B1855)+1)</f>
        <v>1854</v>
      </c>
      <c r="C1856" s="6" t="s">
        <v>2201</v>
      </c>
      <c r="D1856" s="8">
        <v>4</v>
      </c>
      <c r="E1856" s="8" t="s">
        <v>85</v>
      </c>
      <c r="F1856" s="8">
        <f ca="1">SUM(Table2[[#This Row],[AWAL]],Table2[[#This Row],[M17_21_2]],Table2[[#This Row],[K17_21_2]],Table2[[#This Row],[M23_28_2]],Table2[[#This Row],[K23_28_2]])</f>
        <v>4</v>
      </c>
      <c r="G1856" s="6">
        <f ca="1">SUMIF(INDIRECT(Table2[[#Headers],[M17_21_2]]&amp;"[concat]"),Table2[concat],INDIRECT(Table2[[#Headers],[M17_21_2]]&amp;"[c]"))</f>
        <v>0</v>
      </c>
      <c r="H1856" s="6">
        <f ca="1">SUMIF(INDIRECT(Table2[[#Headers],[K17_21_2]]&amp;"[concat]"),Table2[concat],INDIRECT(Table2[[#Headers],[K17_21_2]]&amp;"[c]"))*-1</f>
        <v>0</v>
      </c>
      <c r="I1856" s="6" t="str">
        <f ca="1">IF(OR(Table2[[#This Row],[M17_21_2]]&gt;0,Table2[[#This Row],[K17_21_2]]&lt;0),"+-","")</f>
        <v/>
      </c>
      <c r="J1856" s="9">
        <f ca="1">SUMIF(INDIRECT(Table2[[#Headers],[M23_28_2]]&amp;"[concat]"),Table2[concat],INDIRECT(Table2[[#Headers],[M23_28_2]]&amp;"[c]"))</f>
        <v>0</v>
      </c>
      <c r="K1856" s="9"/>
      <c r="L1856" s="9" t="str">
        <f ca="1">IF(OR(Table2[[#This Row],[M23_28_2]]&gt;0,Table2[[#This Row],[K23_28_2]]&lt;0),"+-","")</f>
        <v/>
      </c>
    </row>
    <row r="1857" spans="1:12" x14ac:dyDescent="0.25">
      <c r="A1857" s="6" t="str">
        <f>SUBSTITUTE(SUBSTITUTE(Table2[[#This Row],[NAMA BARANG]],"-","")," ","")</f>
        <v>PiringCatair005SdgKumbang</v>
      </c>
      <c r="B1857" s="8">
        <f ca="1">IF(Table2[[#This Row],[TT]]&lt;1,"",COUNT(B$2:B1856)+1)</f>
        <v>1855</v>
      </c>
      <c r="C1857" s="6" t="s">
        <v>2202</v>
      </c>
      <c r="D1857" s="8">
        <v>4</v>
      </c>
      <c r="E1857" s="8" t="s">
        <v>85</v>
      </c>
      <c r="F1857" s="8">
        <f ca="1">SUM(Table2[[#This Row],[AWAL]],Table2[[#This Row],[M17_21_2]],Table2[[#This Row],[K17_21_2]],Table2[[#This Row],[M23_28_2]],Table2[[#This Row],[K23_28_2]])</f>
        <v>4</v>
      </c>
      <c r="G1857" s="6">
        <f ca="1">SUMIF(INDIRECT(Table2[[#Headers],[M17_21_2]]&amp;"[concat]"),Table2[concat],INDIRECT(Table2[[#Headers],[M17_21_2]]&amp;"[c]"))</f>
        <v>0</v>
      </c>
      <c r="H1857" s="6">
        <f ca="1">SUMIF(INDIRECT(Table2[[#Headers],[K17_21_2]]&amp;"[concat]"),Table2[concat],INDIRECT(Table2[[#Headers],[K17_21_2]]&amp;"[c]"))*-1</f>
        <v>0</v>
      </c>
      <c r="I1857" s="6" t="str">
        <f ca="1">IF(OR(Table2[[#This Row],[M17_21_2]]&gt;0,Table2[[#This Row],[K17_21_2]]&lt;0),"+-","")</f>
        <v/>
      </c>
      <c r="J1857" s="9">
        <f ca="1">SUMIF(INDIRECT(Table2[[#Headers],[M23_28_2]]&amp;"[concat]"),Table2[concat],INDIRECT(Table2[[#Headers],[M23_28_2]]&amp;"[c]"))</f>
        <v>0</v>
      </c>
      <c r="K1857" s="9"/>
      <c r="L1857" s="9" t="str">
        <f ca="1">IF(OR(Table2[[#This Row],[M23_28_2]]&gt;0,Table2[[#This Row],[K23_28_2]]&lt;0),"+-","")</f>
        <v/>
      </c>
    </row>
    <row r="1858" spans="1:12" x14ac:dyDescent="0.25">
      <c r="A1858" s="6" t="str">
        <f>SUBSTITUTE(SUBSTITUTE(Table2[[#This Row],[NAMA BARANG]],"-","")," ","")</f>
        <v>PiringCatair006BKumbang</v>
      </c>
      <c r="B1858" s="8">
        <f ca="1">IF(Table2[[#This Row],[TT]]&lt;1,"",COUNT(B$2:B1857)+1)</f>
        <v>1856</v>
      </c>
      <c r="C1858" s="6" t="s">
        <v>2203</v>
      </c>
      <c r="D1858" s="8">
        <v>7</v>
      </c>
      <c r="E1858" s="8" t="s">
        <v>85</v>
      </c>
      <c r="F1858" s="8">
        <f ca="1">SUM(Table2[[#This Row],[AWAL]],Table2[[#This Row],[M17_21_2]],Table2[[#This Row],[K17_21_2]],Table2[[#This Row],[M23_28_2]],Table2[[#This Row],[K23_28_2]])</f>
        <v>7</v>
      </c>
      <c r="G1858" s="6">
        <f ca="1">SUMIF(INDIRECT(Table2[[#Headers],[M17_21_2]]&amp;"[concat]"),Table2[concat],INDIRECT(Table2[[#Headers],[M17_21_2]]&amp;"[c]"))</f>
        <v>0</v>
      </c>
      <c r="H1858" s="6">
        <f ca="1">SUMIF(INDIRECT(Table2[[#Headers],[K17_21_2]]&amp;"[concat]"),Table2[concat],INDIRECT(Table2[[#Headers],[K17_21_2]]&amp;"[c]"))*-1</f>
        <v>0</v>
      </c>
      <c r="I1858" s="6" t="str">
        <f ca="1">IF(OR(Table2[[#This Row],[M17_21_2]]&gt;0,Table2[[#This Row],[K17_21_2]]&lt;0),"+-","")</f>
        <v/>
      </c>
      <c r="J1858" s="9">
        <f ca="1">SUMIF(INDIRECT(Table2[[#Headers],[M23_28_2]]&amp;"[concat]"),Table2[concat],INDIRECT(Table2[[#Headers],[M23_28_2]]&amp;"[c]"))</f>
        <v>0</v>
      </c>
      <c r="K1858" s="9"/>
      <c r="L1858" s="9" t="str">
        <f ca="1">IF(OR(Table2[[#This Row],[M23_28_2]]&gt;0,Table2[[#This Row],[K23_28_2]]&lt;0),"+-","")</f>
        <v/>
      </c>
    </row>
    <row r="1859" spans="1:12" x14ac:dyDescent="0.25">
      <c r="A1859" s="6" t="str">
        <f>SUBSTITUTE(SUBSTITUTE(Table2[[#This Row],[NAMA BARANG]],"-","")," ","")</f>
        <v>PiringCatair009BBoneka</v>
      </c>
      <c r="B1859" s="8">
        <f ca="1">IF(Table2[[#This Row],[TT]]&lt;1,"",COUNT(B$2:B1858)+1)</f>
        <v>1857</v>
      </c>
      <c r="C1859" s="6" t="s">
        <v>2204</v>
      </c>
      <c r="D1859" s="8">
        <v>14</v>
      </c>
      <c r="E1859" s="8" t="s">
        <v>85</v>
      </c>
      <c r="F1859" s="8">
        <f ca="1">SUM(Table2[[#This Row],[AWAL]],Table2[[#This Row],[M17_21_2]],Table2[[#This Row],[K17_21_2]],Table2[[#This Row],[M23_28_2]],Table2[[#This Row],[K23_28_2]])</f>
        <v>14</v>
      </c>
      <c r="G1859" s="6">
        <f ca="1">SUMIF(INDIRECT(Table2[[#Headers],[M17_21_2]]&amp;"[concat]"),Table2[concat],INDIRECT(Table2[[#Headers],[M17_21_2]]&amp;"[c]"))</f>
        <v>0</v>
      </c>
      <c r="H1859" s="6">
        <f ca="1">SUMIF(INDIRECT(Table2[[#Headers],[K17_21_2]]&amp;"[concat]"),Table2[concat],INDIRECT(Table2[[#Headers],[K17_21_2]]&amp;"[c]"))*-1</f>
        <v>0</v>
      </c>
      <c r="I1859" s="6" t="str">
        <f ca="1">IF(OR(Table2[[#This Row],[M17_21_2]]&gt;0,Table2[[#This Row],[K17_21_2]]&lt;0),"+-","")</f>
        <v/>
      </c>
      <c r="J1859" s="9">
        <f ca="1">SUMIF(INDIRECT(Table2[[#Headers],[M23_28_2]]&amp;"[concat]"),Table2[concat],INDIRECT(Table2[[#Headers],[M23_28_2]]&amp;"[c]"))</f>
        <v>0</v>
      </c>
      <c r="K1859" s="9"/>
      <c r="L1859" s="9" t="str">
        <f ca="1">IF(OR(Table2[[#This Row],[M23_28_2]]&gt;0,Table2[[#This Row],[K23_28_2]]&lt;0),"+-","")</f>
        <v/>
      </c>
    </row>
    <row r="1860" spans="1:12" x14ac:dyDescent="0.25">
      <c r="A1860" s="6" t="str">
        <f>SUBSTITUTE(SUBSTITUTE(Table2[[#This Row],[NAMA BARANG]],"-","")," ","")</f>
        <v>PiringCatairBunga</v>
      </c>
      <c r="B1860" s="8">
        <f ca="1">IF(Table2[[#This Row],[TT]]&lt;1,"",COUNT(B$2:B1859)+1)</f>
        <v>1858</v>
      </c>
      <c r="C1860" s="6" t="s">
        <v>2205</v>
      </c>
      <c r="D1860" s="8">
        <v>2</v>
      </c>
      <c r="E1860" s="8" t="s">
        <v>93</v>
      </c>
      <c r="F1860" s="8">
        <f ca="1">SUM(Table2[[#This Row],[AWAL]],Table2[[#This Row],[M17_21_2]],Table2[[#This Row],[K17_21_2]],Table2[[#This Row],[M23_28_2]],Table2[[#This Row],[K23_28_2]])</f>
        <v>2</v>
      </c>
      <c r="G1860" s="6">
        <f ca="1">SUMIF(INDIRECT(Table2[[#Headers],[M17_21_2]]&amp;"[concat]"),Table2[concat],INDIRECT(Table2[[#Headers],[M17_21_2]]&amp;"[c]"))</f>
        <v>0</v>
      </c>
      <c r="H1860" s="6">
        <f ca="1">SUMIF(INDIRECT(Table2[[#Headers],[K17_21_2]]&amp;"[concat]"),Table2[concat],INDIRECT(Table2[[#Headers],[K17_21_2]]&amp;"[c]"))*-1</f>
        <v>0</v>
      </c>
      <c r="I1860" s="6" t="str">
        <f ca="1">IF(OR(Table2[[#This Row],[M17_21_2]]&gt;0,Table2[[#This Row],[K17_21_2]]&lt;0),"+-","")</f>
        <v/>
      </c>
      <c r="J1860" s="9">
        <f ca="1">SUMIF(INDIRECT(Table2[[#Headers],[M23_28_2]]&amp;"[concat]"),Table2[concat],INDIRECT(Table2[[#Headers],[M23_28_2]]&amp;"[c]"))</f>
        <v>0</v>
      </c>
      <c r="K1860" s="9"/>
      <c r="L1860" s="9" t="str">
        <f ca="1">IF(OR(Table2[[#This Row],[M23_28_2]]&gt;0,Table2[[#This Row],[K23_28_2]]&lt;0),"+-","")</f>
        <v/>
      </c>
    </row>
    <row r="1861" spans="1:12" x14ac:dyDescent="0.25">
      <c r="A1861" s="6" t="str">
        <f>SUBSTITUTE(SUBSTITUTE(Table2[[#This Row],[NAMA BARANG]],"-","")," ","")</f>
        <v>PiringcatairNakoya108</v>
      </c>
      <c r="B1861" s="8">
        <f ca="1">IF(Table2[[#This Row],[TT]]&lt;1,"",COUNT(B$2:B1860)+1)</f>
        <v>1859</v>
      </c>
      <c r="C1861" s="6" t="s">
        <v>2206</v>
      </c>
      <c r="D1861" s="8">
        <v>1</v>
      </c>
      <c r="E1861" s="8" t="s">
        <v>71</v>
      </c>
      <c r="F1861" s="8">
        <f ca="1">SUM(Table2[[#This Row],[AWAL]],Table2[[#This Row],[M17_21_2]],Table2[[#This Row],[K17_21_2]],Table2[[#This Row],[M23_28_2]],Table2[[#This Row],[K23_28_2]])</f>
        <v>1</v>
      </c>
      <c r="G1861" s="6">
        <f ca="1">SUMIF(INDIRECT(Table2[[#Headers],[M17_21_2]]&amp;"[concat]"),Table2[concat],INDIRECT(Table2[[#Headers],[M17_21_2]]&amp;"[c]"))</f>
        <v>0</v>
      </c>
      <c r="H1861" s="6">
        <f ca="1">SUMIF(INDIRECT(Table2[[#Headers],[K17_21_2]]&amp;"[concat]"),Table2[concat],INDIRECT(Table2[[#Headers],[K17_21_2]]&amp;"[c]"))*-1</f>
        <v>0</v>
      </c>
      <c r="I1861" s="6" t="str">
        <f ca="1">IF(OR(Table2[[#This Row],[M17_21_2]]&gt;0,Table2[[#This Row],[K17_21_2]]&lt;0),"+-","")</f>
        <v/>
      </c>
      <c r="J1861" s="9">
        <f ca="1">SUMIF(INDIRECT(Table2[[#Headers],[M23_28_2]]&amp;"[concat]"),Table2[concat],INDIRECT(Table2[[#Headers],[M23_28_2]]&amp;"[c]"))</f>
        <v>0</v>
      </c>
      <c r="K1861" s="9"/>
      <c r="L1861" s="9" t="str">
        <f ca="1">IF(OR(Table2[[#This Row],[M23_28_2]]&gt;0,Table2[[#This Row],[K23_28_2]]&lt;0),"+-","")</f>
        <v/>
      </c>
    </row>
    <row r="1862" spans="1:12" x14ac:dyDescent="0.25">
      <c r="A1862" s="6" t="str">
        <f>SUBSTITUTE(SUBSTITUTE(Table2[[#This Row],[NAMA BARANG]],"-","")," ","")</f>
        <v>PiringCatairsegi(LKu)</v>
      </c>
      <c r="B1862" s="8">
        <f ca="1">IF(Table2[[#This Row],[TT]]&lt;1,"",COUNT(B$2:B1861)+1)</f>
        <v>1860</v>
      </c>
      <c r="C1862" s="6" t="s">
        <v>2207</v>
      </c>
      <c r="D1862" s="8">
        <v>2</v>
      </c>
      <c r="E1862" s="8" t="s">
        <v>89</v>
      </c>
      <c r="F1862" s="8">
        <f ca="1">SUM(Table2[[#This Row],[AWAL]],Table2[[#This Row],[M17_21_2]],Table2[[#This Row],[K17_21_2]],Table2[[#This Row],[M23_28_2]],Table2[[#This Row],[K23_28_2]])</f>
        <v>2</v>
      </c>
      <c r="G1862" s="6">
        <f ca="1">SUMIF(INDIRECT(Table2[[#Headers],[M17_21_2]]&amp;"[concat]"),Table2[concat],INDIRECT(Table2[[#Headers],[M17_21_2]]&amp;"[c]"))</f>
        <v>0</v>
      </c>
      <c r="H1862" s="6">
        <f ca="1">SUMIF(INDIRECT(Table2[[#Headers],[K17_21_2]]&amp;"[concat]"),Table2[concat],INDIRECT(Table2[[#Headers],[K17_21_2]]&amp;"[c]"))*-1</f>
        <v>0</v>
      </c>
      <c r="I1862" s="6" t="str">
        <f ca="1">IF(OR(Table2[[#This Row],[M17_21_2]]&gt;0,Table2[[#This Row],[K17_21_2]]&lt;0),"+-","")</f>
        <v/>
      </c>
      <c r="J1862" s="9">
        <f ca="1">SUMIF(INDIRECT(Table2[[#Headers],[M23_28_2]]&amp;"[concat]"),Table2[concat],INDIRECT(Table2[[#Headers],[M23_28_2]]&amp;"[c]"))</f>
        <v>0</v>
      </c>
      <c r="K1862" s="9"/>
      <c r="L1862" s="9" t="str">
        <f ca="1">IF(OR(Table2[[#This Row],[M23_28_2]]&gt;0,Table2[[#This Row],[K23_28_2]]&lt;0),"+-","")</f>
        <v/>
      </c>
    </row>
    <row r="1863" spans="1:12" x14ac:dyDescent="0.25">
      <c r="A1863" s="6" t="str">
        <f>SUBSTITUTE(SUBSTITUTE(Table2[[#This Row],[NAMA BARANG]],"-","")," ","")</f>
        <v>PiringCatairsegi(LKu)</v>
      </c>
      <c r="B1863" s="8">
        <f ca="1">IF(Table2[[#This Row],[TT]]&lt;1,"",COUNT(B$2:B1862)+1)</f>
        <v>1861</v>
      </c>
      <c r="C1863" s="6" t="s">
        <v>2207</v>
      </c>
      <c r="D1863" s="8">
        <v>20</v>
      </c>
      <c r="E1863" s="8" t="s">
        <v>89</v>
      </c>
      <c r="F1863" s="8">
        <f ca="1">SUM(Table2[[#This Row],[AWAL]],Table2[[#This Row],[M17_21_2]],Table2[[#This Row],[K17_21_2]],Table2[[#This Row],[M23_28_2]],Table2[[#This Row],[K23_28_2]])</f>
        <v>20</v>
      </c>
      <c r="G1863" s="6">
        <f ca="1">SUMIF(INDIRECT(Table2[[#Headers],[M17_21_2]]&amp;"[concat]"),Table2[concat],INDIRECT(Table2[[#Headers],[M17_21_2]]&amp;"[c]"))</f>
        <v>0</v>
      </c>
      <c r="H1863" s="6">
        <f ca="1">SUMIF(INDIRECT(Table2[[#Headers],[K17_21_2]]&amp;"[concat]"),Table2[concat],INDIRECT(Table2[[#Headers],[K17_21_2]]&amp;"[c]"))*-1</f>
        <v>0</v>
      </c>
      <c r="I1863" s="6" t="str">
        <f ca="1">IF(OR(Table2[[#This Row],[M17_21_2]]&gt;0,Table2[[#This Row],[K17_21_2]]&lt;0),"+-","")</f>
        <v/>
      </c>
      <c r="J1863" s="9">
        <f ca="1">SUMIF(INDIRECT(Table2[[#Headers],[M23_28_2]]&amp;"[concat]"),Table2[concat],INDIRECT(Table2[[#Headers],[M23_28_2]]&amp;"[c]"))</f>
        <v>0</v>
      </c>
      <c r="K1863" s="9"/>
      <c r="L1863" s="9" t="str">
        <f ca="1">IF(OR(Table2[[#This Row],[M23_28_2]]&gt;0,Table2[[#This Row],[K23_28_2]]&lt;0),"+-","")</f>
        <v/>
      </c>
    </row>
    <row r="1864" spans="1:12" x14ac:dyDescent="0.25">
      <c r="A1864" s="6" t="str">
        <f>SUBSTITUTE(SUBSTITUTE(Table2[[#This Row],[NAMA BARANG]],"-","")," ","")</f>
        <v>Pisauukir4pc</v>
      </c>
      <c r="B1864" s="8">
        <f ca="1">IF(Table2[[#This Row],[TT]]&lt;1,"",COUNT(B$2:B1863)+1)</f>
        <v>1862</v>
      </c>
      <c r="C1864" s="6" t="s">
        <v>2209</v>
      </c>
      <c r="D1864" s="8">
        <v>1</v>
      </c>
      <c r="E1864" s="8" t="s">
        <v>61</v>
      </c>
      <c r="F1864" s="8">
        <f ca="1">SUM(Table2[[#This Row],[AWAL]],Table2[[#This Row],[M17_21_2]],Table2[[#This Row],[K17_21_2]],Table2[[#This Row],[M23_28_2]],Table2[[#This Row],[K23_28_2]])</f>
        <v>1</v>
      </c>
      <c r="G1864" s="6">
        <f ca="1">SUMIF(INDIRECT(Table2[[#Headers],[M17_21_2]]&amp;"[concat]"),Table2[concat],INDIRECT(Table2[[#Headers],[M17_21_2]]&amp;"[c]"))</f>
        <v>0</v>
      </c>
      <c r="H1864" s="6">
        <f ca="1">SUMIF(INDIRECT(Table2[[#Headers],[K17_21_2]]&amp;"[concat]"),Table2[concat],INDIRECT(Table2[[#Headers],[K17_21_2]]&amp;"[c]"))*-1</f>
        <v>0</v>
      </c>
      <c r="I1864" s="6" t="str">
        <f ca="1">IF(OR(Table2[[#This Row],[M17_21_2]]&gt;0,Table2[[#This Row],[K17_21_2]]&lt;0),"+-","")</f>
        <v/>
      </c>
      <c r="J1864" s="9">
        <f ca="1">SUMIF(INDIRECT(Table2[[#Headers],[M23_28_2]]&amp;"[concat]"),Table2[concat],INDIRECT(Table2[[#Headers],[M23_28_2]]&amp;"[c]"))</f>
        <v>0</v>
      </c>
      <c r="K1864" s="9"/>
      <c r="L1864" s="9" t="str">
        <f ca="1">IF(OR(Table2[[#This Row],[M23_28_2]]&gt;0,Table2[[#This Row],[K23_28_2]]&lt;0),"+-","")</f>
        <v/>
      </c>
    </row>
    <row r="1865" spans="1:12" x14ac:dyDescent="0.25">
      <c r="A1865" s="6" t="str">
        <f>SUBSTITUTE(SUBSTITUTE(Table2[[#This Row],[NAMA BARANG]],"-","")," ","")</f>
        <v>Pita18polosmotif</v>
      </c>
      <c r="B1865" s="8">
        <f ca="1">IF(Table2[[#This Row],[TT]]&lt;1,"",COUNT(B$2:B1864)+1)</f>
        <v>1863</v>
      </c>
      <c r="C1865" s="6" t="s">
        <v>2210</v>
      </c>
      <c r="D1865" s="8">
        <v>4</v>
      </c>
      <c r="E1865" s="8">
        <v>2400</v>
      </c>
      <c r="F1865" s="8">
        <f ca="1">SUM(Table2[[#This Row],[AWAL]],Table2[[#This Row],[M17_21_2]],Table2[[#This Row],[K17_21_2]],Table2[[#This Row],[M23_28_2]],Table2[[#This Row],[K23_28_2]])</f>
        <v>4</v>
      </c>
      <c r="G1865" s="6">
        <f ca="1">SUMIF(INDIRECT(Table2[[#Headers],[M17_21_2]]&amp;"[concat]"),Table2[concat],INDIRECT(Table2[[#Headers],[M17_21_2]]&amp;"[c]"))</f>
        <v>0</v>
      </c>
      <c r="H1865" s="6">
        <f ca="1">SUMIF(INDIRECT(Table2[[#Headers],[K17_21_2]]&amp;"[concat]"),Table2[concat],INDIRECT(Table2[[#Headers],[K17_21_2]]&amp;"[c]"))*-1</f>
        <v>0</v>
      </c>
      <c r="I1865" s="6" t="str">
        <f ca="1">IF(OR(Table2[[#This Row],[M17_21_2]]&gt;0,Table2[[#This Row],[K17_21_2]]&lt;0),"+-","")</f>
        <v/>
      </c>
      <c r="J1865" s="9">
        <f ca="1">SUMIF(INDIRECT(Table2[[#Headers],[M23_28_2]]&amp;"[concat]"),Table2[concat],INDIRECT(Table2[[#Headers],[M23_28_2]]&amp;"[c]"))</f>
        <v>0</v>
      </c>
      <c r="K1865" s="9"/>
      <c r="L1865" s="9" t="str">
        <f ca="1">IF(OR(Table2[[#This Row],[M23_28_2]]&gt;0,Table2[[#This Row],[K23_28_2]]&lt;0),"+-","")</f>
        <v/>
      </c>
    </row>
    <row r="1866" spans="1:12" x14ac:dyDescent="0.25">
      <c r="A1866" s="6" t="str">
        <f>SUBSTITUTE(SUBSTITUTE(Table2[[#This Row],[NAMA BARANG]],"-","")," ","")</f>
        <v>Pita18rendamotif</v>
      </c>
      <c r="B1866" s="8">
        <f ca="1">IF(Table2[[#This Row],[TT]]&lt;1,"",COUNT(B$2:B1865)+1)</f>
        <v>1864</v>
      </c>
      <c r="C1866" s="6" t="s">
        <v>2211</v>
      </c>
      <c r="D1866" s="8">
        <v>6</v>
      </c>
      <c r="E1866" s="8">
        <v>2400</v>
      </c>
      <c r="F1866" s="8">
        <f ca="1">SUM(Table2[[#This Row],[AWAL]],Table2[[#This Row],[M17_21_2]],Table2[[#This Row],[K17_21_2]],Table2[[#This Row],[M23_28_2]],Table2[[#This Row],[K23_28_2]])</f>
        <v>6</v>
      </c>
      <c r="G1866" s="6">
        <f ca="1">SUMIF(INDIRECT(Table2[[#Headers],[M17_21_2]]&amp;"[concat]"),Table2[concat],INDIRECT(Table2[[#Headers],[M17_21_2]]&amp;"[c]"))</f>
        <v>0</v>
      </c>
      <c r="H1866" s="6">
        <f ca="1">SUMIF(INDIRECT(Table2[[#Headers],[K17_21_2]]&amp;"[concat]"),Table2[concat],INDIRECT(Table2[[#Headers],[K17_21_2]]&amp;"[c]"))*-1</f>
        <v>0</v>
      </c>
      <c r="I1866" s="6" t="str">
        <f ca="1">IF(OR(Table2[[#This Row],[M17_21_2]]&gt;0,Table2[[#This Row],[K17_21_2]]&lt;0),"+-","")</f>
        <v/>
      </c>
      <c r="J1866" s="9">
        <f ca="1">SUMIF(INDIRECT(Table2[[#Headers],[M23_28_2]]&amp;"[concat]"),Table2[concat],INDIRECT(Table2[[#Headers],[M23_28_2]]&amp;"[c]"))</f>
        <v>0</v>
      </c>
      <c r="K1866" s="9"/>
      <c r="L1866" s="9" t="str">
        <f ca="1">IF(OR(Table2[[#This Row],[M23_28_2]]&gt;0,Table2[[#This Row],[K23_28_2]]&lt;0),"+-","")</f>
        <v/>
      </c>
    </row>
    <row r="1867" spans="1:12" x14ac:dyDescent="0.25">
      <c r="A1867" s="6" t="str">
        <f>SUBSTITUTE(SUBSTITUTE(Table2[[#This Row],[NAMA BARANG]],"-","")," ","")</f>
        <v>Pita30Rendamotif</v>
      </c>
      <c r="B1867" s="8">
        <f ca="1">IF(Table2[[#This Row],[TT]]&lt;1,"",COUNT(B$2:B1866)+1)</f>
        <v>1865</v>
      </c>
      <c r="C1867" s="6" t="s">
        <v>2212</v>
      </c>
      <c r="D1867" s="8">
        <v>1</v>
      </c>
      <c r="E1867" s="8">
        <v>1200</v>
      </c>
      <c r="F1867" s="8">
        <f ca="1">SUM(Table2[[#This Row],[AWAL]],Table2[[#This Row],[M17_21_2]],Table2[[#This Row],[K17_21_2]],Table2[[#This Row],[M23_28_2]],Table2[[#This Row],[K23_28_2]])</f>
        <v>1</v>
      </c>
      <c r="G1867" s="6">
        <f ca="1">SUMIF(INDIRECT(Table2[[#Headers],[M17_21_2]]&amp;"[concat]"),Table2[concat],INDIRECT(Table2[[#Headers],[M17_21_2]]&amp;"[c]"))</f>
        <v>0</v>
      </c>
      <c r="H1867" s="6">
        <f ca="1">SUMIF(INDIRECT(Table2[[#Headers],[K17_21_2]]&amp;"[concat]"),Table2[concat],INDIRECT(Table2[[#Headers],[K17_21_2]]&amp;"[c]"))*-1</f>
        <v>0</v>
      </c>
      <c r="I1867" s="6" t="str">
        <f ca="1">IF(OR(Table2[[#This Row],[M17_21_2]]&gt;0,Table2[[#This Row],[K17_21_2]]&lt;0),"+-","")</f>
        <v/>
      </c>
      <c r="J1867" s="9">
        <f ca="1">SUMIF(INDIRECT(Table2[[#Headers],[M23_28_2]]&amp;"[concat]"),Table2[concat],INDIRECT(Table2[[#Headers],[M23_28_2]]&amp;"[c]"))</f>
        <v>0</v>
      </c>
      <c r="K1867" s="9"/>
      <c r="L1867" s="9" t="str">
        <f ca="1">IF(OR(Table2[[#This Row],[M23_28_2]]&gt;0,Table2[[#This Row],[K23_28_2]]&lt;0),"+-","")</f>
        <v/>
      </c>
    </row>
    <row r="1868" spans="1:12" x14ac:dyDescent="0.25">
      <c r="A1868" s="9" t="str">
        <f>SUBSTITUTE(SUBSTITUTE(Table2[[#This Row],[NAMA BARANG]],"-","")," ","")</f>
        <v>Pitagold1cm19/goldgliter</v>
      </c>
      <c r="B1868" s="10">
        <f ca="1">IF(Table2[[#This Row],[TT]]&lt;1,"",COUNT(B$2:B1867)+1)</f>
        <v>1866</v>
      </c>
      <c r="C1868" s="32" t="s">
        <v>3059</v>
      </c>
      <c r="E1868" s="8" t="s">
        <v>2979</v>
      </c>
      <c r="F1868" s="10">
        <f ca="1">SUM(Table2[[#This Row],[AWAL]],Table2[[#This Row],[M17_21_2]],Table2[[#This Row],[K17_21_2]],Table2[[#This Row],[M23_28_2]],Table2[[#This Row],[K23_28_2]])</f>
        <v>5</v>
      </c>
      <c r="G1868" s="9">
        <f ca="1">SUMIF(INDIRECT(Table2[[#Headers],[M17_21_2]]&amp;"[concat]"),Table2[concat],INDIRECT(Table2[[#Headers],[M17_21_2]]&amp;"[c]"))</f>
        <v>0</v>
      </c>
      <c r="H1868" s="9">
        <f ca="1">SUMIF(INDIRECT(Table2[[#Headers],[K17_21_2]]&amp;"[concat]"),Table2[concat],INDIRECT(Table2[[#Headers],[K17_21_2]]&amp;"[c]"))*-1</f>
        <v>0</v>
      </c>
      <c r="I1868" s="9" t="str">
        <f ca="1">IF(OR(Table2[[#This Row],[M17_21_2]]&gt;0,Table2[[#This Row],[K17_21_2]]&lt;0),"+-","")</f>
        <v/>
      </c>
      <c r="J1868" s="9">
        <f ca="1">SUMIF(INDIRECT(Table2[[#Headers],[M23_28_2]]&amp;"[concat]"),Table2[concat],INDIRECT(Table2[[#Headers],[M23_28_2]]&amp;"[c]"))</f>
        <v>5</v>
      </c>
      <c r="K1868" s="9"/>
      <c r="L1868" s="9" t="str">
        <f ca="1">IF(OR(Table2[[#This Row],[M23_28_2]]&gt;0,Table2[[#This Row],[K23_28_2]]&lt;0),"+-","")</f>
        <v>+-</v>
      </c>
    </row>
    <row r="1869" spans="1:12" x14ac:dyDescent="0.25">
      <c r="A1869" s="9" t="str">
        <f>SUBSTITUTE(SUBSTITUTE(Table2[[#This Row],[NAMA BARANG]],"-","")," ","")</f>
        <v>Pitagold1cm19/silvergliter</v>
      </c>
      <c r="B1869" s="10">
        <f ca="1">IF(Table2[[#This Row],[TT]]&lt;1,"",COUNT(B$2:B1868)+1)</f>
        <v>1867</v>
      </c>
      <c r="C1869" s="32" t="s">
        <v>3064</v>
      </c>
      <c r="E1869" s="8" t="s">
        <v>2979</v>
      </c>
      <c r="F1869" s="10">
        <f ca="1">SUM(Table2[[#This Row],[AWAL]],Table2[[#This Row],[M17_21_2]],Table2[[#This Row],[K17_21_2]],Table2[[#This Row],[M23_28_2]],Table2[[#This Row],[K23_28_2]])</f>
        <v>3</v>
      </c>
      <c r="G1869" s="9">
        <f ca="1">SUMIF(INDIRECT(Table2[[#Headers],[M17_21_2]]&amp;"[concat]"),Table2[concat],INDIRECT(Table2[[#Headers],[M17_21_2]]&amp;"[c]"))</f>
        <v>0</v>
      </c>
      <c r="H1869" s="9">
        <f ca="1">SUMIF(INDIRECT(Table2[[#Headers],[K17_21_2]]&amp;"[concat]"),Table2[concat],INDIRECT(Table2[[#Headers],[K17_21_2]]&amp;"[c]"))*-1</f>
        <v>0</v>
      </c>
      <c r="I1869" s="9" t="str">
        <f ca="1">IF(OR(Table2[[#This Row],[M17_21_2]]&gt;0,Table2[[#This Row],[K17_21_2]]&lt;0),"+-","")</f>
        <v/>
      </c>
      <c r="J1869" s="9">
        <f ca="1">SUMIF(INDIRECT(Table2[[#Headers],[M23_28_2]]&amp;"[concat]"),Table2[concat],INDIRECT(Table2[[#Headers],[M23_28_2]]&amp;"[c]"))</f>
        <v>3</v>
      </c>
      <c r="K1869" s="9"/>
      <c r="L1869" s="9" t="str">
        <f ca="1">IF(OR(Table2[[#This Row],[M23_28_2]]&gt;0,Table2[[#This Row],[K23_28_2]]&lt;0),"+-","")</f>
        <v>+-</v>
      </c>
    </row>
    <row r="1870" spans="1:12" x14ac:dyDescent="0.25">
      <c r="A1870" s="9" t="str">
        <f>SUBSTITUTE(SUBSTITUTE(Table2[[#This Row],[NAMA BARANG]],"-","")," ","")</f>
        <v>Pitagold2cm20/goldgliter</v>
      </c>
      <c r="B1870" s="10">
        <f ca="1">IF(Table2[[#This Row],[TT]]&lt;1,"",COUNT(B$2:B1869)+1)</f>
        <v>1868</v>
      </c>
      <c r="C1870" s="32" t="s">
        <v>3060</v>
      </c>
      <c r="E1870" s="8" t="s">
        <v>3079</v>
      </c>
      <c r="F1870" s="10">
        <f ca="1">SUM(Table2[[#This Row],[AWAL]],Table2[[#This Row],[M17_21_2]],Table2[[#This Row],[K17_21_2]],Table2[[#This Row],[M23_28_2]],Table2[[#This Row],[K23_28_2]])</f>
        <v>5</v>
      </c>
      <c r="G1870" s="9">
        <f ca="1">SUMIF(INDIRECT(Table2[[#Headers],[M17_21_2]]&amp;"[concat]"),Table2[concat],INDIRECT(Table2[[#Headers],[M17_21_2]]&amp;"[c]"))</f>
        <v>0</v>
      </c>
      <c r="H1870" s="9">
        <f ca="1">SUMIF(INDIRECT(Table2[[#Headers],[K17_21_2]]&amp;"[concat]"),Table2[concat],INDIRECT(Table2[[#Headers],[K17_21_2]]&amp;"[c]"))*-1</f>
        <v>0</v>
      </c>
      <c r="I1870" s="9" t="str">
        <f ca="1">IF(OR(Table2[[#This Row],[M17_21_2]]&gt;0,Table2[[#This Row],[K17_21_2]]&lt;0),"+-","")</f>
        <v/>
      </c>
      <c r="J1870" s="9">
        <f ca="1">SUMIF(INDIRECT(Table2[[#Headers],[M23_28_2]]&amp;"[concat]"),Table2[concat],INDIRECT(Table2[[#Headers],[M23_28_2]]&amp;"[c]"))</f>
        <v>5</v>
      </c>
      <c r="K1870" s="9"/>
      <c r="L1870" s="9" t="str">
        <f ca="1">IF(OR(Table2[[#This Row],[M23_28_2]]&gt;0,Table2[[#This Row],[K23_28_2]]&lt;0),"+-","")</f>
        <v>+-</v>
      </c>
    </row>
    <row r="1871" spans="1:12" x14ac:dyDescent="0.25">
      <c r="A1871" s="9" t="str">
        <f>SUBSTITUTE(SUBSTITUTE(Table2[[#This Row],[NAMA BARANG]],"-","")," ","")</f>
        <v>Pitagold2cm20/silverglitter</v>
      </c>
      <c r="B1871" s="10">
        <f ca="1">IF(Table2[[#This Row],[TT]]&lt;1,"",COUNT(B$2:B1870)+1)</f>
        <v>1869</v>
      </c>
      <c r="C1871" s="32" t="s">
        <v>3065</v>
      </c>
      <c r="E1871" s="8" t="s">
        <v>3079</v>
      </c>
      <c r="F1871" s="10">
        <f ca="1">SUM(Table2[[#This Row],[AWAL]],Table2[[#This Row],[M17_21_2]],Table2[[#This Row],[K17_21_2]],Table2[[#This Row],[M23_28_2]],Table2[[#This Row],[K23_28_2]])</f>
        <v>3</v>
      </c>
      <c r="G1871" s="9">
        <f ca="1">SUMIF(INDIRECT(Table2[[#Headers],[M17_21_2]]&amp;"[concat]"),Table2[concat],INDIRECT(Table2[[#Headers],[M17_21_2]]&amp;"[c]"))</f>
        <v>0</v>
      </c>
      <c r="H1871" s="9">
        <f ca="1">SUMIF(INDIRECT(Table2[[#Headers],[K17_21_2]]&amp;"[concat]"),Table2[concat],INDIRECT(Table2[[#Headers],[K17_21_2]]&amp;"[c]"))*-1</f>
        <v>0</v>
      </c>
      <c r="I1871" s="9" t="str">
        <f ca="1">IF(OR(Table2[[#This Row],[M17_21_2]]&gt;0,Table2[[#This Row],[K17_21_2]]&lt;0),"+-","")</f>
        <v/>
      </c>
      <c r="J1871" s="9">
        <f ca="1">SUMIF(INDIRECT(Table2[[#Headers],[M23_28_2]]&amp;"[concat]"),Table2[concat],INDIRECT(Table2[[#Headers],[M23_28_2]]&amp;"[c]"))</f>
        <v>3</v>
      </c>
      <c r="K1871" s="9"/>
      <c r="L1871" s="9" t="str">
        <f ca="1">IF(OR(Table2[[#This Row],[M23_28_2]]&gt;0,Table2[[#This Row],[K23_28_2]]&lt;0),"+-","")</f>
        <v>+-</v>
      </c>
    </row>
    <row r="1872" spans="1:12" x14ac:dyDescent="0.25">
      <c r="A1872" s="6" t="str">
        <f>SUBSTITUTE(SUBSTITUTE(Table2[[#This Row],[NAMA BARANG]],"-","")," ","")</f>
        <v>Pitajepangmotif</v>
      </c>
      <c r="B1872" s="8">
        <f ca="1">IF(Table2[[#This Row],[TT]]&lt;1,"",COUNT(B$2:B1871)+1)</f>
        <v>1870</v>
      </c>
      <c r="C1872" s="6" t="s">
        <v>2213</v>
      </c>
      <c r="D1872" s="8">
        <v>11</v>
      </c>
      <c r="E1872" s="8">
        <v>40</v>
      </c>
      <c r="F1872" s="8">
        <f ca="1">SUM(Table2[[#This Row],[AWAL]],Table2[[#This Row],[M17_21_2]],Table2[[#This Row],[K17_21_2]],Table2[[#This Row],[M23_28_2]],Table2[[#This Row],[K23_28_2]])</f>
        <v>11</v>
      </c>
      <c r="G1872" s="6">
        <f ca="1">SUMIF(INDIRECT(Table2[[#Headers],[M17_21_2]]&amp;"[concat]"),Table2[concat],INDIRECT(Table2[[#Headers],[M17_21_2]]&amp;"[c]"))</f>
        <v>0</v>
      </c>
      <c r="H1872" s="6">
        <f ca="1">SUMIF(INDIRECT(Table2[[#Headers],[K17_21_2]]&amp;"[concat]"),Table2[concat],INDIRECT(Table2[[#Headers],[K17_21_2]]&amp;"[c]"))*-1</f>
        <v>0</v>
      </c>
      <c r="I1872" s="6" t="str">
        <f ca="1">IF(OR(Table2[[#This Row],[M17_21_2]]&gt;0,Table2[[#This Row],[K17_21_2]]&lt;0),"+-","")</f>
        <v/>
      </c>
      <c r="J1872" s="9">
        <f ca="1">SUMIF(INDIRECT(Table2[[#Headers],[M23_28_2]]&amp;"[concat]"),Table2[concat],INDIRECT(Table2[[#Headers],[M23_28_2]]&amp;"[c]"))</f>
        <v>0</v>
      </c>
      <c r="K1872" s="9"/>
      <c r="L1872" s="9" t="str">
        <f ca="1">IF(OR(Table2[[#This Row],[M23_28_2]]&gt;0,Table2[[#This Row],[K23_28_2]]&lt;0),"+-","")</f>
        <v/>
      </c>
    </row>
    <row r="1873" spans="1:12" x14ac:dyDescent="0.25">
      <c r="A1873" s="6" t="str">
        <f>SUBSTITUTE(SUBSTITUTE(Table2[[#This Row],[NAMA BARANG]],"-","")," ","")</f>
        <v>PitajepangpolosB</v>
      </c>
      <c r="B1873" s="8">
        <f ca="1">IF(Table2[[#This Row],[TT]]&lt;1,"",COUNT(B$2:B1872)+1)</f>
        <v>1871</v>
      </c>
      <c r="C1873" s="6" t="s">
        <v>2214</v>
      </c>
      <c r="D1873" s="8">
        <v>14</v>
      </c>
      <c r="E1873" s="8">
        <v>40</v>
      </c>
      <c r="F1873" s="8">
        <f ca="1">SUM(Table2[[#This Row],[AWAL]],Table2[[#This Row],[M17_21_2]],Table2[[#This Row],[K17_21_2]],Table2[[#This Row],[M23_28_2]],Table2[[#This Row],[K23_28_2]])</f>
        <v>14</v>
      </c>
      <c r="G1873" s="6">
        <f ca="1">SUMIF(INDIRECT(Table2[[#Headers],[M17_21_2]]&amp;"[concat]"),Table2[concat],INDIRECT(Table2[[#Headers],[M17_21_2]]&amp;"[c]"))</f>
        <v>0</v>
      </c>
      <c r="H1873" s="6">
        <f ca="1">SUMIF(INDIRECT(Table2[[#Headers],[K17_21_2]]&amp;"[concat]"),Table2[concat],INDIRECT(Table2[[#Headers],[K17_21_2]]&amp;"[c]"))*-1</f>
        <v>0</v>
      </c>
      <c r="I1873" s="6" t="str">
        <f ca="1">IF(OR(Table2[[#This Row],[M17_21_2]]&gt;0,Table2[[#This Row],[K17_21_2]]&lt;0),"+-","")</f>
        <v/>
      </c>
      <c r="J1873" s="9">
        <f ca="1">SUMIF(INDIRECT(Table2[[#Headers],[M23_28_2]]&amp;"[concat]"),Table2[concat],INDIRECT(Table2[[#Headers],[M23_28_2]]&amp;"[c]"))</f>
        <v>0</v>
      </c>
      <c r="K1873" s="9"/>
      <c r="L1873" s="9" t="str">
        <f ca="1">IF(OR(Table2[[#This Row],[M23_28_2]]&gt;0,Table2[[#This Row],[K23_28_2]]&lt;0),"+-","")</f>
        <v/>
      </c>
    </row>
    <row r="1874" spans="1:12" x14ac:dyDescent="0.25">
      <c r="A1874" s="6" t="str">
        <f>SUBSTITUTE(SUBSTITUTE(Table2[[#This Row],[NAMA BARANG]],"-","")," ","")</f>
        <v>PitakadoLS301</v>
      </c>
      <c r="B1874" s="8">
        <f ca="1">IF(Table2[[#This Row],[TT]]&lt;1,"",COUNT(B$2:B1873)+1)</f>
        <v>1872</v>
      </c>
      <c r="C1874" s="6" t="s">
        <v>2215</v>
      </c>
      <c r="D1874" s="8">
        <v>2</v>
      </c>
      <c r="E1874" s="8">
        <v>1500</v>
      </c>
      <c r="F1874" s="8">
        <f ca="1">SUM(Table2[[#This Row],[AWAL]],Table2[[#This Row],[M17_21_2]],Table2[[#This Row],[K17_21_2]],Table2[[#This Row],[M23_28_2]],Table2[[#This Row],[K23_28_2]])</f>
        <v>2</v>
      </c>
      <c r="G1874" s="6">
        <f ca="1">SUMIF(INDIRECT(Table2[[#Headers],[M17_21_2]]&amp;"[concat]"),Table2[concat],INDIRECT(Table2[[#Headers],[M17_21_2]]&amp;"[c]"))</f>
        <v>0</v>
      </c>
      <c r="H1874" s="6">
        <f ca="1">SUMIF(INDIRECT(Table2[[#Headers],[K17_21_2]]&amp;"[concat]"),Table2[concat],INDIRECT(Table2[[#Headers],[K17_21_2]]&amp;"[c]"))*-1</f>
        <v>0</v>
      </c>
      <c r="I1874" s="6" t="str">
        <f ca="1">IF(OR(Table2[[#This Row],[M17_21_2]]&gt;0,Table2[[#This Row],[K17_21_2]]&lt;0),"+-","")</f>
        <v/>
      </c>
      <c r="J1874" s="9">
        <f ca="1">SUMIF(INDIRECT(Table2[[#Headers],[M23_28_2]]&amp;"[concat]"),Table2[concat],INDIRECT(Table2[[#Headers],[M23_28_2]]&amp;"[c]"))</f>
        <v>0</v>
      </c>
      <c r="K1874" s="9"/>
      <c r="L1874" s="9" t="str">
        <f ca="1">IF(OR(Table2[[#This Row],[M23_28_2]]&gt;0,Table2[[#This Row],[K23_28_2]]&lt;0),"+-","")</f>
        <v/>
      </c>
    </row>
    <row r="1875" spans="1:12" x14ac:dyDescent="0.25">
      <c r="A1875" s="6" t="str">
        <f>SUBSTITUTE(SUBSTITUTE(Table2[[#This Row],[NAMA BARANG]],"-","")," ","")</f>
        <v>Pitatarik18rendamotif</v>
      </c>
      <c r="B1875" s="8">
        <f ca="1">IF(Table2[[#This Row],[TT]]&lt;1,"",COUNT(B$2:B1874)+1)</f>
        <v>1873</v>
      </c>
      <c r="C1875" s="6" t="s">
        <v>2216</v>
      </c>
      <c r="D1875" s="8">
        <v>5</v>
      </c>
      <c r="E1875" s="8">
        <v>2400</v>
      </c>
      <c r="F1875" s="8">
        <f ca="1">SUM(Table2[[#This Row],[AWAL]],Table2[[#This Row],[M17_21_2]],Table2[[#This Row],[K17_21_2]],Table2[[#This Row],[M23_28_2]],Table2[[#This Row],[K23_28_2]])</f>
        <v>5</v>
      </c>
      <c r="G1875" s="6">
        <f ca="1">SUMIF(INDIRECT(Table2[[#Headers],[M17_21_2]]&amp;"[concat]"),Table2[concat],INDIRECT(Table2[[#Headers],[M17_21_2]]&amp;"[c]"))</f>
        <v>0</v>
      </c>
      <c r="H1875" s="6">
        <f ca="1">SUMIF(INDIRECT(Table2[[#Headers],[K17_21_2]]&amp;"[concat]"),Table2[concat],INDIRECT(Table2[[#Headers],[K17_21_2]]&amp;"[c]"))*-1</f>
        <v>0</v>
      </c>
      <c r="I1875" s="6" t="str">
        <f ca="1">IF(OR(Table2[[#This Row],[M17_21_2]]&gt;0,Table2[[#This Row],[K17_21_2]]&lt;0),"+-","")</f>
        <v/>
      </c>
      <c r="J1875" s="9">
        <f ca="1">SUMIF(INDIRECT(Table2[[#Headers],[M23_28_2]]&amp;"[concat]"),Table2[concat],INDIRECT(Table2[[#Headers],[M23_28_2]]&amp;"[c]"))</f>
        <v>0</v>
      </c>
      <c r="K1875" s="9"/>
      <c r="L1875" s="9" t="str">
        <f ca="1">IF(OR(Table2[[#This Row],[M23_28_2]]&gt;0,Table2[[#This Row],[K23_28_2]]&lt;0),"+-","")</f>
        <v/>
      </c>
    </row>
    <row r="1876" spans="1:12" x14ac:dyDescent="0.25">
      <c r="A1876" s="6" t="str">
        <f>SUBSTITUTE(SUBSTITUTE(Table2[[#This Row],[NAMA BARANG]],"-","")," ","")</f>
        <v>Pitatarik23listgold</v>
      </c>
      <c r="B1876" s="8">
        <f ca="1">IF(Table2[[#This Row],[TT]]&lt;1,"",COUNT(B$2:B1875)+1)</f>
        <v>1874</v>
      </c>
      <c r="C1876" s="6" t="s">
        <v>2217</v>
      </c>
      <c r="D1876" s="8">
        <v>6</v>
      </c>
      <c r="E1876" s="8">
        <v>2000</v>
      </c>
      <c r="F1876" s="8">
        <f ca="1">SUM(Table2[[#This Row],[AWAL]],Table2[[#This Row],[M17_21_2]],Table2[[#This Row],[K17_21_2]],Table2[[#This Row],[M23_28_2]],Table2[[#This Row],[K23_28_2]])</f>
        <v>6</v>
      </c>
      <c r="G1876" s="6">
        <f ca="1">SUMIF(INDIRECT(Table2[[#Headers],[M17_21_2]]&amp;"[concat]"),Table2[concat],INDIRECT(Table2[[#Headers],[M17_21_2]]&amp;"[c]"))</f>
        <v>0</v>
      </c>
      <c r="H1876" s="6">
        <f ca="1">SUMIF(INDIRECT(Table2[[#Headers],[K17_21_2]]&amp;"[concat]"),Table2[concat],INDIRECT(Table2[[#Headers],[K17_21_2]]&amp;"[c]"))*-1</f>
        <v>0</v>
      </c>
      <c r="I1876" s="6" t="str">
        <f ca="1">IF(OR(Table2[[#This Row],[M17_21_2]]&gt;0,Table2[[#This Row],[K17_21_2]]&lt;0),"+-","")</f>
        <v/>
      </c>
      <c r="J1876" s="9">
        <f ca="1">SUMIF(INDIRECT(Table2[[#Headers],[M23_28_2]]&amp;"[concat]"),Table2[concat],INDIRECT(Table2[[#Headers],[M23_28_2]]&amp;"[c]"))</f>
        <v>0</v>
      </c>
      <c r="K1876" s="9"/>
      <c r="L1876" s="9" t="str">
        <f ca="1">IF(OR(Table2[[#This Row],[M23_28_2]]&gt;0,Table2[[#This Row],[K23_28_2]]&lt;0),"+-","")</f>
        <v/>
      </c>
    </row>
    <row r="1877" spans="1:12" x14ac:dyDescent="0.25">
      <c r="A1877" s="6" t="str">
        <f>SUBSTITUTE(SUBSTITUTE(Table2[[#This Row],[NAMA BARANG]],"-","")," ","")</f>
        <v>Pitatarik23motifpolos</v>
      </c>
      <c r="B1877" s="8">
        <f ca="1">IF(Table2[[#This Row],[TT]]&lt;1,"",COUNT(B$2:B1876)+1)</f>
        <v>1875</v>
      </c>
      <c r="C1877" s="6" t="s">
        <v>2218</v>
      </c>
      <c r="D1877" s="8">
        <v>3</v>
      </c>
      <c r="E1877" s="8">
        <v>2000</v>
      </c>
      <c r="F1877" s="8">
        <f ca="1">SUM(Table2[[#This Row],[AWAL]],Table2[[#This Row],[M17_21_2]],Table2[[#This Row],[K17_21_2]],Table2[[#This Row],[M23_28_2]],Table2[[#This Row],[K23_28_2]])</f>
        <v>3</v>
      </c>
      <c r="G1877" s="6">
        <f ca="1">SUMIF(INDIRECT(Table2[[#Headers],[M17_21_2]]&amp;"[concat]"),Table2[concat],INDIRECT(Table2[[#Headers],[M17_21_2]]&amp;"[c]"))</f>
        <v>0</v>
      </c>
      <c r="H1877" s="6">
        <f ca="1">SUMIF(INDIRECT(Table2[[#Headers],[K17_21_2]]&amp;"[concat]"),Table2[concat],INDIRECT(Table2[[#Headers],[K17_21_2]]&amp;"[c]"))*-1</f>
        <v>0</v>
      </c>
      <c r="I1877" s="6" t="str">
        <f ca="1">IF(OR(Table2[[#This Row],[M17_21_2]]&gt;0,Table2[[#This Row],[K17_21_2]]&lt;0),"+-","")</f>
        <v/>
      </c>
      <c r="J1877" s="9">
        <f ca="1">SUMIF(INDIRECT(Table2[[#Headers],[M23_28_2]]&amp;"[concat]"),Table2[concat],INDIRECT(Table2[[#Headers],[M23_28_2]]&amp;"[c]"))</f>
        <v>0</v>
      </c>
      <c r="K1877" s="9"/>
      <c r="L1877" s="9" t="str">
        <f ca="1">IF(OR(Table2[[#This Row],[M23_28_2]]&gt;0,Table2[[#This Row],[K23_28_2]]&lt;0),"+-","")</f>
        <v/>
      </c>
    </row>
    <row r="1878" spans="1:12" x14ac:dyDescent="0.25">
      <c r="A1878" s="6" t="str">
        <f>SUBSTITUTE(SUBSTITUTE(Table2[[#This Row],[NAMA BARANG]],"-","")," ","")</f>
        <v>Pitatarik30listemas</v>
      </c>
      <c r="B1878" s="8">
        <f ca="1">IF(Table2[[#This Row],[TT]]&lt;1,"",COUNT(B$2:B1877)+1)</f>
        <v>1876</v>
      </c>
      <c r="C1878" s="6" t="s">
        <v>2219</v>
      </c>
      <c r="D1878" s="8">
        <v>19</v>
      </c>
      <c r="E1878" s="8" t="s">
        <v>153</v>
      </c>
      <c r="F1878" s="8">
        <f ca="1">SUM(Table2[[#This Row],[AWAL]],Table2[[#This Row],[M17_21_2]],Table2[[#This Row],[K17_21_2]],Table2[[#This Row],[M23_28_2]],Table2[[#This Row],[K23_28_2]])</f>
        <v>19</v>
      </c>
      <c r="G1878" s="6">
        <f ca="1">SUMIF(INDIRECT(Table2[[#Headers],[M17_21_2]]&amp;"[concat]"),Table2[concat],INDIRECT(Table2[[#Headers],[M17_21_2]]&amp;"[c]"))</f>
        <v>0</v>
      </c>
      <c r="H1878" s="6">
        <f ca="1">SUMIF(INDIRECT(Table2[[#Headers],[K17_21_2]]&amp;"[concat]"),Table2[concat],INDIRECT(Table2[[#Headers],[K17_21_2]]&amp;"[c]"))*-1</f>
        <v>0</v>
      </c>
      <c r="I1878" s="6" t="str">
        <f ca="1">IF(OR(Table2[[#This Row],[M17_21_2]]&gt;0,Table2[[#This Row],[K17_21_2]]&lt;0),"+-","")</f>
        <v/>
      </c>
      <c r="J1878" s="9">
        <f ca="1">SUMIF(INDIRECT(Table2[[#Headers],[M23_28_2]]&amp;"[concat]"),Table2[concat],INDIRECT(Table2[[#Headers],[M23_28_2]]&amp;"[c]"))</f>
        <v>0</v>
      </c>
      <c r="K1878" s="9"/>
      <c r="L1878" s="9" t="str">
        <f ca="1">IF(OR(Table2[[#This Row],[M23_28_2]]&gt;0,Table2[[#This Row],[K23_28_2]]&lt;0),"+-","")</f>
        <v/>
      </c>
    </row>
    <row r="1879" spans="1:12" x14ac:dyDescent="0.25">
      <c r="A1879" s="9" t="str">
        <f>SUBSTITUTE(SUBSTITUTE(Table2[[#This Row],[NAMA BARANG]],"-","")," ","")</f>
        <v>Pitatarik30motifpolos</v>
      </c>
      <c r="B1879" s="10">
        <f ca="1">IF(Table2[[#This Row],[TT]]&lt;1,"",COUNT(B$2:B1878)+1)</f>
        <v>1877</v>
      </c>
      <c r="C1879" s="32" t="s">
        <v>3091</v>
      </c>
      <c r="E1879" s="8" t="s">
        <v>3094</v>
      </c>
      <c r="F1879" s="10">
        <f ca="1">SUM(Table2[[#This Row],[AWAL]],Table2[[#This Row],[M17_21_2]],Table2[[#This Row],[K17_21_2]],Table2[[#This Row],[M23_28_2]],Table2[[#This Row],[K23_28_2]])</f>
        <v>10</v>
      </c>
      <c r="G1879" s="9">
        <f ca="1">SUMIF(INDIRECT(Table2[[#Headers],[M17_21_2]]&amp;"[concat]"),Table2[concat],INDIRECT(Table2[[#Headers],[M17_21_2]]&amp;"[c]"))</f>
        <v>0</v>
      </c>
      <c r="H1879" s="9">
        <f ca="1">SUMIF(INDIRECT(Table2[[#Headers],[K17_21_2]]&amp;"[concat]"),Table2[concat],INDIRECT(Table2[[#Headers],[K17_21_2]]&amp;"[c]"))*-1</f>
        <v>0</v>
      </c>
      <c r="I1879" s="9" t="str">
        <f ca="1">IF(OR(Table2[[#This Row],[M17_21_2]]&gt;0,Table2[[#This Row],[K17_21_2]]&lt;0),"+-","")</f>
        <v/>
      </c>
      <c r="J1879" s="9">
        <f ca="1">SUMIF(INDIRECT(Table2[[#Headers],[M23_28_2]]&amp;"[concat]"),Table2[concat],INDIRECT(Table2[[#Headers],[M23_28_2]]&amp;"[c]"))</f>
        <v>10</v>
      </c>
      <c r="K1879" s="9"/>
      <c r="L1879" s="9" t="str">
        <f ca="1">IF(OR(Table2[[#This Row],[M23_28_2]]&gt;0,Table2[[#This Row],[K23_28_2]]&lt;0),"+-","")</f>
        <v>+-</v>
      </c>
    </row>
    <row r="1880" spans="1:12" x14ac:dyDescent="0.25">
      <c r="A1880" s="6" t="str">
        <f>SUBSTITUTE(SUBSTITUTE(Table2[[#This Row],[NAMA BARANG]],"-","")," ","")</f>
        <v>Pitatarik30renda</v>
      </c>
      <c r="B1880" s="8">
        <f ca="1">IF(Table2[[#This Row],[TT]]&lt;1,"",COUNT(B$2:B1879)+1)</f>
        <v>1878</v>
      </c>
      <c r="C1880" s="6" t="s">
        <v>2220</v>
      </c>
      <c r="D1880" s="8">
        <v>5</v>
      </c>
      <c r="E1880" s="8">
        <v>1200</v>
      </c>
      <c r="F1880" s="8">
        <f ca="1">SUM(Table2[[#This Row],[AWAL]],Table2[[#This Row],[M17_21_2]],Table2[[#This Row],[K17_21_2]],Table2[[#This Row],[M23_28_2]],Table2[[#This Row],[K23_28_2]])</f>
        <v>5</v>
      </c>
      <c r="G1880" s="6">
        <f ca="1">SUMIF(INDIRECT(Table2[[#Headers],[M17_21_2]]&amp;"[concat]"),Table2[concat],INDIRECT(Table2[[#Headers],[M17_21_2]]&amp;"[c]"))</f>
        <v>0</v>
      </c>
      <c r="H1880" s="6">
        <f ca="1">SUMIF(INDIRECT(Table2[[#Headers],[K17_21_2]]&amp;"[concat]"),Table2[concat],INDIRECT(Table2[[#Headers],[K17_21_2]]&amp;"[c]"))*-1</f>
        <v>0</v>
      </c>
      <c r="I1880" s="6" t="str">
        <f ca="1">IF(OR(Table2[[#This Row],[M17_21_2]]&gt;0,Table2[[#This Row],[K17_21_2]]&lt;0),"+-","")</f>
        <v/>
      </c>
      <c r="J1880" s="9">
        <f ca="1">SUMIF(INDIRECT(Table2[[#Headers],[M23_28_2]]&amp;"[concat]"),Table2[concat],INDIRECT(Table2[[#Headers],[M23_28_2]]&amp;"[c]"))</f>
        <v>0</v>
      </c>
      <c r="K1880" s="9"/>
      <c r="L1880" s="9" t="str">
        <f ca="1">IF(OR(Table2[[#This Row],[M23_28_2]]&gt;0,Table2[[#This Row],[K23_28_2]]&lt;0),"+-","")</f>
        <v/>
      </c>
    </row>
    <row r="1881" spans="1:12" x14ac:dyDescent="0.25">
      <c r="A1881" s="6" t="str">
        <f>SUBSTITUTE(SUBSTITUTE(Table2[[#This Row],[NAMA BARANG]],"-","")," ","")</f>
        <v>PompaBalon0201</v>
      </c>
      <c r="B1881" s="8">
        <f ca="1">IF(Table2[[#This Row],[TT]]&lt;1,"",COUNT(B$2:B1880)+1)</f>
        <v>1879</v>
      </c>
      <c r="C1881" s="6" t="s">
        <v>2221</v>
      </c>
      <c r="D1881" s="8">
        <v>2</v>
      </c>
      <c r="E1881" s="8" t="s">
        <v>51</v>
      </c>
      <c r="F1881" s="8">
        <f ca="1">SUM(Table2[[#This Row],[AWAL]],Table2[[#This Row],[M17_21_2]],Table2[[#This Row],[K17_21_2]],Table2[[#This Row],[M23_28_2]],Table2[[#This Row],[K23_28_2]])</f>
        <v>2</v>
      </c>
      <c r="G1881" s="6">
        <f ca="1">SUMIF(INDIRECT(Table2[[#Headers],[M17_21_2]]&amp;"[concat]"),Table2[concat],INDIRECT(Table2[[#Headers],[M17_21_2]]&amp;"[c]"))</f>
        <v>0</v>
      </c>
      <c r="H1881" s="6">
        <f ca="1">SUMIF(INDIRECT(Table2[[#Headers],[K17_21_2]]&amp;"[concat]"),Table2[concat],INDIRECT(Table2[[#Headers],[K17_21_2]]&amp;"[c]"))*-1</f>
        <v>0</v>
      </c>
      <c r="I1881" s="6" t="str">
        <f ca="1">IF(OR(Table2[[#This Row],[M17_21_2]]&gt;0,Table2[[#This Row],[K17_21_2]]&lt;0),"+-","")</f>
        <v/>
      </c>
      <c r="J1881" s="9">
        <f ca="1">SUMIF(INDIRECT(Table2[[#Headers],[M23_28_2]]&amp;"[concat]"),Table2[concat],INDIRECT(Table2[[#Headers],[M23_28_2]]&amp;"[c]"))</f>
        <v>0</v>
      </c>
      <c r="K1881" s="9"/>
      <c r="L1881" s="9" t="str">
        <f ca="1">IF(OR(Table2[[#This Row],[M23_28_2]]&gt;0,Table2[[#This Row],[K23_28_2]]&lt;0),"+-","")</f>
        <v/>
      </c>
    </row>
    <row r="1882" spans="1:12" x14ac:dyDescent="0.25">
      <c r="A1882" s="6" t="str">
        <f>SUBSTITUTE(SUBSTITUTE(Table2[[#This Row],[NAMA BARANG]],"-","")," ","")</f>
        <v>Pompabalon0201(B)</v>
      </c>
      <c r="B1882" s="8">
        <f ca="1">IF(Table2[[#This Row],[TT]]&lt;1,"",COUNT(B$2:B1881)+1)</f>
        <v>1880</v>
      </c>
      <c r="C1882" s="6" t="s">
        <v>2222</v>
      </c>
      <c r="D1882" s="8">
        <v>9</v>
      </c>
      <c r="E1882" s="8">
        <v>100</v>
      </c>
      <c r="F1882" s="8">
        <f ca="1">SUM(Table2[[#This Row],[AWAL]],Table2[[#This Row],[M17_21_2]],Table2[[#This Row],[K17_21_2]],Table2[[#This Row],[M23_28_2]],Table2[[#This Row],[K23_28_2]])</f>
        <v>9</v>
      </c>
      <c r="G1882" s="6">
        <f ca="1">SUMIF(INDIRECT(Table2[[#Headers],[M17_21_2]]&amp;"[concat]"),Table2[concat],INDIRECT(Table2[[#Headers],[M17_21_2]]&amp;"[c]"))</f>
        <v>0</v>
      </c>
      <c r="H1882" s="6">
        <f ca="1">SUMIF(INDIRECT(Table2[[#Headers],[K17_21_2]]&amp;"[concat]"),Table2[concat],INDIRECT(Table2[[#Headers],[K17_21_2]]&amp;"[c]"))*-1</f>
        <v>0</v>
      </c>
      <c r="I1882" s="6" t="str">
        <f ca="1">IF(OR(Table2[[#This Row],[M17_21_2]]&gt;0,Table2[[#This Row],[K17_21_2]]&lt;0),"+-","")</f>
        <v/>
      </c>
      <c r="J1882" s="9">
        <f ca="1">SUMIF(INDIRECT(Table2[[#Headers],[M23_28_2]]&amp;"[concat]"),Table2[concat],INDIRECT(Table2[[#Headers],[M23_28_2]]&amp;"[c]"))</f>
        <v>0</v>
      </c>
      <c r="K1882" s="9"/>
      <c r="L1882" s="9" t="str">
        <f ca="1">IF(OR(Table2[[#This Row],[M23_28_2]]&gt;0,Table2[[#This Row],[K23_28_2]]&lt;0),"+-","")</f>
        <v/>
      </c>
    </row>
    <row r="1883" spans="1:12" x14ac:dyDescent="0.25">
      <c r="A1883" s="6" t="str">
        <f>SUBSTITUTE(SUBSTITUTE(Table2[[#This Row],[NAMA BARANG]],"-","")," ","")</f>
        <v>Pompabalon0203/0014(k)</v>
      </c>
      <c r="B1883" s="8">
        <f ca="1">IF(Table2[[#This Row],[TT]]&lt;1,"",COUNT(B$2:B1882)+1)</f>
        <v>1881</v>
      </c>
      <c r="C1883" s="6" t="s">
        <v>2223</v>
      </c>
      <c r="D1883" s="8">
        <v>8</v>
      </c>
      <c r="E1883" s="8">
        <v>100</v>
      </c>
      <c r="F1883" s="8">
        <f ca="1">SUM(Table2[[#This Row],[AWAL]],Table2[[#This Row],[M17_21_2]],Table2[[#This Row],[K17_21_2]],Table2[[#This Row],[M23_28_2]],Table2[[#This Row],[K23_28_2]])</f>
        <v>8</v>
      </c>
      <c r="G1883" s="6">
        <f ca="1">SUMIF(INDIRECT(Table2[[#Headers],[M17_21_2]]&amp;"[concat]"),Table2[concat],INDIRECT(Table2[[#Headers],[M17_21_2]]&amp;"[c]"))</f>
        <v>0</v>
      </c>
      <c r="H1883" s="6">
        <f ca="1">SUMIF(INDIRECT(Table2[[#Headers],[K17_21_2]]&amp;"[concat]"),Table2[concat],INDIRECT(Table2[[#Headers],[K17_21_2]]&amp;"[c]"))*-1</f>
        <v>0</v>
      </c>
      <c r="I1883" s="6" t="str">
        <f ca="1">IF(OR(Table2[[#This Row],[M17_21_2]]&gt;0,Table2[[#This Row],[K17_21_2]]&lt;0),"+-","")</f>
        <v/>
      </c>
      <c r="J1883" s="9">
        <f ca="1">SUMIF(INDIRECT(Table2[[#Headers],[M23_28_2]]&amp;"[concat]"),Table2[concat],INDIRECT(Table2[[#Headers],[M23_28_2]]&amp;"[c]"))</f>
        <v>0</v>
      </c>
      <c r="K1883" s="9"/>
      <c r="L1883" s="9" t="str">
        <f ca="1">IF(OR(Table2[[#This Row],[M23_28_2]]&gt;0,Table2[[#This Row],[K23_28_2]]&lt;0),"+-","")</f>
        <v/>
      </c>
    </row>
    <row r="1884" spans="1:12" x14ac:dyDescent="0.25">
      <c r="A1884" s="6" t="str">
        <f>SUBSTITUTE(SUBSTITUTE(Table2[[#This Row],[NAMA BARANG]],"-","")," ","")</f>
        <v>Postit889Kpony</v>
      </c>
      <c r="B1884" s="8">
        <f ca="1">IF(Table2[[#This Row],[TT]]&lt;1,"",COUNT(B$2:B1883)+1)</f>
        <v>1882</v>
      </c>
      <c r="C1884" s="6" t="s">
        <v>2224</v>
      </c>
      <c r="D1884" s="8">
        <v>4</v>
      </c>
      <c r="E1884" s="8">
        <v>1200</v>
      </c>
      <c r="F1884" s="8">
        <f ca="1">SUM(Table2[[#This Row],[AWAL]],Table2[[#This Row],[M17_21_2]],Table2[[#This Row],[K17_21_2]],Table2[[#This Row],[M23_28_2]],Table2[[#This Row],[K23_28_2]])</f>
        <v>4</v>
      </c>
      <c r="G1884" s="6">
        <f ca="1">SUMIF(INDIRECT(Table2[[#Headers],[M17_21_2]]&amp;"[concat]"),Table2[concat],INDIRECT(Table2[[#Headers],[M17_21_2]]&amp;"[c]"))</f>
        <v>0</v>
      </c>
      <c r="H1884" s="6">
        <f ca="1">SUMIF(INDIRECT(Table2[[#Headers],[K17_21_2]]&amp;"[concat]"),Table2[concat],INDIRECT(Table2[[#Headers],[K17_21_2]]&amp;"[c]"))*-1</f>
        <v>0</v>
      </c>
      <c r="I1884" s="6" t="str">
        <f ca="1">IF(OR(Table2[[#This Row],[M17_21_2]]&gt;0,Table2[[#This Row],[K17_21_2]]&lt;0),"+-","")</f>
        <v/>
      </c>
      <c r="J1884" s="9">
        <f ca="1">SUMIF(INDIRECT(Table2[[#Headers],[M23_28_2]]&amp;"[concat]"),Table2[concat],INDIRECT(Table2[[#Headers],[M23_28_2]]&amp;"[c]"))</f>
        <v>0</v>
      </c>
      <c r="K1884" s="9"/>
      <c r="L1884" s="9" t="str">
        <f ca="1">IF(OR(Table2[[#This Row],[M23_28_2]]&gt;0,Table2[[#This Row],[K23_28_2]]&lt;0),"+-","")</f>
        <v/>
      </c>
    </row>
    <row r="1885" spans="1:12" x14ac:dyDescent="0.25">
      <c r="A1885" s="6" t="str">
        <f>SUBSTITUTE(SUBSTITUTE(Table2[[#This Row],[NAMA BARANG]],"-","")," ","")</f>
        <v>Postit9615</v>
      </c>
      <c r="B1885" s="8">
        <f ca="1">IF(Table2[[#This Row],[TT]]&lt;1,"",COUNT(B$2:B1884)+1)</f>
        <v>1883</v>
      </c>
      <c r="C1885" s="6" t="s">
        <v>2225</v>
      </c>
      <c r="D1885" s="8">
        <v>1</v>
      </c>
      <c r="E1885" s="8">
        <v>1200</v>
      </c>
      <c r="F1885" s="8">
        <f ca="1">SUM(Table2[[#This Row],[AWAL]],Table2[[#This Row],[M17_21_2]],Table2[[#This Row],[K17_21_2]],Table2[[#This Row],[M23_28_2]],Table2[[#This Row],[K23_28_2]])</f>
        <v>1</v>
      </c>
      <c r="G1885" s="6">
        <f ca="1">SUMIF(INDIRECT(Table2[[#Headers],[M17_21_2]]&amp;"[concat]"),Table2[concat],INDIRECT(Table2[[#Headers],[M17_21_2]]&amp;"[c]"))</f>
        <v>0</v>
      </c>
      <c r="H1885" s="6">
        <f ca="1">SUMIF(INDIRECT(Table2[[#Headers],[K17_21_2]]&amp;"[concat]"),Table2[concat],INDIRECT(Table2[[#Headers],[K17_21_2]]&amp;"[c]"))*-1</f>
        <v>0</v>
      </c>
      <c r="I1885" s="6" t="str">
        <f ca="1">IF(OR(Table2[[#This Row],[M17_21_2]]&gt;0,Table2[[#This Row],[K17_21_2]]&lt;0),"+-","")</f>
        <v/>
      </c>
      <c r="J1885" s="9">
        <f ca="1">SUMIF(INDIRECT(Table2[[#Headers],[M23_28_2]]&amp;"[concat]"),Table2[concat],INDIRECT(Table2[[#Headers],[M23_28_2]]&amp;"[c]"))</f>
        <v>0</v>
      </c>
      <c r="K1885" s="9"/>
      <c r="L1885" s="9" t="str">
        <f ca="1">IF(OR(Table2[[#This Row],[M23_28_2]]&gt;0,Table2[[#This Row],[K23_28_2]]&lt;0),"+-","")</f>
        <v/>
      </c>
    </row>
    <row r="1886" spans="1:12" x14ac:dyDescent="0.25">
      <c r="A1886" s="6" t="str">
        <f>SUBSTITUTE(SUBSTITUTE(Table2[[#This Row],[NAMA BARANG]],"-","")," ","")</f>
        <v>Postit9620</v>
      </c>
      <c r="B1886" s="8">
        <f ca="1">IF(Table2[[#This Row],[TT]]&lt;1,"",COUNT(B$2:B1885)+1)</f>
        <v>1884</v>
      </c>
      <c r="C1886" s="6" t="s">
        <v>2226</v>
      </c>
      <c r="D1886" s="8">
        <v>1</v>
      </c>
      <c r="E1886" s="8">
        <v>1200</v>
      </c>
      <c r="F1886" s="8">
        <f ca="1">SUM(Table2[[#This Row],[AWAL]],Table2[[#This Row],[M17_21_2]],Table2[[#This Row],[K17_21_2]],Table2[[#This Row],[M23_28_2]],Table2[[#This Row],[K23_28_2]])</f>
        <v>1</v>
      </c>
      <c r="G1886" s="6">
        <f ca="1">SUMIF(INDIRECT(Table2[[#Headers],[M17_21_2]]&amp;"[concat]"),Table2[concat],INDIRECT(Table2[[#Headers],[M17_21_2]]&amp;"[c]"))</f>
        <v>0</v>
      </c>
      <c r="H1886" s="6">
        <f ca="1">SUMIF(INDIRECT(Table2[[#Headers],[K17_21_2]]&amp;"[concat]"),Table2[concat],INDIRECT(Table2[[#Headers],[K17_21_2]]&amp;"[c]"))*-1</f>
        <v>0</v>
      </c>
      <c r="I1886" s="6" t="str">
        <f ca="1">IF(OR(Table2[[#This Row],[M17_21_2]]&gt;0,Table2[[#This Row],[K17_21_2]]&lt;0),"+-","")</f>
        <v/>
      </c>
      <c r="J1886" s="9">
        <f ca="1">SUMIF(INDIRECT(Table2[[#Headers],[M23_28_2]]&amp;"[concat]"),Table2[concat],INDIRECT(Table2[[#Headers],[M23_28_2]]&amp;"[c]"))</f>
        <v>0</v>
      </c>
      <c r="K1886" s="9"/>
      <c r="L1886" s="9" t="str">
        <f ca="1">IF(OR(Table2[[#This Row],[M23_28_2]]&gt;0,Table2[[#This Row],[K23_28_2]]&lt;0),"+-","")</f>
        <v/>
      </c>
    </row>
    <row r="1887" spans="1:12" x14ac:dyDescent="0.25">
      <c r="A1887" s="6" t="str">
        <f>SUBSTITUTE(SUBSTITUTE(Table2[[#This Row],[NAMA BARANG]],"-","")," ","")</f>
        <v>Postit9621</v>
      </c>
      <c r="B1887" s="8">
        <f ca="1">IF(Table2[[#This Row],[TT]]&lt;1,"",COUNT(B$2:B1886)+1)</f>
        <v>1885</v>
      </c>
      <c r="C1887" s="6" t="s">
        <v>2227</v>
      </c>
      <c r="D1887" s="8">
        <v>19</v>
      </c>
      <c r="E1887" s="8">
        <v>1200</v>
      </c>
      <c r="F1887" s="8">
        <f ca="1">SUM(Table2[[#This Row],[AWAL]],Table2[[#This Row],[M17_21_2]],Table2[[#This Row],[K17_21_2]],Table2[[#This Row],[M23_28_2]],Table2[[#This Row],[K23_28_2]])</f>
        <v>19</v>
      </c>
      <c r="G1887" s="6">
        <f ca="1">SUMIF(INDIRECT(Table2[[#Headers],[M17_21_2]]&amp;"[concat]"),Table2[concat],INDIRECT(Table2[[#Headers],[M17_21_2]]&amp;"[c]"))</f>
        <v>0</v>
      </c>
      <c r="H1887" s="6">
        <f ca="1">SUMIF(INDIRECT(Table2[[#Headers],[K17_21_2]]&amp;"[concat]"),Table2[concat],INDIRECT(Table2[[#Headers],[K17_21_2]]&amp;"[c]"))*-1</f>
        <v>0</v>
      </c>
      <c r="I1887" s="6" t="str">
        <f ca="1">IF(OR(Table2[[#This Row],[M17_21_2]]&gt;0,Table2[[#This Row],[K17_21_2]]&lt;0),"+-","")</f>
        <v/>
      </c>
      <c r="J1887" s="9">
        <f ca="1">SUMIF(INDIRECT(Table2[[#Headers],[M23_28_2]]&amp;"[concat]"),Table2[concat],INDIRECT(Table2[[#Headers],[M23_28_2]]&amp;"[c]"))</f>
        <v>0</v>
      </c>
      <c r="K1887" s="9"/>
      <c r="L1887" s="9" t="str">
        <f ca="1">IF(OR(Table2[[#This Row],[M23_28_2]]&gt;0,Table2[[#This Row],[K23_28_2]]&lt;0),"+-","")</f>
        <v/>
      </c>
    </row>
    <row r="1888" spans="1:12" x14ac:dyDescent="0.25">
      <c r="A1888" s="6" t="str">
        <f>SUBSTITUTE(SUBSTITUTE(Table2[[#This Row],[NAMA BARANG]],"-","")," ","")</f>
        <v>Postitkertas8899Y</v>
      </c>
      <c r="B1888" s="8">
        <f ca="1">IF(Table2[[#This Row],[TT]]&lt;1,"",COUNT(B$2:B1887)+1)</f>
        <v>1886</v>
      </c>
      <c r="C1888" s="6" t="s">
        <v>2228</v>
      </c>
      <c r="D1888" s="8">
        <v>2</v>
      </c>
      <c r="E1888" s="8">
        <v>1200</v>
      </c>
      <c r="F1888" s="8">
        <f ca="1">SUM(Table2[[#This Row],[AWAL]],Table2[[#This Row],[M17_21_2]],Table2[[#This Row],[K17_21_2]],Table2[[#This Row],[M23_28_2]],Table2[[#This Row],[K23_28_2]])</f>
        <v>2</v>
      </c>
      <c r="G1888" s="6">
        <f ca="1">SUMIF(INDIRECT(Table2[[#Headers],[M17_21_2]]&amp;"[concat]"),Table2[concat],INDIRECT(Table2[[#Headers],[M17_21_2]]&amp;"[c]"))</f>
        <v>0</v>
      </c>
      <c r="H1888" s="6">
        <f ca="1">SUMIF(INDIRECT(Table2[[#Headers],[K17_21_2]]&amp;"[concat]"),Table2[concat],INDIRECT(Table2[[#Headers],[K17_21_2]]&amp;"[c]"))*-1</f>
        <v>0</v>
      </c>
      <c r="I1888" s="6" t="str">
        <f ca="1">IF(OR(Table2[[#This Row],[M17_21_2]]&gt;0,Table2[[#This Row],[K17_21_2]]&lt;0),"+-","")</f>
        <v/>
      </c>
      <c r="J1888" s="9">
        <f ca="1">SUMIF(INDIRECT(Table2[[#Headers],[M23_28_2]]&amp;"[concat]"),Table2[concat],INDIRECT(Table2[[#Headers],[M23_28_2]]&amp;"[c]"))</f>
        <v>0</v>
      </c>
      <c r="K1888" s="9"/>
      <c r="L1888" s="9" t="str">
        <f ca="1">IF(OR(Table2[[#This Row],[M23_28_2]]&gt;0,Table2[[#This Row],[K23_28_2]]&lt;0),"+-","")</f>
        <v/>
      </c>
    </row>
    <row r="1889" spans="1:12" x14ac:dyDescent="0.25">
      <c r="A1889" s="6" t="str">
        <f>SUBSTITUTE(SUBSTITUTE(Table2[[#This Row],[NAMA BARANG]],"-","")," ","")</f>
        <v>PostitPF1368</v>
      </c>
      <c r="B1889" s="8">
        <f ca="1">IF(Table2[[#This Row],[TT]]&lt;1,"",COUNT(B$2:B1888)+1)</f>
        <v>1887</v>
      </c>
      <c r="C1889" s="6" t="s">
        <v>2229</v>
      </c>
      <c r="D1889" s="8">
        <v>6</v>
      </c>
      <c r="E1889" s="8" t="s">
        <v>235</v>
      </c>
      <c r="F1889" s="8">
        <f ca="1">SUM(Table2[[#This Row],[AWAL]],Table2[[#This Row],[M17_21_2]],Table2[[#This Row],[K17_21_2]],Table2[[#This Row],[M23_28_2]],Table2[[#This Row],[K23_28_2]])</f>
        <v>6</v>
      </c>
      <c r="G1889" s="6">
        <f ca="1">SUMIF(INDIRECT(Table2[[#Headers],[M17_21_2]]&amp;"[concat]"),Table2[concat],INDIRECT(Table2[[#Headers],[M17_21_2]]&amp;"[c]"))</f>
        <v>0</v>
      </c>
      <c r="H1889" s="6">
        <f ca="1">SUMIF(INDIRECT(Table2[[#Headers],[K17_21_2]]&amp;"[concat]"),Table2[concat],INDIRECT(Table2[[#Headers],[K17_21_2]]&amp;"[c]"))*-1</f>
        <v>0</v>
      </c>
      <c r="I1889" s="6" t="str">
        <f ca="1">IF(OR(Table2[[#This Row],[M17_21_2]]&gt;0,Table2[[#This Row],[K17_21_2]]&lt;0),"+-","")</f>
        <v/>
      </c>
      <c r="J1889" s="9">
        <f ca="1">SUMIF(INDIRECT(Table2[[#Headers],[M23_28_2]]&amp;"[concat]"),Table2[concat],INDIRECT(Table2[[#Headers],[M23_28_2]]&amp;"[c]"))</f>
        <v>0</v>
      </c>
      <c r="K1889" s="9"/>
      <c r="L1889" s="9" t="str">
        <f ca="1">IF(OR(Table2[[#This Row],[M23_28_2]]&gt;0,Table2[[#This Row],[K23_28_2]]&lt;0),"+-","")</f>
        <v/>
      </c>
    </row>
    <row r="1890" spans="1:12" x14ac:dyDescent="0.25">
      <c r="A1890" s="6" t="str">
        <f>SUBSTITUTE(SUBSTITUTE(Table2[[#This Row],[NAMA BARANG]],"-","")," ","")</f>
        <v>PostitPF1899(1)/2899(8)</v>
      </c>
      <c r="B1890" s="8">
        <f ca="1">IF(Table2[[#This Row],[TT]]&lt;1,"",COUNT(B$2:B1889)+1)</f>
        <v>1888</v>
      </c>
      <c r="C1890" s="6" t="s">
        <v>2230</v>
      </c>
      <c r="D1890" s="8">
        <v>9</v>
      </c>
      <c r="E1890" s="8" t="s">
        <v>235</v>
      </c>
      <c r="F1890" s="8">
        <f ca="1">SUM(Table2[[#This Row],[AWAL]],Table2[[#This Row],[M17_21_2]],Table2[[#This Row],[K17_21_2]],Table2[[#This Row],[M23_28_2]],Table2[[#This Row],[K23_28_2]])</f>
        <v>9</v>
      </c>
      <c r="G1890" s="6">
        <f ca="1">SUMIF(INDIRECT(Table2[[#Headers],[M17_21_2]]&amp;"[concat]"),Table2[concat],INDIRECT(Table2[[#Headers],[M17_21_2]]&amp;"[c]"))</f>
        <v>0</v>
      </c>
      <c r="H1890" s="6">
        <f ca="1">SUMIF(INDIRECT(Table2[[#Headers],[K17_21_2]]&amp;"[concat]"),Table2[concat],INDIRECT(Table2[[#Headers],[K17_21_2]]&amp;"[c]"))*-1</f>
        <v>0</v>
      </c>
      <c r="I1890" s="6" t="str">
        <f ca="1">IF(OR(Table2[[#This Row],[M17_21_2]]&gt;0,Table2[[#This Row],[K17_21_2]]&lt;0),"+-","")</f>
        <v/>
      </c>
      <c r="J1890" s="9">
        <f ca="1">SUMIF(INDIRECT(Table2[[#Headers],[M23_28_2]]&amp;"[concat]"),Table2[concat],INDIRECT(Table2[[#Headers],[M23_28_2]]&amp;"[c]"))</f>
        <v>0</v>
      </c>
      <c r="K1890" s="9"/>
      <c r="L1890" s="9" t="str">
        <f ca="1">IF(OR(Table2[[#This Row],[M23_28_2]]&gt;0,Table2[[#This Row],[K23_28_2]]&lt;0),"+-","")</f>
        <v/>
      </c>
    </row>
    <row r="1891" spans="1:12" x14ac:dyDescent="0.25">
      <c r="A1891" s="6" t="str">
        <f>SUBSTITUTE(SUBSTITUTE(Table2[[#This Row],[NAMA BARANG]],"-","")," ","")</f>
        <v>PostitPF2368</v>
      </c>
      <c r="B1891" s="8">
        <f ca="1">IF(Table2[[#This Row],[TT]]&lt;1,"",COUNT(B$2:B1890)+1)</f>
        <v>1889</v>
      </c>
      <c r="C1891" s="6" t="s">
        <v>2231</v>
      </c>
      <c r="D1891" s="8">
        <v>1</v>
      </c>
      <c r="E1891" s="8" t="s">
        <v>235</v>
      </c>
      <c r="F1891" s="8">
        <f ca="1">SUM(Table2[[#This Row],[AWAL]],Table2[[#This Row],[M17_21_2]],Table2[[#This Row],[K17_21_2]],Table2[[#This Row],[M23_28_2]],Table2[[#This Row],[K23_28_2]])</f>
        <v>1</v>
      </c>
      <c r="G1891" s="6">
        <f ca="1">SUMIF(INDIRECT(Table2[[#Headers],[M17_21_2]]&amp;"[concat]"),Table2[concat],INDIRECT(Table2[[#Headers],[M17_21_2]]&amp;"[c]"))</f>
        <v>0</v>
      </c>
      <c r="H1891" s="6">
        <f ca="1">SUMIF(INDIRECT(Table2[[#Headers],[K17_21_2]]&amp;"[concat]"),Table2[concat],INDIRECT(Table2[[#Headers],[K17_21_2]]&amp;"[c]"))*-1</f>
        <v>0</v>
      </c>
      <c r="I1891" s="6" t="str">
        <f ca="1">IF(OR(Table2[[#This Row],[M17_21_2]]&gt;0,Table2[[#This Row],[K17_21_2]]&lt;0),"+-","")</f>
        <v/>
      </c>
      <c r="J1891" s="9">
        <f ca="1">SUMIF(INDIRECT(Table2[[#Headers],[M23_28_2]]&amp;"[concat]"),Table2[concat],INDIRECT(Table2[[#Headers],[M23_28_2]]&amp;"[c]"))</f>
        <v>0</v>
      </c>
      <c r="K1891" s="9"/>
      <c r="L1891" s="9" t="str">
        <f ca="1">IF(OR(Table2[[#This Row],[M23_28_2]]&gt;0,Table2[[#This Row],[K23_28_2]]&lt;0),"+-","")</f>
        <v/>
      </c>
    </row>
    <row r="1892" spans="1:12" x14ac:dyDescent="0.25">
      <c r="A1892" s="6" t="str">
        <f>SUBSTITUTE(SUBSTITUTE(Table2[[#This Row],[NAMA BARANG]],"-","")," ","")</f>
        <v>PostitPF3368(5)/4368(4)</v>
      </c>
      <c r="B1892" s="8">
        <f ca="1">IF(Table2[[#This Row],[TT]]&lt;1,"",COUNT(B$2:B1891)+1)</f>
        <v>1890</v>
      </c>
      <c r="C1892" s="6" t="s">
        <v>2232</v>
      </c>
      <c r="D1892" s="8">
        <v>9</v>
      </c>
      <c r="E1892" s="8" t="s">
        <v>235</v>
      </c>
      <c r="F1892" s="8">
        <f ca="1">SUM(Table2[[#This Row],[AWAL]],Table2[[#This Row],[M17_21_2]],Table2[[#This Row],[K17_21_2]],Table2[[#This Row],[M23_28_2]],Table2[[#This Row],[K23_28_2]])</f>
        <v>9</v>
      </c>
      <c r="G1892" s="6">
        <f ca="1">SUMIF(INDIRECT(Table2[[#Headers],[M17_21_2]]&amp;"[concat]"),Table2[concat],INDIRECT(Table2[[#Headers],[M17_21_2]]&amp;"[c]"))</f>
        <v>0</v>
      </c>
      <c r="H1892" s="6">
        <f ca="1">SUMIF(INDIRECT(Table2[[#Headers],[K17_21_2]]&amp;"[concat]"),Table2[concat],INDIRECT(Table2[[#Headers],[K17_21_2]]&amp;"[c]"))*-1</f>
        <v>0</v>
      </c>
      <c r="I1892" s="6" t="str">
        <f ca="1">IF(OR(Table2[[#This Row],[M17_21_2]]&gt;0,Table2[[#This Row],[K17_21_2]]&lt;0),"+-","")</f>
        <v/>
      </c>
      <c r="J1892" s="9">
        <f ca="1">SUMIF(INDIRECT(Table2[[#Headers],[M23_28_2]]&amp;"[concat]"),Table2[concat],INDIRECT(Table2[[#Headers],[M23_28_2]]&amp;"[c]"))</f>
        <v>0</v>
      </c>
      <c r="K1892" s="9"/>
      <c r="L1892" s="9" t="str">
        <f ca="1">IF(OR(Table2[[#This Row],[M23_28_2]]&gt;0,Table2[[#This Row],[K23_28_2]]&lt;0),"+-","")</f>
        <v/>
      </c>
    </row>
    <row r="1893" spans="1:12" x14ac:dyDescent="0.25">
      <c r="A1893" s="6" t="str">
        <f>SUBSTITUTE(SUBSTITUTE(Table2[[#This Row],[NAMA BARANG]],"-","")," ","")</f>
        <v>PostitPF3899</v>
      </c>
      <c r="B1893" s="8">
        <f ca="1">IF(Table2[[#This Row],[TT]]&lt;1,"",COUNT(B$2:B1892)+1)</f>
        <v>1891</v>
      </c>
      <c r="C1893" s="6" t="s">
        <v>2233</v>
      </c>
      <c r="D1893" s="8">
        <v>5</v>
      </c>
      <c r="E1893" s="8" t="s">
        <v>235</v>
      </c>
      <c r="F1893" s="8">
        <f ca="1">SUM(Table2[[#This Row],[AWAL]],Table2[[#This Row],[M17_21_2]],Table2[[#This Row],[K17_21_2]],Table2[[#This Row],[M23_28_2]],Table2[[#This Row],[K23_28_2]])</f>
        <v>5</v>
      </c>
      <c r="G1893" s="6">
        <f ca="1">SUMIF(INDIRECT(Table2[[#Headers],[M17_21_2]]&amp;"[concat]"),Table2[concat],INDIRECT(Table2[[#Headers],[M17_21_2]]&amp;"[c]"))</f>
        <v>0</v>
      </c>
      <c r="H1893" s="6">
        <f ca="1">SUMIF(INDIRECT(Table2[[#Headers],[K17_21_2]]&amp;"[concat]"),Table2[concat],INDIRECT(Table2[[#Headers],[K17_21_2]]&amp;"[c]"))*-1</f>
        <v>0</v>
      </c>
      <c r="I1893" s="6" t="str">
        <f ca="1">IF(OR(Table2[[#This Row],[M17_21_2]]&gt;0,Table2[[#This Row],[K17_21_2]]&lt;0),"+-","")</f>
        <v/>
      </c>
      <c r="J1893" s="9">
        <f ca="1">SUMIF(INDIRECT(Table2[[#Headers],[M23_28_2]]&amp;"[concat]"),Table2[concat],INDIRECT(Table2[[#Headers],[M23_28_2]]&amp;"[c]"))</f>
        <v>0</v>
      </c>
      <c r="K1893" s="9"/>
      <c r="L1893" s="9" t="str">
        <f ca="1">IF(OR(Table2[[#This Row],[M23_28_2]]&gt;0,Table2[[#This Row],[K23_28_2]]&lt;0),"+-","")</f>
        <v/>
      </c>
    </row>
    <row r="1894" spans="1:12" x14ac:dyDescent="0.25">
      <c r="A1894" s="6" t="str">
        <f>SUBSTITUTE(SUBSTITUTE(Table2[[#This Row],[NAMA BARANG]],"-","")," ","")</f>
        <v>PostitPF5368(3)/6368(6)</v>
      </c>
      <c r="B1894" s="8">
        <f ca="1">IF(Table2[[#This Row],[TT]]&lt;1,"",COUNT(B$2:B1893)+1)</f>
        <v>1892</v>
      </c>
      <c r="C1894" s="6" t="s">
        <v>2234</v>
      </c>
      <c r="D1894" s="8">
        <v>9</v>
      </c>
      <c r="E1894" s="8" t="s">
        <v>235</v>
      </c>
      <c r="F1894" s="8">
        <f ca="1">SUM(Table2[[#This Row],[AWAL]],Table2[[#This Row],[M17_21_2]],Table2[[#This Row],[K17_21_2]],Table2[[#This Row],[M23_28_2]],Table2[[#This Row],[K23_28_2]])</f>
        <v>9</v>
      </c>
      <c r="G1894" s="6">
        <f ca="1">SUMIF(INDIRECT(Table2[[#Headers],[M17_21_2]]&amp;"[concat]"),Table2[concat],INDIRECT(Table2[[#Headers],[M17_21_2]]&amp;"[c]"))</f>
        <v>0</v>
      </c>
      <c r="H1894" s="6">
        <f ca="1">SUMIF(INDIRECT(Table2[[#Headers],[K17_21_2]]&amp;"[concat]"),Table2[concat],INDIRECT(Table2[[#Headers],[K17_21_2]]&amp;"[c]"))*-1</f>
        <v>0</v>
      </c>
      <c r="I1894" s="6" t="str">
        <f ca="1">IF(OR(Table2[[#This Row],[M17_21_2]]&gt;0,Table2[[#This Row],[K17_21_2]]&lt;0),"+-","")</f>
        <v/>
      </c>
      <c r="J1894" s="9">
        <f ca="1">SUMIF(INDIRECT(Table2[[#Headers],[M23_28_2]]&amp;"[concat]"),Table2[concat],INDIRECT(Table2[[#Headers],[M23_28_2]]&amp;"[c]"))</f>
        <v>0</v>
      </c>
      <c r="K1894" s="9"/>
      <c r="L1894" s="9" t="str">
        <f ca="1">IF(OR(Table2[[#This Row],[M23_28_2]]&gt;0,Table2[[#This Row],[K23_28_2]]&lt;0),"+-","")</f>
        <v/>
      </c>
    </row>
    <row r="1895" spans="1:12" x14ac:dyDescent="0.25">
      <c r="A1895" s="6" t="str">
        <f>SUBSTITUTE(SUBSTITUTE(Table2[[#This Row],[NAMA BARANG]],"-","")," ","")</f>
        <v>PostitPF5899(2)/6899(2)</v>
      </c>
      <c r="B1895" s="8">
        <f ca="1">IF(Table2[[#This Row],[TT]]&lt;1,"",COUNT(B$2:B1894)+1)</f>
        <v>1893</v>
      </c>
      <c r="C1895" s="6" t="s">
        <v>2235</v>
      </c>
      <c r="D1895" s="8">
        <v>4</v>
      </c>
      <c r="E1895" s="8" t="s">
        <v>235</v>
      </c>
      <c r="F1895" s="8">
        <f ca="1">SUM(Table2[[#This Row],[AWAL]],Table2[[#This Row],[M17_21_2]],Table2[[#This Row],[K17_21_2]],Table2[[#This Row],[M23_28_2]],Table2[[#This Row],[K23_28_2]])</f>
        <v>4</v>
      </c>
      <c r="G1895" s="6">
        <f ca="1">SUMIF(INDIRECT(Table2[[#Headers],[M17_21_2]]&amp;"[concat]"),Table2[concat],INDIRECT(Table2[[#Headers],[M17_21_2]]&amp;"[c]"))</f>
        <v>0</v>
      </c>
      <c r="H1895" s="6">
        <f ca="1">SUMIF(INDIRECT(Table2[[#Headers],[K17_21_2]]&amp;"[concat]"),Table2[concat],INDIRECT(Table2[[#Headers],[K17_21_2]]&amp;"[c]"))*-1</f>
        <v>0</v>
      </c>
      <c r="I1895" s="6" t="str">
        <f ca="1">IF(OR(Table2[[#This Row],[M17_21_2]]&gt;0,Table2[[#This Row],[K17_21_2]]&lt;0),"+-","")</f>
        <v/>
      </c>
      <c r="J1895" s="9">
        <f ca="1">SUMIF(INDIRECT(Table2[[#Headers],[M23_28_2]]&amp;"[concat]"),Table2[concat],INDIRECT(Table2[[#Headers],[M23_28_2]]&amp;"[c]"))</f>
        <v>0</v>
      </c>
      <c r="K1895" s="9"/>
      <c r="L1895" s="9" t="str">
        <f ca="1">IF(OR(Table2[[#This Row],[M23_28_2]]&gt;0,Table2[[#This Row],[K23_28_2]]&lt;0),"+-","")</f>
        <v/>
      </c>
    </row>
    <row r="1896" spans="1:12" x14ac:dyDescent="0.25">
      <c r="A1896" s="6" t="str">
        <f>SUBSTITUTE(SUBSTITUTE(Table2[[#This Row],[NAMA BARANG]],"-","")," ","")</f>
        <v>PostitPostA</v>
      </c>
      <c r="B1896" s="8">
        <f ca="1">IF(Table2[[#This Row],[TT]]&lt;1,"",COUNT(B$2:B1895)+1)</f>
        <v>1894</v>
      </c>
      <c r="C1896" s="6" t="s">
        <v>2236</v>
      </c>
      <c r="D1896" s="8">
        <v>1</v>
      </c>
      <c r="E1896" s="8" t="s">
        <v>145</v>
      </c>
      <c r="F1896" s="8">
        <f ca="1">SUM(Table2[[#This Row],[AWAL]],Table2[[#This Row],[M17_21_2]],Table2[[#This Row],[K17_21_2]],Table2[[#This Row],[M23_28_2]],Table2[[#This Row],[K23_28_2]])</f>
        <v>1</v>
      </c>
      <c r="G1896" s="6">
        <f ca="1">SUMIF(INDIRECT(Table2[[#Headers],[M17_21_2]]&amp;"[concat]"),Table2[concat],INDIRECT(Table2[[#Headers],[M17_21_2]]&amp;"[c]"))</f>
        <v>0</v>
      </c>
      <c r="H1896" s="6">
        <f ca="1">SUMIF(INDIRECT(Table2[[#Headers],[K17_21_2]]&amp;"[concat]"),Table2[concat],INDIRECT(Table2[[#Headers],[K17_21_2]]&amp;"[c]"))*-1</f>
        <v>0</v>
      </c>
      <c r="I1896" s="6" t="str">
        <f ca="1">IF(OR(Table2[[#This Row],[M17_21_2]]&gt;0,Table2[[#This Row],[K17_21_2]]&lt;0),"+-","")</f>
        <v/>
      </c>
      <c r="J1896" s="9">
        <f ca="1">SUMIF(INDIRECT(Table2[[#Headers],[M23_28_2]]&amp;"[concat]"),Table2[concat],INDIRECT(Table2[[#Headers],[M23_28_2]]&amp;"[c]"))</f>
        <v>0</v>
      </c>
      <c r="K1896" s="9"/>
      <c r="L1896" s="9" t="str">
        <f ca="1">IF(OR(Table2[[#This Row],[M23_28_2]]&gt;0,Table2[[#This Row],[K23_28_2]]&lt;0),"+-","")</f>
        <v/>
      </c>
    </row>
    <row r="1897" spans="1:12" x14ac:dyDescent="0.25">
      <c r="A1897" s="6" t="str">
        <f>SUBSTITUTE(SUBSTITUTE(Table2[[#This Row],[NAMA BARANG]],"-","")," ","")</f>
        <v>PostitSHF5</v>
      </c>
      <c r="B1897" s="8">
        <f ca="1">IF(Table2[[#This Row],[TT]]&lt;1,"",COUNT(B$2:B1896)+1)</f>
        <v>1895</v>
      </c>
      <c r="C1897" s="6" t="s">
        <v>2237</v>
      </c>
      <c r="D1897" s="8">
        <v>1</v>
      </c>
      <c r="E1897" s="8">
        <v>1200</v>
      </c>
      <c r="F1897" s="8">
        <f ca="1">SUM(Table2[[#This Row],[AWAL]],Table2[[#This Row],[M17_21_2]],Table2[[#This Row],[K17_21_2]],Table2[[#This Row],[M23_28_2]],Table2[[#This Row],[K23_28_2]])</f>
        <v>1</v>
      </c>
      <c r="G1897" s="6">
        <f ca="1">SUMIF(INDIRECT(Table2[[#Headers],[M17_21_2]]&amp;"[concat]"),Table2[concat],INDIRECT(Table2[[#Headers],[M17_21_2]]&amp;"[c]"))</f>
        <v>0</v>
      </c>
      <c r="H1897" s="6">
        <f ca="1">SUMIF(INDIRECT(Table2[[#Headers],[K17_21_2]]&amp;"[concat]"),Table2[concat],INDIRECT(Table2[[#Headers],[K17_21_2]]&amp;"[c]"))*-1</f>
        <v>0</v>
      </c>
      <c r="I1897" s="6" t="str">
        <f ca="1">IF(OR(Table2[[#This Row],[M17_21_2]]&gt;0,Table2[[#This Row],[K17_21_2]]&lt;0),"+-","")</f>
        <v/>
      </c>
      <c r="J1897" s="9">
        <f ca="1">SUMIF(INDIRECT(Table2[[#Headers],[M23_28_2]]&amp;"[concat]"),Table2[concat],INDIRECT(Table2[[#Headers],[M23_28_2]]&amp;"[c]"))</f>
        <v>0</v>
      </c>
      <c r="K1897" s="9"/>
      <c r="L1897" s="9" t="str">
        <f ca="1">IF(OR(Table2[[#This Row],[M23_28_2]]&gt;0,Table2[[#This Row],[K23_28_2]]&lt;0),"+-","")</f>
        <v/>
      </c>
    </row>
    <row r="1898" spans="1:12" x14ac:dyDescent="0.25">
      <c r="A1898" s="6" t="str">
        <f>SUBSTITUTE(SUBSTITUTE(Table2[[#This Row],[NAMA BARANG]],"-","")," ","")</f>
        <v>Punch821Stempel</v>
      </c>
      <c r="B1898" s="8">
        <f ca="1">IF(Table2[[#This Row],[TT]]&lt;1,"",COUNT(B$2:B1897)+1)</f>
        <v>1896</v>
      </c>
      <c r="C1898" s="6" t="s">
        <v>2238</v>
      </c>
      <c r="D1898" s="8">
        <v>1</v>
      </c>
      <c r="E1898" s="8" t="s">
        <v>96</v>
      </c>
      <c r="F1898" s="8">
        <f ca="1">SUM(Table2[[#This Row],[AWAL]],Table2[[#This Row],[M17_21_2]],Table2[[#This Row],[K17_21_2]],Table2[[#This Row],[M23_28_2]],Table2[[#This Row],[K23_28_2]])</f>
        <v>1</v>
      </c>
      <c r="G1898" s="6">
        <f ca="1">SUMIF(INDIRECT(Table2[[#Headers],[M17_21_2]]&amp;"[concat]"),Table2[concat],INDIRECT(Table2[[#Headers],[M17_21_2]]&amp;"[c]"))</f>
        <v>0</v>
      </c>
      <c r="H1898" s="6">
        <f ca="1">SUMIF(INDIRECT(Table2[[#Headers],[K17_21_2]]&amp;"[concat]"),Table2[concat],INDIRECT(Table2[[#Headers],[K17_21_2]]&amp;"[c]"))*-1</f>
        <v>0</v>
      </c>
      <c r="I1898" s="6" t="str">
        <f ca="1">IF(OR(Table2[[#This Row],[M17_21_2]]&gt;0,Table2[[#This Row],[K17_21_2]]&lt;0),"+-","")</f>
        <v/>
      </c>
      <c r="J1898" s="9">
        <f ca="1">SUMIF(INDIRECT(Table2[[#Headers],[M23_28_2]]&amp;"[concat]"),Table2[concat],INDIRECT(Table2[[#Headers],[M23_28_2]]&amp;"[c]"))</f>
        <v>0</v>
      </c>
      <c r="K1898" s="9"/>
      <c r="L1898" s="9" t="str">
        <f ca="1">IF(OR(Table2[[#This Row],[M23_28_2]]&gt;0,Table2[[#This Row],[K23_28_2]]&lt;0),"+-","")</f>
        <v/>
      </c>
    </row>
    <row r="1899" spans="1:12" x14ac:dyDescent="0.25">
      <c r="A1899" s="6" t="str">
        <f>SUBSTITUTE(SUBSTITUTE(Table2[[#This Row],[NAMA BARANG]],"-","")," ","")</f>
        <v>PunchGeneral(B)(330)</v>
      </c>
      <c r="B1899" s="8">
        <f ca="1">IF(Table2[[#This Row],[TT]]&lt;1,"",COUNT(B$2:B1898)+1)</f>
        <v>1897</v>
      </c>
      <c r="C1899" s="6" t="s">
        <v>2239</v>
      </c>
      <c r="D1899" s="8">
        <v>29</v>
      </c>
      <c r="E1899" s="8" t="s">
        <v>1017</v>
      </c>
      <c r="F1899" s="8">
        <f ca="1">SUM(Table2[[#This Row],[AWAL]],Table2[[#This Row],[M17_21_2]],Table2[[#This Row],[K17_21_2]],Table2[[#This Row],[M23_28_2]],Table2[[#This Row],[K23_28_2]])</f>
        <v>29</v>
      </c>
      <c r="G1899" s="6">
        <f ca="1">SUMIF(INDIRECT(Table2[[#Headers],[M17_21_2]]&amp;"[concat]"),Table2[concat],INDIRECT(Table2[[#Headers],[M17_21_2]]&amp;"[c]"))</f>
        <v>0</v>
      </c>
      <c r="H1899" s="6">
        <f ca="1">SUMIF(INDIRECT(Table2[[#Headers],[K17_21_2]]&amp;"[concat]"),Table2[concat],INDIRECT(Table2[[#Headers],[K17_21_2]]&amp;"[c]"))*-1</f>
        <v>0</v>
      </c>
      <c r="I1899" s="6" t="str">
        <f ca="1">IF(OR(Table2[[#This Row],[M17_21_2]]&gt;0,Table2[[#This Row],[K17_21_2]]&lt;0),"+-","")</f>
        <v/>
      </c>
      <c r="J1899" s="9">
        <f ca="1">SUMIF(INDIRECT(Table2[[#Headers],[M23_28_2]]&amp;"[concat]"),Table2[concat],INDIRECT(Table2[[#Headers],[M23_28_2]]&amp;"[c]"))</f>
        <v>0</v>
      </c>
      <c r="K1899" s="9"/>
      <c r="L1899" s="9" t="str">
        <f ca="1">IF(OR(Table2[[#This Row],[M23_28_2]]&gt;0,Table2[[#This Row],[K23_28_2]]&lt;0),"+-","")</f>
        <v/>
      </c>
    </row>
    <row r="1900" spans="1:12" x14ac:dyDescent="0.25">
      <c r="A1900" s="6" t="str">
        <f>SUBSTITUTE(SUBSTITUTE(Table2[[#This Row],[NAMA BARANG]],"-","")," ","")</f>
        <v>PunchGeneral(K)(220)</v>
      </c>
      <c r="B1900" s="8">
        <f ca="1">IF(Table2[[#This Row],[TT]]&lt;1,"",COUNT(B$2:B1899)+1)</f>
        <v>1898</v>
      </c>
      <c r="C1900" s="6" t="s">
        <v>2240</v>
      </c>
      <c r="D1900" s="8">
        <v>17</v>
      </c>
      <c r="E1900" s="8" t="s">
        <v>57</v>
      </c>
      <c r="F1900" s="8">
        <f ca="1">SUM(Table2[[#This Row],[AWAL]],Table2[[#This Row],[M17_21_2]],Table2[[#This Row],[K17_21_2]],Table2[[#This Row],[M23_28_2]],Table2[[#This Row],[K23_28_2]])</f>
        <v>17</v>
      </c>
      <c r="G1900" s="6">
        <f ca="1">SUMIF(INDIRECT(Table2[[#Headers],[M17_21_2]]&amp;"[concat]"),Table2[concat],INDIRECT(Table2[[#Headers],[M17_21_2]]&amp;"[c]"))</f>
        <v>0</v>
      </c>
      <c r="H1900" s="6">
        <f ca="1">SUMIF(INDIRECT(Table2[[#Headers],[K17_21_2]]&amp;"[concat]"),Table2[concat],INDIRECT(Table2[[#Headers],[K17_21_2]]&amp;"[c]"))*-1</f>
        <v>0</v>
      </c>
      <c r="I1900" s="6" t="str">
        <f ca="1">IF(OR(Table2[[#This Row],[M17_21_2]]&gt;0,Table2[[#This Row],[K17_21_2]]&lt;0),"+-","")</f>
        <v/>
      </c>
      <c r="J1900" s="9">
        <f ca="1">SUMIF(INDIRECT(Table2[[#Headers],[M23_28_2]]&amp;"[concat]"),Table2[concat],INDIRECT(Table2[[#Headers],[M23_28_2]]&amp;"[c]"))</f>
        <v>0</v>
      </c>
      <c r="K1900" s="9"/>
      <c r="L1900" s="9" t="str">
        <f ca="1">IF(OR(Table2[[#This Row],[M23_28_2]]&gt;0,Table2[[#This Row],[K23_28_2]]&lt;0),"+-","")</f>
        <v/>
      </c>
    </row>
    <row r="1901" spans="1:12" x14ac:dyDescent="0.25">
      <c r="A1901" s="6" t="str">
        <f>SUBSTITUTE(SUBSTITUTE(Table2[[#This Row],[NAMA BARANG]],"-","")," ","")</f>
        <v>PushpinwarnaNariko</v>
      </c>
      <c r="B1901" s="8">
        <f ca="1">IF(Table2[[#This Row],[TT]]&lt;1,"",COUNT(B$2:B1900)+1)</f>
        <v>1899</v>
      </c>
      <c r="C1901" s="6" t="s">
        <v>2241</v>
      </c>
      <c r="D1901" s="8">
        <v>2</v>
      </c>
      <c r="E1901" s="8" t="s">
        <v>2242</v>
      </c>
      <c r="F1901" s="8">
        <f ca="1">SUM(Table2[[#This Row],[AWAL]],Table2[[#This Row],[M17_21_2]],Table2[[#This Row],[K17_21_2]],Table2[[#This Row],[M23_28_2]],Table2[[#This Row],[K23_28_2]])</f>
        <v>2</v>
      </c>
      <c r="G1901" s="6">
        <f ca="1">SUMIF(INDIRECT(Table2[[#Headers],[M17_21_2]]&amp;"[concat]"),Table2[concat],INDIRECT(Table2[[#Headers],[M17_21_2]]&amp;"[c]"))</f>
        <v>0</v>
      </c>
      <c r="H1901" s="6">
        <f ca="1">SUMIF(INDIRECT(Table2[[#Headers],[K17_21_2]]&amp;"[concat]"),Table2[concat],INDIRECT(Table2[[#Headers],[K17_21_2]]&amp;"[c]"))*-1</f>
        <v>0</v>
      </c>
      <c r="I1901" s="6" t="str">
        <f ca="1">IF(OR(Table2[[#This Row],[M17_21_2]]&gt;0,Table2[[#This Row],[K17_21_2]]&lt;0),"+-","")</f>
        <v/>
      </c>
      <c r="J1901" s="9">
        <f ca="1">SUMIF(INDIRECT(Table2[[#Headers],[M23_28_2]]&amp;"[concat]"),Table2[concat],INDIRECT(Table2[[#Headers],[M23_28_2]]&amp;"[c]"))</f>
        <v>0</v>
      </c>
      <c r="K1901" s="9"/>
      <c r="L1901" s="9" t="str">
        <f ca="1">IF(OR(Table2[[#This Row],[M23_28_2]]&gt;0,Table2[[#This Row],[K23_28_2]]&lt;0),"+-","")</f>
        <v/>
      </c>
    </row>
    <row r="1902" spans="1:12" x14ac:dyDescent="0.25">
      <c r="A1902" s="6" t="str">
        <f>SUBSTITUTE(SUBSTITUTE(Table2[[#This Row],[NAMA BARANG]],"-","")," ","")</f>
        <v>PuzzleM6662</v>
      </c>
      <c r="B1902" s="8">
        <f ca="1">IF(Table2[[#This Row],[TT]]&lt;1,"",COUNT(B$2:B1901)+1)</f>
        <v>1900</v>
      </c>
      <c r="C1902" s="6" t="s">
        <v>2243</v>
      </c>
      <c r="D1902" s="8">
        <v>1</v>
      </c>
      <c r="E1902" s="8" t="s">
        <v>171</v>
      </c>
      <c r="F1902" s="8">
        <f ca="1">SUM(Table2[[#This Row],[AWAL]],Table2[[#This Row],[M17_21_2]],Table2[[#This Row],[K17_21_2]],Table2[[#This Row],[M23_28_2]],Table2[[#This Row],[K23_28_2]])</f>
        <v>1</v>
      </c>
      <c r="G1902" s="6">
        <f ca="1">SUMIF(INDIRECT(Table2[[#Headers],[M17_21_2]]&amp;"[concat]"),Table2[concat],INDIRECT(Table2[[#Headers],[M17_21_2]]&amp;"[c]"))</f>
        <v>0</v>
      </c>
      <c r="H1902" s="6">
        <f ca="1">SUMIF(INDIRECT(Table2[[#Headers],[K17_21_2]]&amp;"[concat]"),Table2[concat],INDIRECT(Table2[[#Headers],[K17_21_2]]&amp;"[c]"))*-1</f>
        <v>0</v>
      </c>
      <c r="I1902" s="6" t="str">
        <f ca="1">IF(OR(Table2[[#This Row],[M17_21_2]]&gt;0,Table2[[#This Row],[K17_21_2]]&lt;0),"+-","")</f>
        <v/>
      </c>
      <c r="J1902" s="9">
        <f ca="1">SUMIF(INDIRECT(Table2[[#Headers],[M23_28_2]]&amp;"[concat]"),Table2[concat],INDIRECT(Table2[[#Headers],[M23_28_2]]&amp;"[c]"))</f>
        <v>0</v>
      </c>
      <c r="K1902" s="9"/>
      <c r="L1902" s="9" t="str">
        <f ca="1">IF(OR(Table2[[#This Row],[M23_28_2]]&gt;0,Table2[[#This Row],[K23_28_2]]&lt;0),"+-","")</f>
        <v/>
      </c>
    </row>
    <row r="1903" spans="1:12" x14ac:dyDescent="0.25">
      <c r="A1903" s="6" t="str">
        <f>SUBSTITUTE(SUBSTITUTE(Table2[[#This Row],[NAMA BARANG]],"-","")," ","")</f>
        <v>PuzzleS6663</v>
      </c>
      <c r="B1903" s="8">
        <f ca="1">IF(Table2[[#This Row],[TT]]&lt;1,"",COUNT(B$2:B1902)+1)</f>
        <v>1901</v>
      </c>
      <c r="C1903" s="6" t="s">
        <v>2244</v>
      </c>
      <c r="D1903" s="8">
        <v>1</v>
      </c>
      <c r="E1903" s="8" t="s">
        <v>147</v>
      </c>
      <c r="F1903" s="8">
        <f ca="1">SUM(Table2[[#This Row],[AWAL]],Table2[[#This Row],[M17_21_2]],Table2[[#This Row],[K17_21_2]],Table2[[#This Row],[M23_28_2]],Table2[[#This Row],[K23_28_2]])</f>
        <v>1</v>
      </c>
      <c r="G1903" s="6">
        <f ca="1">SUMIF(INDIRECT(Table2[[#Headers],[M17_21_2]]&amp;"[concat]"),Table2[concat],INDIRECT(Table2[[#Headers],[M17_21_2]]&amp;"[c]"))</f>
        <v>0</v>
      </c>
      <c r="H1903" s="6">
        <f ca="1">SUMIF(INDIRECT(Table2[[#Headers],[K17_21_2]]&amp;"[concat]"),Table2[concat],INDIRECT(Table2[[#Headers],[K17_21_2]]&amp;"[c]"))*-1</f>
        <v>0</v>
      </c>
      <c r="I1903" s="6" t="str">
        <f ca="1">IF(OR(Table2[[#This Row],[M17_21_2]]&gt;0,Table2[[#This Row],[K17_21_2]]&lt;0),"+-","")</f>
        <v/>
      </c>
      <c r="J1903" s="9">
        <f ca="1">SUMIF(INDIRECT(Table2[[#Headers],[M23_28_2]]&amp;"[concat]"),Table2[concat],INDIRECT(Table2[[#Headers],[M23_28_2]]&amp;"[c]"))</f>
        <v>0</v>
      </c>
      <c r="K1903" s="9"/>
      <c r="L1903" s="9" t="str">
        <f ca="1">IF(OR(Table2[[#This Row],[M23_28_2]]&gt;0,Table2[[#This Row],[K23_28_2]]&lt;0),"+-","")</f>
        <v/>
      </c>
    </row>
    <row r="1904" spans="1:12" x14ac:dyDescent="0.25">
      <c r="A1904" s="6" t="str">
        <f>SUBSTITUTE(SUBSTITUTE(Table2[[#This Row],[NAMA BARANG]],"-","")," ","")</f>
        <v>PuzzleSpidermanGloria</v>
      </c>
      <c r="B1904" s="8">
        <f ca="1">IF(Table2[[#This Row],[TT]]&lt;1,"",COUNT(B$2:B1903)+1)</f>
        <v>1902</v>
      </c>
      <c r="C1904" s="6" t="s">
        <v>2245</v>
      </c>
      <c r="D1904" s="8">
        <v>5</v>
      </c>
      <c r="E1904" s="8" t="s">
        <v>2246</v>
      </c>
      <c r="F1904" s="8">
        <f ca="1">SUM(Table2[[#This Row],[AWAL]],Table2[[#This Row],[M17_21_2]],Table2[[#This Row],[K17_21_2]],Table2[[#This Row],[M23_28_2]],Table2[[#This Row],[K23_28_2]])</f>
        <v>5</v>
      </c>
      <c r="G1904" s="6">
        <f ca="1">SUMIF(INDIRECT(Table2[[#Headers],[M17_21_2]]&amp;"[concat]"),Table2[concat],INDIRECT(Table2[[#Headers],[M17_21_2]]&amp;"[c]"))</f>
        <v>0</v>
      </c>
      <c r="H1904" s="6">
        <f ca="1">SUMIF(INDIRECT(Table2[[#Headers],[K17_21_2]]&amp;"[concat]"),Table2[concat],INDIRECT(Table2[[#Headers],[K17_21_2]]&amp;"[c]"))*-1</f>
        <v>0</v>
      </c>
      <c r="I1904" s="6" t="str">
        <f ca="1">IF(OR(Table2[[#This Row],[M17_21_2]]&gt;0,Table2[[#This Row],[K17_21_2]]&lt;0),"+-","")</f>
        <v/>
      </c>
      <c r="J1904" s="9">
        <f ca="1">SUMIF(INDIRECT(Table2[[#Headers],[M23_28_2]]&amp;"[concat]"),Table2[concat],INDIRECT(Table2[[#Headers],[M23_28_2]]&amp;"[c]"))</f>
        <v>0</v>
      </c>
      <c r="K1904" s="9"/>
      <c r="L1904" s="9" t="str">
        <f ca="1">IF(OR(Table2[[#This Row],[M23_28_2]]&gt;0,Table2[[#This Row],[K23_28_2]]&lt;0),"+-","")</f>
        <v/>
      </c>
    </row>
    <row r="1905" spans="1:12" x14ac:dyDescent="0.25">
      <c r="A1905" s="6" t="str">
        <f>SUBSTITUTE(SUBSTITUTE(Table2[[#This Row],[NAMA BARANG]],"-","")," ","")</f>
        <v>PuzzleSpidermanGloria</v>
      </c>
      <c r="B1905" s="8">
        <f ca="1">IF(Table2[[#This Row],[TT]]&lt;1,"",COUNT(B$2:B1904)+1)</f>
        <v>1903</v>
      </c>
      <c r="C1905" s="6" t="s">
        <v>2245</v>
      </c>
      <c r="D1905" s="8">
        <v>7</v>
      </c>
      <c r="E1905" s="8" t="s">
        <v>2246</v>
      </c>
      <c r="F1905" s="8">
        <f ca="1">SUM(Table2[[#This Row],[AWAL]],Table2[[#This Row],[M17_21_2]],Table2[[#This Row],[K17_21_2]],Table2[[#This Row],[M23_28_2]],Table2[[#This Row],[K23_28_2]])</f>
        <v>7</v>
      </c>
      <c r="G1905" s="6">
        <f ca="1">SUMIF(INDIRECT(Table2[[#Headers],[M17_21_2]]&amp;"[concat]"),Table2[concat],INDIRECT(Table2[[#Headers],[M17_21_2]]&amp;"[c]"))</f>
        <v>0</v>
      </c>
      <c r="H1905" s="6">
        <f ca="1">SUMIF(INDIRECT(Table2[[#Headers],[K17_21_2]]&amp;"[concat]"),Table2[concat],INDIRECT(Table2[[#Headers],[K17_21_2]]&amp;"[c]"))*-1</f>
        <v>0</v>
      </c>
      <c r="I1905" s="6" t="str">
        <f ca="1">IF(OR(Table2[[#This Row],[M17_21_2]]&gt;0,Table2[[#This Row],[K17_21_2]]&lt;0),"+-","")</f>
        <v/>
      </c>
      <c r="J1905" s="9">
        <f ca="1">SUMIF(INDIRECT(Table2[[#Headers],[M23_28_2]]&amp;"[concat]"),Table2[concat],INDIRECT(Table2[[#Headers],[M23_28_2]]&amp;"[c]"))</f>
        <v>0</v>
      </c>
      <c r="K1905" s="9"/>
      <c r="L1905" s="9" t="str">
        <f ca="1">IF(OR(Table2[[#This Row],[M23_28_2]]&gt;0,Table2[[#This Row],[K23_28_2]]&lt;0),"+-","")</f>
        <v/>
      </c>
    </row>
    <row r="1906" spans="1:12" x14ac:dyDescent="0.25">
      <c r="A1906" s="6" t="str">
        <f>SUBSTITUTE(SUBSTITUTE(Table2[[#This Row],[NAMA BARANG]],"-","")," ","")</f>
        <v>PuzzleTGPO01FancyCMP</v>
      </c>
      <c r="B1906" s="8">
        <f ca="1">IF(Table2[[#This Row],[TT]]&lt;1,"",COUNT(B$2:B1905)+1)</f>
        <v>1904</v>
      </c>
      <c r="C1906" s="6" t="s">
        <v>2247</v>
      </c>
      <c r="D1906" s="8">
        <v>6</v>
      </c>
      <c r="E1906" s="8" t="s">
        <v>426</v>
      </c>
      <c r="F1906" s="8">
        <f ca="1">SUM(Table2[[#This Row],[AWAL]],Table2[[#This Row],[M17_21_2]],Table2[[#This Row],[K17_21_2]],Table2[[#This Row],[M23_28_2]],Table2[[#This Row],[K23_28_2]])</f>
        <v>6</v>
      </c>
      <c r="G1906" s="6">
        <f ca="1">SUMIF(INDIRECT(Table2[[#Headers],[M17_21_2]]&amp;"[concat]"),Table2[concat],INDIRECT(Table2[[#Headers],[M17_21_2]]&amp;"[c]"))</f>
        <v>0</v>
      </c>
      <c r="H1906" s="6">
        <f ca="1">SUMIF(INDIRECT(Table2[[#Headers],[K17_21_2]]&amp;"[concat]"),Table2[concat],INDIRECT(Table2[[#Headers],[K17_21_2]]&amp;"[c]"))*-1</f>
        <v>0</v>
      </c>
      <c r="I1906" s="6" t="str">
        <f ca="1">IF(OR(Table2[[#This Row],[M17_21_2]]&gt;0,Table2[[#This Row],[K17_21_2]]&lt;0),"+-","")</f>
        <v/>
      </c>
      <c r="J1906" s="9">
        <f ca="1">SUMIF(INDIRECT(Table2[[#Headers],[M23_28_2]]&amp;"[concat]"),Table2[concat],INDIRECT(Table2[[#Headers],[M23_28_2]]&amp;"[c]"))</f>
        <v>0</v>
      </c>
      <c r="K1906" s="9"/>
      <c r="L1906" s="9" t="str">
        <f ca="1">IF(OR(Table2[[#This Row],[M23_28_2]]&gt;0,Table2[[#This Row],[K23_28_2]]&lt;0),"+-","")</f>
        <v/>
      </c>
    </row>
    <row r="1907" spans="1:12" x14ac:dyDescent="0.25">
      <c r="A1907" s="6" t="str">
        <f>SUBSTITUTE(SUBSTITUTE(Table2[[#This Row],[NAMA BARANG]],"-","")," ","")</f>
        <v>PuzzleTGPO01FancyCMP</v>
      </c>
      <c r="B1907" s="8">
        <f ca="1">IF(Table2[[#This Row],[TT]]&lt;1,"",COUNT(B$2:B1906)+1)</f>
        <v>1905</v>
      </c>
      <c r="C1907" s="6" t="s">
        <v>2247</v>
      </c>
      <c r="D1907" s="8">
        <v>7</v>
      </c>
      <c r="E1907" s="8" t="s">
        <v>426</v>
      </c>
      <c r="F1907" s="8">
        <f ca="1">SUM(Table2[[#This Row],[AWAL]],Table2[[#This Row],[M17_21_2]],Table2[[#This Row],[K17_21_2]],Table2[[#This Row],[M23_28_2]],Table2[[#This Row],[K23_28_2]])</f>
        <v>7</v>
      </c>
      <c r="G1907" s="6">
        <f ca="1">SUMIF(INDIRECT(Table2[[#Headers],[M17_21_2]]&amp;"[concat]"),Table2[concat],INDIRECT(Table2[[#Headers],[M17_21_2]]&amp;"[c]"))</f>
        <v>0</v>
      </c>
      <c r="H1907" s="6">
        <f ca="1">SUMIF(INDIRECT(Table2[[#Headers],[K17_21_2]]&amp;"[concat]"),Table2[concat],INDIRECT(Table2[[#Headers],[K17_21_2]]&amp;"[c]"))*-1</f>
        <v>0</v>
      </c>
      <c r="I1907" s="6" t="str">
        <f ca="1">IF(OR(Table2[[#This Row],[M17_21_2]]&gt;0,Table2[[#This Row],[K17_21_2]]&lt;0),"+-","")</f>
        <v/>
      </c>
      <c r="J1907" s="9">
        <f ca="1">SUMIF(INDIRECT(Table2[[#Headers],[M23_28_2]]&amp;"[concat]"),Table2[concat],INDIRECT(Table2[[#Headers],[M23_28_2]]&amp;"[c]"))</f>
        <v>0</v>
      </c>
      <c r="K1907" s="9"/>
      <c r="L1907" s="9" t="str">
        <f ca="1">IF(OR(Table2[[#This Row],[M23_28_2]]&gt;0,Table2[[#This Row],[K23_28_2]]&lt;0),"+-","")</f>
        <v/>
      </c>
    </row>
    <row r="1908" spans="1:12" x14ac:dyDescent="0.25">
      <c r="A1908" s="6" t="str">
        <f>SUBSTITUTE(SUBSTITUTE(Table2[[#This Row],[NAMA BARANG]],"-","")," ","")</f>
        <v>PuzzleTGPO01FancyCMP</v>
      </c>
      <c r="B1908" s="8">
        <f ca="1">IF(Table2[[#This Row],[TT]]&lt;1,"",COUNT(B$2:B1907)+1)</f>
        <v>1906</v>
      </c>
      <c r="C1908" s="6" t="s">
        <v>2247</v>
      </c>
      <c r="D1908" s="8">
        <v>10</v>
      </c>
      <c r="E1908" s="8" t="s">
        <v>426</v>
      </c>
      <c r="F1908" s="8">
        <f ca="1">SUM(Table2[[#This Row],[AWAL]],Table2[[#This Row],[M17_21_2]],Table2[[#This Row],[K17_21_2]],Table2[[#This Row],[M23_28_2]],Table2[[#This Row],[K23_28_2]])</f>
        <v>10</v>
      </c>
      <c r="G1908" s="6">
        <f ca="1">SUMIF(INDIRECT(Table2[[#Headers],[M17_21_2]]&amp;"[concat]"),Table2[concat],INDIRECT(Table2[[#Headers],[M17_21_2]]&amp;"[c]"))</f>
        <v>0</v>
      </c>
      <c r="H1908" s="6">
        <f ca="1">SUMIF(INDIRECT(Table2[[#Headers],[K17_21_2]]&amp;"[concat]"),Table2[concat],INDIRECT(Table2[[#Headers],[K17_21_2]]&amp;"[c]"))*-1</f>
        <v>0</v>
      </c>
      <c r="I1908" s="6" t="str">
        <f ca="1">IF(OR(Table2[[#This Row],[M17_21_2]]&gt;0,Table2[[#This Row],[K17_21_2]]&lt;0),"+-","")</f>
        <v/>
      </c>
      <c r="J1908" s="9">
        <f ca="1">SUMIF(INDIRECT(Table2[[#Headers],[M23_28_2]]&amp;"[concat]"),Table2[concat],INDIRECT(Table2[[#Headers],[M23_28_2]]&amp;"[c]"))</f>
        <v>0</v>
      </c>
      <c r="K1908" s="9"/>
      <c r="L1908" s="9" t="str">
        <f ca="1">IF(OR(Table2[[#This Row],[M23_28_2]]&gt;0,Table2[[#This Row],[K23_28_2]]&lt;0),"+-","")</f>
        <v/>
      </c>
    </row>
    <row r="1909" spans="1:12" x14ac:dyDescent="0.25">
      <c r="A1909" s="6" t="str">
        <f>SUBSTITUTE(SUBSTITUTE(Table2[[#This Row],[NAMA BARANG]],"-","")," ","")</f>
        <v>PW12WDemo</v>
      </c>
      <c r="B1909" s="8">
        <f ca="1">IF(Table2[[#This Row],[TT]]&lt;1,"",COUNT(B$2:B1908)+1)</f>
        <v>1907</v>
      </c>
      <c r="C1909" s="6" t="s">
        <v>2248</v>
      </c>
      <c r="D1909" s="8">
        <v>1</v>
      </c>
      <c r="E1909" s="8" t="s">
        <v>907</v>
      </c>
      <c r="F1909" s="8">
        <f ca="1">SUM(Table2[[#This Row],[AWAL]],Table2[[#This Row],[M17_21_2]],Table2[[#This Row],[K17_21_2]],Table2[[#This Row],[M23_28_2]],Table2[[#This Row],[K23_28_2]])</f>
        <v>1</v>
      </c>
      <c r="G1909" s="6">
        <f ca="1">SUMIF(INDIRECT(Table2[[#Headers],[M17_21_2]]&amp;"[concat]"),Table2[concat],INDIRECT(Table2[[#Headers],[M17_21_2]]&amp;"[c]"))</f>
        <v>0</v>
      </c>
      <c r="H1909" s="6">
        <f ca="1">SUMIF(INDIRECT(Table2[[#Headers],[K17_21_2]]&amp;"[concat]"),Table2[concat],INDIRECT(Table2[[#Headers],[K17_21_2]]&amp;"[c]"))*-1</f>
        <v>0</v>
      </c>
      <c r="I1909" s="6" t="str">
        <f ca="1">IF(OR(Table2[[#This Row],[M17_21_2]]&gt;0,Table2[[#This Row],[K17_21_2]]&lt;0),"+-","")</f>
        <v/>
      </c>
      <c r="J1909" s="9">
        <f ca="1">SUMIF(INDIRECT(Table2[[#Headers],[M23_28_2]]&amp;"[concat]"),Table2[concat],INDIRECT(Table2[[#Headers],[M23_28_2]]&amp;"[c]"))</f>
        <v>0</v>
      </c>
      <c r="K1909" s="9"/>
      <c r="L1909" s="9" t="str">
        <f ca="1">IF(OR(Table2[[#This Row],[M23_28_2]]&gt;0,Table2[[#This Row],[K23_28_2]]&lt;0),"+-","")</f>
        <v/>
      </c>
    </row>
    <row r="1910" spans="1:12" x14ac:dyDescent="0.25">
      <c r="A1910" s="6" t="str">
        <f>SUBSTITUTE(SUBSTITUTE(Table2[[#This Row],[NAMA BARANG]],"-","")," ","")</f>
        <v>PW12wpanjangBTS</v>
      </c>
      <c r="B1910" s="8">
        <f ca="1">IF(Table2[[#This Row],[TT]]&lt;1,"",COUNT(B$2:B1909)+1)</f>
        <v>1908</v>
      </c>
      <c r="C1910" s="6" t="s">
        <v>2249</v>
      </c>
      <c r="D1910" s="8">
        <v>55</v>
      </c>
      <c r="E1910" s="8" t="s">
        <v>735</v>
      </c>
      <c r="F1910" s="8">
        <f ca="1">SUM(Table2[[#This Row],[AWAL]],Table2[[#This Row],[M17_21_2]],Table2[[#This Row],[K17_21_2]],Table2[[#This Row],[M23_28_2]],Table2[[#This Row],[K23_28_2]])</f>
        <v>55</v>
      </c>
      <c r="G1910" s="6">
        <f ca="1">SUMIF(INDIRECT(Table2[[#Headers],[M17_21_2]]&amp;"[concat]"),Table2[concat],INDIRECT(Table2[[#Headers],[M17_21_2]]&amp;"[c]"))</f>
        <v>0</v>
      </c>
      <c r="H1910" s="6">
        <f ca="1">SUMIF(INDIRECT(Table2[[#Headers],[K17_21_2]]&amp;"[concat]"),Table2[concat],INDIRECT(Table2[[#Headers],[K17_21_2]]&amp;"[c]"))*-1</f>
        <v>0</v>
      </c>
      <c r="I1910" s="6" t="str">
        <f ca="1">IF(OR(Table2[[#This Row],[M17_21_2]]&gt;0,Table2[[#This Row],[K17_21_2]]&lt;0),"+-","")</f>
        <v/>
      </c>
      <c r="J1910" s="9">
        <f ca="1">SUMIF(INDIRECT(Table2[[#Headers],[M23_28_2]]&amp;"[concat]"),Table2[concat],INDIRECT(Table2[[#Headers],[M23_28_2]]&amp;"[c]"))</f>
        <v>0</v>
      </c>
      <c r="K1910" s="9"/>
      <c r="L1910" s="9" t="str">
        <f ca="1">IF(OR(Table2[[#This Row],[M23_28_2]]&gt;0,Table2[[#This Row],[K23_28_2]]&lt;0),"+-","")</f>
        <v/>
      </c>
    </row>
    <row r="1911" spans="1:12" x14ac:dyDescent="0.25">
      <c r="A1911" s="6" t="str">
        <f>SUBSTITUTE(SUBSTITUTE(Table2[[#This Row],[NAMA BARANG]],"-","")," ","")</f>
        <v>PW12wpanjangVanco200</v>
      </c>
      <c r="B1911" s="8">
        <f ca="1">IF(Table2[[#This Row],[TT]]&lt;1,"",COUNT(B$2:B1910)+1)</f>
        <v>1909</v>
      </c>
      <c r="C1911" s="6" t="s">
        <v>2250</v>
      </c>
      <c r="D1911" s="8">
        <v>16</v>
      </c>
      <c r="E1911" s="8" t="s">
        <v>596</v>
      </c>
      <c r="F1911" s="8">
        <f ca="1">SUM(Table2[[#This Row],[AWAL]],Table2[[#This Row],[M17_21_2]],Table2[[#This Row],[K17_21_2]],Table2[[#This Row],[M23_28_2]],Table2[[#This Row],[K23_28_2]])</f>
        <v>13</v>
      </c>
      <c r="G1911" s="6">
        <f ca="1">SUMIF(INDIRECT(Table2[[#Headers],[M17_21_2]]&amp;"[concat]"),Table2[concat],INDIRECT(Table2[[#Headers],[M17_21_2]]&amp;"[c]"))</f>
        <v>0</v>
      </c>
      <c r="H1911" s="6">
        <f ca="1">SUMIF(INDIRECT(Table2[[#Headers],[K17_21_2]]&amp;"[concat]"),Table2[concat],INDIRECT(Table2[[#Headers],[K17_21_2]]&amp;"[c]"))*-1</f>
        <v>-3</v>
      </c>
      <c r="I1911" s="6" t="str">
        <f ca="1">IF(OR(Table2[[#This Row],[M17_21_2]]&gt;0,Table2[[#This Row],[K17_21_2]]&lt;0),"+-","")</f>
        <v>+-</v>
      </c>
      <c r="J1911" s="9">
        <f ca="1">SUMIF(INDIRECT(Table2[[#Headers],[M23_28_2]]&amp;"[concat]"),Table2[concat],INDIRECT(Table2[[#Headers],[M23_28_2]]&amp;"[c]"))</f>
        <v>0</v>
      </c>
      <c r="K1911" s="9"/>
      <c r="L1911" s="9" t="str">
        <f ca="1">IF(OR(Table2[[#This Row],[M23_28_2]]&gt;0,Table2[[#This Row],[K23_28_2]]&lt;0),"+-","")</f>
        <v/>
      </c>
    </row>
    <row r="1912" spans="1:12" x14ac:dyDescent="0.25">
      <c r="A1912" s="6" t="str">
        <f>SUBSTITUTE(SUBSTITUTE(Table2[[#This Row],[NAMA BARANG]],"-","")," ","")</f>
        <v>PWInfico3,5pdk1235</v>
      </c>
      <c r="B1912" s="8">
        <f ca="1">IF(Table2[[#This Row],[TT]]&lt;1,"",COUNT(B$2:B1911)+1)</f>
        <v>1910</v>
      </c>
      <c r="C1912" s="6" t="s">
        <v>2251</v>
      </c>
      <c r="D1912" s="8">
        <v>5</v>
      </c>
      <c r="E1912" s="8" t="s">
        <v>71</v>
      </c>
      <c r="F1912" s="8">
        <f ca="1">SUM(Table2[[#This Row],[AWAL]],Table2[[#This Row],[M17_21_2]],Table2[[#This Row],[K17_21_2]],Table2[[#This Row],[M23_28_2]],Table2[[#This Row],[K23_28_2]])</f>
        <v>4</v>
      </c>
      <c r="G1912" s="6">
        <f ca="1">SUMIF(INDIRECT(Table2[[#Headers],[M17_21_2]]&amp;"[concat]"),Table2[concat],INDIRECT(Table2[[#Headers],[M17_21_2]]&amp;"[c]"))</f>
        <v>0</v>
      </c>
      <c r="H1912" s="6">
        <f ca="1">SUMIF(INDIRECT(Table2[[#Headers],[K17_21_2]]&amp;"[concat]"),Table2[concat],INDIRECT(Table2[[#Headers],[K17_21_2]]&amp;"[c]"))*-1</f>
        <v>-1</v>
      </c>
      <c r="I1912" s="6" t="str">
        <f ca="1">IF(OR(Table2[[#This Row],[M17_21_2]]&gt;0,Table2[[#This Row],[K17_21_2]]&lt;0),"+-","")</f>
        <v>+-</v>
      </c>
      <c r="J1912" s="9">
        <f ca="1">SUMIF(INDIRECT(Table2[[#Headers],[M23_28_2]]&amp;"[concat]"),Table2[concat],INDIRECT(Table2[[#Headers],[M23_28_2]]&amp;"[c]"))</f>
        <v>0</v>
      </c>
      <c r="K1912" s="9"/>
      <c r="L1912" s="9" t="str">
        <f ca="1">IF(OR(Table2[[#This Row],[M23_28_2]]&gt;0,Table2[[#This Row],[K23_28_2]]&lt;0),"+-","")</f>
        <v/>
      </c>
    </row>
    <row r="1913" spans="1:12" x14ac:dyDescent="0.25">
      <c r="A1913" s="6" t="str">
        <f>SUBSTITUTE(SUBSTITUTE(Table2[[#This Row],[NAMA BARANG]],"-","")," ","")</f>
        <v>PWKayagi12wpanjangKyCp12K</v>
      </c>
      <c r="B1913" s="8">
        <f ca="1">IF(Table2[[#This Row],[TT]]&lt;1,"",COUNT(B$2:B1912)+1)</f>
        <v>1911</v>
      </c>
      <c r="C1913" s="6" t="s">
        <v>2252</v>
      </c>
      <c r="D1913" s="8">
        <v>2</v>
      </c>
      <c r="E1913" s="8" t="s">
        <v>47</v>
      </c>
      <c r="F1913" s="8">
        <f ca="1">SUM(Table2[[#This Row],[AWAL]],Table2[[#This Row],[M17_21_2]],Table2[[#This Row],[K17_21_2]],Table2[[#This Row],[M23_28_2]],Table2[[#This Row],[K23_28_2]])</f>
        <v>2</v>
      </c>
      <c r="G1913" s="6">
        <f ca="1">SUMIF(INDIRECT(Table2[[#Headers],[M17_21_2]]&amp;"[concat]"),Table2[concat],INDIRECT(Table2[[#Headers],[M17_21_2]]&amp;"[c]"))</f>
        <v>0</v>
      </c>
      <c r="H1913" s="6">
        <f ca="1">SUMIF(INDIRECT(Table2[[#Headers],[K17_21_2]]&amp;"[concat]"),Table2[concat],INDIRECT(Table2[[#Headers],[K17_21_2]]&amp;"[c]"))*-1</f>
        <v>0</v>
      </c>
      <c r="I1913" s="6" t="str">
        <f ca="1">IF(OR(Table2[[#This Row],[M17_21_2]]&gt;0,Table2[[#This Row],[K17_21_2]]&lt;0),"+-","")</f>
        <v/>
      </c>
      <c r="J1913" s="9">
        <f ca="1">SUMIF(INDIRECT(Table2[[#Headers],[M23_28_2]]&amp;"[concat]"),Table2[concat],INDIRECT(Table2[[#Headers],[M23_28_2]]&amp;"[c]"))</f>
        <v>0</v>
      </c>
      <c r="K1913" s="9"/>
      <c r="L1913" s="9" t="str">
        <f ca="1">IF(OR(Table2[[#This Row],[M23_28_2]]&gt;0,Table2[[#This Row],[K23_28_2]]&lt;0),"+-","")</f>
        <v/>
      </c>
    </row>
    <row r="1914" spans="1:12" x14ac:dyDescent="0.25">
      <c r="A1914" s="6" t="str">
        <f>SUBSTITUTE(SUBSTITUTE(Table2[[#This Row],[NAMA BARANG]],"-","")," ","")</f>
        <v>PWKlg12wAB&amp;S5KymCp120T</v>
      </c>
      <c r="B1914" s="8">
        <f ca="1">IF(Table2[[#This Row],[TT]]&lt;1,"",COUNT(B$2:B1913)+1)</f>
        <v>1912</v>
      </c>
      <c r="C1914" s="6" t="s">
        <v>2253</v>
      </c>
      <c r="D1914" s="8">
        <v>1</v>
      </c>
      <c r="E1914" s="8" t="s">
        <v>1556</v>
      </c>
      <c r="F1914" s="8">
        <f ca="1">SUM(Table2[[#This Row],[AWAL]],Table2[[#This Row],[M17_21_2]],Table2[[#This Row],[K17_21_2]],Table2[[#This Row],[M23_28_2]],Table2[[#This Row],[K23_28_2]])</f>
        <v>1</v>
      </c>
      <c r="G1914" s="6">
        <f ca="1">SUMIF(INDIRECT(Table2[[#Headers],[M17_21_2]]&amp;"[concat]"),Table2[concat],INDIRECT(Table2[[#Headers],[M17_21_2]]&amp;"[c]"))</f>
        <v>0</v>
      </c>
      <c r="H1914" s="6">
        <f ca="1">SUMIF(INDIRECT(Table2[[#Headers],[K17_21_2]]&amp;"[concat]"),Table2[concat],INDIRECT(Table2[[#Headers],[K17_21_2]]&amp;"[c]"))*-1</f>
        <v>0</v>
      </c>
      <c r="I1914" s="6" t="str">
        <f ca="1">IF(OR(Table2[[#This Row],[M17_21_2]]&gt;0,Table2[[#This Row],[K17_21_2]]&lt;0),"+-","")</f>
        <v/>
      </c>
      <c r="J1914" s="9">
        <f ca="1">SUMIF(INDIRECT(Table2[[#Headers],[M23_28_2]]&amp;"[concat]"),Table2[concat],INDIRECT(Table2[[#Headers],[M23_28_2]]&amp;"[c]"))</f>
        <v>0</v>
      </c>
      <c r="K1914" s="9"/>
      <c r="L1914" s="9" t="str">
        <f ca="1">IF(OR(Table2[[#This Row],[M23_28_2]]&gt;0,Table2[[#This Row],[K23_28_2]]&lt;0),"+-","")</f>
        <v/>
      </c>
    </row>
    <row r="1915" spans="1:12" x14ac:dyDescent="0.25">
      <c r="A1915" s="6" t="str">
        <f>SUBSTITUTE(SUBSTITUTE(Table2[[#This Row],[NAMA BARANG]],"-","")," ","")</f>
        <v>PWKlgRRT12wpendek</v>
      </c>
      <c r="B1915" s="8">
        <f ca="1">IF(Table2[[#This Row],[TT]]&lt;1,"",COUNT(B$2:B1914)+1)</f>
        <v>1913</v>
      </c>
      <c r="C1915" s="6" t="s">
        <v>2254</v>
      </c>
      <c r="D1915" s="8">
        <v>1</v>
      </c>
      <c r="E1915" s="8" t="s">
        <v>197</v>
      </c>
      <c r="F1915" s="8">
        <f ca="1">SUM(Table2[[#This Row],[AWAL]],Table2[[#This Row],[M17_21_2]],Table2[[#This Row],[K17_21_2]],Table2[[#This Row],[M23_28_2]],Table2[[#This Row],[K23_28_2]])</f>
        <v>1</v>
      </c>
      <c r="G1915" s="6">
        <f ca="1">SUMIF(INDIRECT(Table2[[#Headers],[M17_21_2]]&amp;"[concat]"),Table2[concat],INDIRECT(Table2[[#Headers],[M17_21_2]]&amp;"[c]"))</f>
        <v>0</v>
      </c>
      <c r="H1915" s="6">
        <f ca="1">SUMIF(INDIRECT(Table2[[#Headers],[K17_21_2]]&amp;"[concat]"),Table2[concat],INDIRECT(Table2[[#Headers],[K17_21_2]]&amp;"[c]"))*-1</f>
        <v>0</v>
      </c>
      <c r="I1915" s="6" t="str">
        <f ca="1">IF(OR(Table2[[#This Row],[M17_21_2]]&gt;0,Table2[[#This Row],[K17_21_2]]&lt;0),"+-","")</f>
        <v/>
      </c>
      <c r="J1915" s="9">
        <f ca="1">SUMIF(INDIRECT(Table2[[#Headers],[M23_28_2]]&amp;"[concat]"),Table2[concat],INDIRECT(Table2[[#Headers],[M23_28_2]]&amp;"[c]"))</f>
        <v>0</v>
      </c>
      <c r="K1915" s="9"/>
      <c r="L1915" s="9" t="str">
        <f ca="1">IF(OR(Table2[[#This Row],[M23_28_2]]&gt;0,Table2[[#This Row],[K23_28_2]]&lt;0),"+-","")</f>
        <v/>
      </c>
    </row>
    <row r="1916" spans="1:12" x14ac:dyDescent="0.25">
      <c r="A1916" s="6" t="str">
        <f>SUBSTITUTE(SUBSTITUTE(Table2[[#This Row],[NAMA BARANG]],"-","")," ","")</f>
        <v>PWPjg12/24W0723</v>
      </c>
      <c r="B1916" s="8">
        <f ca="1">IF(Table2[[#This Row],[TT]]&lt;1,"",COUNT(B$2:B1915)+1)</f>
        <v>1914</v>
      </c>
      <c r="C1916" s="6" t="s">
        <v>2255</v>
      </c>
      <c r="D1916" s="8">
        <v>1</v>
      </c>
      <c r="E1916" s="8" t="s">
        <v>47</v>
      </c>
      <c r="F1916" s="8">
        <f ca="1">SUM(Table2[[#This Row],[AWAL]],Table2[[#This Row],[M17_21_2]],Table2[[#This Row],[K17_21_2]],Table2[[#This Row],[M23_28_2]],Table2[[#This Row],[K23_28_2]])</f>
        <v>1</v>
      </c>
      <c r="G1916" s="6">
        <f ca="1">SUMIF(INDIRECT(Table2[[#Headers],[M17_21_2]]&amp;"[concat]"),Table2[concat],INDIRECT(Table2[[#Headers],[M17_21_2]]&amp;"[c]"))</f>
        <v>0</v>
      </c>
      <c r="H1916" s="6">
        <f ca="1">SUMIF(INDIRECT(Table2[[#Headers],[K17_21_2]]&amp;"[concat]"),Table2[concat],INDIRECT(Table2[[#Headers],[K17_21_2]]&amp;"[c]"))*-1</f>
        <v>0</v>
      </c>
      <c r="I1916" s="6" t="str">
        <f ca="1">IF(OR(Table2[[#This Row],[M17_21_2]]&gt;0,Table2[[#This Row],[K17_21_2]]&lt;0),"+-","")</f>
        <v/>
      </c>
      <c r="J1916" s="9">
        <f ca="1">SUMIF(INDIRECT(Table2[[#Headers],[M23_28_2]]&amp;"[concat]"),Table2[concat],INDIRECT(Table2[[#Headers],[M23_28_2]]&amp;"[c]"))</f>
        <v>0</v>
      </c>
      <c r="K1916" s="9"/>
      <c r="L1916" s="9" t="str">
        <f ca="1">IF(OR(Table2[[#This Row],[M23_28_2]]&gt;0,Table2[[#This Row],[K23_28_2]]&lt;0),"+-","")</f>
        <v/>
      </c>
    </row>
    <row r="1917" spans="1:12" x14ac:dyDescent="0.25">
      <c r="A1917" s="6" t="str">
        <f>SUBSTITUTE(SUBSTITUTE(Table2[[#This Row],[NAMA BARANG]],"-","")," ","")</f>
        <v>PWset10703/12wpanjang</v>
      </c>
      <c r="B1917" s="8">
        <f ca="1">IF(Table2[[#This Row],[TT]]&lt;1,"",COUNT(B$2:B1916)+1)</f>
        <v>1915</v>
      </c>
      <c r="C1917" s="6" t="s">
        <v>2256</v>
      </c>
      <c r="D1917" s="8">
        <v>2</v>
      </c>
      <c r="E1917" s="8" t="s">
        <v>71</v>
      </c>
      <c r="F1917" s="8">
        <f ca="1">SUM(Table2[[#This Row],[AWAL]],Table2[[#This Row],[M17_21_2]],Table2[[#This Row],[K17_21_2]],Table2[[#This Row],[M23_28_2]],Table2[[#This Row],[K23_28_2]])</f>
        <v>2</v>
      </c>
      <c r="G1917" s="6">
        <f ca="1">SUMIF(INDIRECT(Table2[[#Headers],[M17_21_2]]&amp;"[concat]"),Table2[concat],INDIRECT(Table2[[#Headers],[M17_21_2]]&amp;"[c]"))</f>
        <v>0</v>
      </c>
      <c r="H1917" s="6">
        <f ca="1">SUMIF(INDIRECT(Table2[[#Headers],[K17_21_2]]&amp;"[concat]"),Table2[concat],INDIRECT(Table2[[#Headers],[K17_21_2]]&amp;"[c]"))*-1</f>
        <v>0</v>
      </c>
      <c r="I1917" s="6" t="str">
        <f ca="1">IF(OR(Table2[[#This Row],[M17_21_2]]&gt;0,Table2[[#This Row],[K17_21_2]]&lt;0),"+-","")</f>
        <v/>
      </c>
      <c r="J1917" s="9">
        <f ca="1">SUMIF(INDIRECT(Table2[[#Headers],[M23_28_2]]&amp;"[concat]"),Table2[concat],INDIRECT(Table2[[#Headers],[M23_28_2]]&amp;"[c]"))</f>
        <v>0</v>
      </c>
      <c r="K1917" s="9"/>
      <c r="L1917" s="9" t="str">
        <f ca="1">IF(OR(Table2[[#This Row],[M23_28_2]]&gt;0,Table2[[#This Row],[K23_28_2]]&lt;0),"+-","")</f>
        <v/>
      </c>
    </row>
    <row r="1918" spans="1:12" x14ac:dyDescent="0.25">
      <c r="A1918" s="6" t="str">
        <f>SUBSTITUTE(SUBSTITUTE(Table2[[#This Row],[NAMA BARANG]],"-","")," ","")</f>
        <v>PWStationIpendek</v>
      </c>
      <c r="B1918" s="8">
        <f ca="1">IF(Table2[[#This Row],[TT]]&lt;1,"",COUNT(B$2:B1917)+1)</f>
        <v>1916</v>
      </c>
      <c r="C1918" s="6" t="s">
        <v>2257</v>
      </c>
      <c r="D1918" s="8">
        <v>1</v>
      </c>
      <c r="E1918" s="8" t="s">
        <v>2170</v>
      </c>
      <c r="F1918" s="8">
        <f ca="1">SUM(Table2[[#This Row],[AWAL]],Table2[[#This Row],[M17_21_2]],Table2[[#This Row],[K17_21_2]],Table2[[#This Row],[M23_28_2]],Table2[[#This Row],[K23_28_2]])</f>
        <v>1</v>
      </c>
      <c r="G1918" s="6">
        <f ca="1">SUMIF(INDIRECT(Table2[[#Headers],[M17_21_2]]&amp;"[concat]"),Table2[concat],INDIRECT(Table2[[#Headers],[M17_21_2]]&amp;"[c]"))</f>
        <v>0</v>
      </c>
      <c r="H1918" s="6">
        <f ca="1">SUMIF(INDIRECT(Table2[[#Headers],[K17_21_2]]&amp;"[concat]"),Table2[concat],INDIRECT(Table2[[#Headers],[K17_21_2]]&amp;"[c]"))*-1</f>
        <v>0</v>
      </c>
      <c r="I1918" s="6" t="str">
        <f ca="1">IF(OR(Table2[[#This Row],[M17_21_2]]&gt;0,Table2[[#This Row],[K17_21_2]]&lt;0),"+-","")</f>
        <v/>
      </c>
      <c r="J1918" s="9">
        <f ca="1">SUMIF(INDIRECT(Table2[[#Headers],[M23_28_2]]&amp;"[concat]"),Table2[concat],INDIRECT(Table2[[#Headers],[M23_28_2]]&amp;"[c]"))</f>
        <v>0</v>
      </c>
      <c r="K1918" s="9"/>
      <c r="L1918" s="9" t="str">
        <f ca="1">IF(OR(Table2[[#This Row],[M23_28_2]]&gt;0,Table2[[#This Row],[K23_28_2]]&lt;0),"+-","")</f>
        <v/>
      </c>
    </row>
    <row r="1919" spans="1:12" x14ac:dyDescent="0.25">
      <c r="A1919" s="6" t="str">
        <f>SUBSTITUTE(SUBSTITUTE(Table2[[#This Row],[NAMA BARANG]],"-","")," ","")</f>
        <v>PWSuperLead3724</v>
      </c>
      <c r="B1919" s="8">
        <f ca="1">IF(Table2[[#This Row],[TT]]&lt;1,"",COUNT(B$2:B1918)+1)</f>
        <v>1917</v>
      </c>
      <c r="C1919" s="6" t="s">
        <v>2258</v>
      </c>
      <c r="D1919" s="8">
        <v>5</v>
      </c>
      <c r="E1919" s="8" t="s">
        <v>63</v>
      </c>
      <c r="F1919" s="8">
        <f ca="1">SUM(Table2[[#This Row],[AWAL]],Table2[[#This Row],[M17_21_2]],Table2[[#This Row],[K17_21_2]],Table2[[#This Row],[M23_28_2]],Table2[[#This Row],[K23_28_2]])</f>
        <v>5</v>
      </c>
      <c r="G1919" s="6">
        <f ca="1">SUMIF(INDIRECT(Table2[[#Headers],[M17_21_2]]&amp;"[concat]"),Table2[concat],INDIRECT(Table2[[#Headers],[M17_21_2]]&amp;"[c]"))</f>
        <v>0</v>
      </c>
      <c r="H1919" s="6">
        <f ca="1">SUMIF(INDIRECT(Table2[[#Headers],[K17_21_2]]&amp;"[concat]"),Table2[concat],INDIRECT(Table2[[#Headers],[K17_21_2]]&amp;"[c]"))*-1</f>
        <v>0</v>
      </c>
      <c r="I1919" s="6" t="str">
        <f ca="1">IF(OR(Table2[[#This Row],[M17_21_2]]&gt;0,Table2[[#This Row],[K17_21_2]]&lt;0),"+-","")</f>
        <v/>
      </c>
      <c r="J1919" s="9">
        <f ca="1">SUMIF(INDIRECT(Table2[[#Headers],[M23_28_2]]&amp;"[concat]"),Table2[concat],INDIRECT(Table2[[#Headers],[M23_28_2]]&amp;"[c]"))</f>
        <v>0</v>
      </c>
      <c r="K1919" s="9"/>
      <c r="L1919" s="9" t="str">
        <f ca="1">IF(OR(Table2[[#This Row],[M23_28_2]]&gt;0,Table2[[#This Row],[K23_28_2]]&lt;0),"+-","")</f>
        <v/>
      </c>
    </row>
    <row r="1920" spans="1:12" x14ac:dyDescent="0.25">
      <c r="A1920" s="6" t="str">
        <f>SUBSTITUTE(SUBSTITUTE(Table2[[#This Row],[NAMA BARANG]],"-","")," ","")</f>
        <v>PWTrifelo12wTF12812Doublecolour</v>
      </c>
      <c r="B1920" s="8">
        <f ca="1">IF(Table2[[#This Row],[TT]]&lt;1,"",COUNT(B$2:B1919)+1)</f>
        <v>1918</v>
      </c>
      <c r="C1920" s="6" t="s">
        <v>2259</v>
      </c>
      <c r="D1920" s="8">
        <v>2</v>
      </c>
      <c r="E1920" s="8" t="s">
        <v>189</v>
      </c>
      <c r="F1920" s="8">
        <f ca="1">SUM(Table2[[#This Row],[AWAL]],Table2[[#This Row],[M17_21_2]],Table2[[#This Row],[K17_21_2]],Table2[[#This Row],[M23_28_2]],Table2[[#This Row],[K23_28_2]])</f>
        <v>2</v>
      </c>
      <c r="G1920" s="6">
        <f ca="1">SUMIF(INDIRECT(Table2[[#Headers],[M17_21_2]]&amp;"[concat]"),Table2[concat],INDIRECT(Table2[[#Headers],[M17_21_2]]&amp;"[c]"))</f>
        <v>0</v>
      </c>
      <c r="H1920" s="6">
        <f ca="1">SUMIF(INDIRECT(Table2[[#Headers],[K17_21_2]]&amp;"[concat]"),Table2[concat],INDIRECT(Table2[[#Headers],[K17_21_2]]&amp;"[c]"))*-1</f>
        <v>0</v>
      </c>
      <c r="I1920" s="6" t="str">
        <f ca="1">IF(OR(Table2[[#This Row],[M17_21_2]]&gt;0,Table2[[#This Row],[K17_21_2]]&lt;0),"+-","")</f>
        <v/>
      </c>
      <c r="J1920" s="9">
        <f ca="1">SUMIF(INDIRECT(Table2[[#Headers],[M23_28_2]]&amp;"[concat]"),Table2[concat],INDIRECT(Table2[[#Headers],[M23_28_2]]&amp;"[c]"))</f>
        <v>0</v>
      </c>
      <c r="K1920" s="9"/>
      <c r="L1920" s="9" t="str">
        <f ca="1">IF(OR(Table2[[#This Row],[M23_28_2]]&gt;0,Table2[[#This Row],[K23_28_2]]&lt;0),"+-","")</f>
        <v/>
      </c>
    </row>
    <row r="1921" spans="1:12" x14ac:dyDescent="0.25">
      <c r="A1921" s="6" t="str">
        <f>SUBSTITUTE(SUBSTITUTE(Table2[[#This Row],[NAMA BARANG]],"-","")," ","")</f>
        <v>PWTrifelo6/12w</v>
      </c>
      <c r="B1921" s="8">
        <f ca="1">IF(Table2[[#This Row],[TT]]&lt;1,"",COUNT(B$2:B1920)+1)</f>
        <v>1919</v>
      </c>
      <c r="C1921" s="6" t="s">
        <v>2260</v>
      </c>
      <c r="D1921" s="8">
        <v>3</v>
      </c>
      <c r="E1921" s="8" t="s">
        <v>1160</v>
      </c>
      <c r="F1921" s="8">
        <f ca="1">SUM(Table2[[#This Row],[AWAL]],Table2[[#This Row],[M17_21_2]],Table2[[#This Row],[K17_21_2]],Table2[[#This Row],[M23_28_2]],Table2[[#This Row],[K23_28_2]])</f>
        <v>3</v>
      </c>
      <c r="G1921" s="6">
        <f ca="1">SUMIF(INDIRECT(Table2[[#Headers],[M17_21_2]]&amp;"[concat]"),Table2[concat],INDIRECT(Table2[[#Headers],[M17_21_2]]&amp;"[c]"))</f>
        <v>0</v>
      </c>
      <c r="H1921" s="6">
        <f ca="1">SUMIF(INDIRECT(Table2[[#Headers],[K17_21_2]]&amp;"[concat]"),Table2[concat],INDIRECT(Table2[[#Headers],[K17_21_2]]&amp;"[c]"))*-1</f>
        <v>0</v>
      </c>
      <c r="I1921" s="6" t="str">
        <f ca="1">IF(OR(Table2[[#This Row],[M17_21_2]]&gt;0,Table2[[#This Row],[K17_21_2]]&lt;0),"+-","")</f>
        <v/>
      </c>
      <c r="J1921" s="9">
        <f ca="1">SUMIF(INDIRECT(Table2[[#Headers],[M23_28_2]]&amp;"[concat]"),Table2[concat],INDIRECT(Table2[[#Headers],[M23_28_2]]&amp;"[c]"))</f>
        <v>0</v>
      </c>
      <c r="K1921" s="9"/>
      <c r="L1921" s="9" t="str">
        <f ca="1">IF(OR(Table2[[#This Row],[M23_28_2]]&gt;0,Table2[[#This Row],[K23_28_2]]&lt;0),"+-","")</f>
        <v/>
      </c>
    </row>
    <row r="1922" spans="1:12" x14ac:dyDescent="0.25">
      <c r="A1922" s="6" t="str">
        <f>SUBSTITUTE(SUBSTITUTE(Table2[[#This Row],[NAMA BARANG]],"-","")," ","")</f>
        <v>RefillCross</v>
      </c>
      <c r="B1922" s="8">
        <f ca="1">IF(Table2[[#This Row],[TT]]&lt;1,"",COUNT(B$2:B1921)+1)</f>
        <v>1920</v>
      </c>
      <c r="C1922" s="6" t="s">
        <v>2261</v>
      </c>
      <c r="D1922" s="8">
        <v>1</v>
      </c>
      <c r="E1922" s="8" t="s">
        <v>2262</v>
      </c>
      <c r="F1922" s="8">
        <f ca="1">SUM(Table2[[#This Row],[AWAL]],Table2[[#This Row],[M17_21_2]],Table2[[#This Row],[K17_21_2]],Table2[[#This Row],[M23_28_2]],Table2[[#This Row],[K23_28_2]])</f>
        <v>1</v>
      </c>
      <c r="G1922" s="6">
        <f ca="1">SUMIF(INDIRECT(Table2[[#Headers],[M17_21_2]]&amp;"[concat]"),Table2[concat],INDIRECT(Table2[[#Headers],[M17_21_2]]&amp;"[c]"))</f>
        <v>0</v>
      </c>
      <c r="H1922" s="6">
        <f ca="1">SUMIF(INDIRECT(Table2[[#Headers],[K17_21_2]]&amp;"[concat]"),Table2[concat],INDIRECT(Table2[[#Headers],[K17_21_2]]&amp;"[c]"))*-1</f>
        <v>0</v>
      </c>
      <c r="I1922" s="6" t="str">
        <f ca="1">IF(OR(Table2[[#This Row],[M17_21_2]]&gt;0,Table2[[#This Row],[K17_21_2]]&lt;0),"+-","")</f>
        <v/>
      </c>
      <c r="J1922" s="9">
        <f ca="1">SUMIF(INDIRECT(Table2[[#Headers],[M23_28_2]]&amp;"[concat]"),Table2[concat],INDIRECT(Table2[[#Headers],[M23_28_2]]&amp;"[c]"))</f>
        <v>0</v>
      </c>
      <c r="K1922" s="9"/>
      <c r="L1922" s="9" t="str">
        <f ca="1">IF(OR(Table2[[#This Row],[M23_28_2]]&gt;0,Table2[[#This Row],[K23_28_2]]&lt;0),"+-","")</f>
        <v/>
      </c>
    </row>
    <row r="1923" spans="1:12" x14ac:dyDescent="0.25">
      <c r="A1923" s="6" t="str">
        <f>SUBSTITUTE(SUBSTITUTE(Table2[[#This Row],[NAMA BARANG]],"-","")," ","")</f>
        <v>SampulFoliolemalexander</v>
      </c>
      <c r="B1923" s="8">
        <f ca="1">IF(Table2[[#This Row],[TT]]&lt;1,"",COUNT(B$2:B1922)+1)</f>
        <v>1921</v>
      </c>
      <c r="C1923" s="6" t="s">
        <v>2264</v>
      </c>
      <c r="D1923" s="8">
        <v>35</v>
      </c>
      <c r="E1923" s="8" t="s">
        <v>1384</v>
      </c>
      <c r="F1923" s="8">
        <f ca="1">SUM(Table2[[#This Row],[AWAL]],Table2[[#This Row],[M17_21_2]],Table2[[#This Row],[K17_21_2]],Table2[[#This Row],[M23_28_2]],Table2[[#This Row],[K23_28_2]])</f>
        <v>35</v>
      </c>
      <c r="G1923" s="6">
        <f ca="1">SUMIF(INDIRECT(Table2[[#Headers],[M17_21_2]]&amp;"[concat]"),Table2[concat],INDIRECT(Table2[[#Headers],[M17_21_2]]&amp;"[c]"))</f>
        <v>0</v>
      </c>
      <c r="H1923" s="6">
        <f ca="1">SUMIF(INDIRECT(Table2[[#Headers],[K17_21_2]]&amp;"[concat]"),Table2[concat],INDIRECT(Table2[[#Headers],[K17_21_2]]&amp;"[c]"))*-1</f>
        <v>0</v>
      </c>
      <c r="I1923" s="6" t="str">
        <f ca="1">IF(OR(Table2[[#This Row],[M17_21_2]]&gt;0,Table2[[#This Row],[K17_21_2]]&lt;0),"+-","")</f>
        <v/>
      </c>
      <c r="J1923" s="9">
        <f ca="1">SUMIF(INDIRECT(Table2[[#Headers],[M23_28_2]]&amp;"[concat]"),Table2[concat],INDIRECT(Table2[[#Headers],[M23_28_2]]&amp;"[c]"))</f>
        <v>0</v>
      </c>
      <c r="K1923" s="9"/>
      <c r="L1923" s="9" t="str">
        <f ca="1">IF(OR(Table2[[#This Row],[M23_28_2]]&gt;0,Table2[[#This Row],[K23_28_2]]&lt;0),"+-","")</f>
        <v/>
      </c>
    </row>
    <row r="1924" spans="1:12" x14ac:dyDescent="0.25">
      <c r="A1924" s="6" t="str">
        <f>SUBSTITUTE(SUBSTITUTE(Table2[[#This Row],[NAMA BARANG]],"-","")," ","")</f>
        <v>SampulKenjoy34,5motifwarna</v>
      </c>
      <c r="B1924" s="8">
        <f ca="1">IF(Table2[[#This Row],[TT]]&lt;1,"",COUNT(B$2:B1923)+1)</f>
        <v>1922</v>
      </c>
      <c r="C1924" s="6" t="s">
        <v>2265</v>
      </c>
      <c r="D1924" s="8">
        <v>3</v>
      </c>
      <c r="E1924" s="8">
        <v>270</v>
      </c>
      <c r="F1924" s="8">
        <f ca="1">SUM(Table2[[#This Row],[AWAL]],Table2[[#This Row],[M17_21_2]],Table2[[#This Row],[K17_21_2]],Table2[[#This Row],[M23_28_2]],Table2[[#This Row],[K23_28_2]])</f>
        <v>3</v>
      </c>
      <c r="G1924" s="6">
        <f ca="1">SUMIF(INDIRECT(Table2[[#Headers],[M17_21_2]]&amp;"[concat]"),Table2[concat],INDIRECT(Table2[[#Headers],[M17_21_2]]&amp;"[c]"))</f>
        <v>0</v>
      </c>
      <c r="H1924" s="6">
        <f ca="1">SUMIF(INDIRECT(Table2[[#Headers],[K17_21_2]]&amp;"[concat]"),Table2[concat],INDIRECT(Table2[[#Headers],[K17_21_2]]&amp;"[c]"))*-1</f>
        <v>0</v>
      </c>
      <c r="I1924" s="6" t="str">
        <f ca="1">IF(OR(Table2[[#This Row],[M17_21_2]]&gt;0,Table2[[#This Row],[K17_21_2]]&lt;0),"+-","")</f>
        <v/>
      </c>
      <c r="J1924" s="9">
        <f ca="1">SUMIF(INDIRECT(Table2[[#Headers],[M23_28_2]]&amp;"[concat]"),Table2[concat],INDIRECT(Table2[[#Headers],[M23_28_2]]&amp;"[c]"))</f>
        <v>0</v>
      </c>
      <c r="K1924" s="9"/>
      <c r="L1924" s="9" t="str">
        <f ca="1">IF(OR(Table2[[#This Row],[M23_28_2]]&gt;0,Table2[[#This Row],[K23_28_2]]&lt;0),"+-","")</f>
        <v/>
      </c>
    </row>
    <row r="1925" spans="1:12" x14ac:dyDescent="0.25">
      <c r="A1925" s="6" t="str">
        <f>SUBSTITUTE(SUBSTITUTE(Table2[[#This Row],[NAMA BARANG]],"-","")," ","")</f>
        <v>SampulKwartobatikUTN</v>
      </c>
      <c r="B1925" s="8">
        <f ca="1">IF(Table2[[#This Row],[TT]]&lt;1,"",COUNT(B$2:B1924)+1)</f>
        <v>1923</v>
      </c>
      <c r="C1925" s="6" t="s">
        <v>2266</v>
      </c>
      <c r="D1925" s="8">
        <v>21</v>
      </c>
      <c r="E1925" s="8" t="s">
        <v>2267</v>
      </c>
      <c r="F1925" s="8">
        <f ca="1">SUM(Table2[[#This Row],[AWAL]],Table2[[#This Row],[M17_21_2]],Table2[[#This Row],[K17_21_2]],Table2[[#This Row],[M23_28_2]],Table2[[#This Row],[K23_28_2]])</f>
        <v>18</v>
      </c>
      <c r="G1925" s="6">
        <f ca="1">SUMIF(INDIRECT(Table2[[#Headers],[M17_21_2]]&amp;"[concat]"),Table2[concat],INDIRECT(Table2[[#Headers],[M17_21_2]]&amp;"[c]"))</f>
        <v>0</v>
      </c>
      <c r="H1925" s="6">
        <f ca="1">SUMIF(INDIRECT(Table2[[#Headers],[K17_21_2]]&amp;"[concat]"),Table2[concat],INDIRECT(Table2[[#Headers],[K17_21_2]]&amp;"[c]"))*-1</f>
        <v>-3</v>
      </c>
      <c r="I1925" s="6" t="str">
        <f ca="1">IF(OR(Table2[[#This Row],[M17_21_2]]&gt;0,Table2[[#This Row],[K17_21_2]]&lt;0),"+-","")</f>
        <v>+-</v>
      </c>
      <c r="J1925" s="9">
        <f ca="1">SUMIF(INDIRECT(Table2[[#Headers],[M23_28_2]]&amp;"[concat]"),Table2[concat],INDIRECT(Table2[[#Headers],[M23_28_2]]&amp;"[c]"))</f>
        <v>0</v>
      </c>
      <c r="K1925" s="9"/>
      <c r="L1925" s="9" t="str">
        <f ca="1">IF(OR(Table2[[#This Row],[M23_28_2]]&gt;0,Table2[[#This Row],[K23_28_2]]&lt;0),"+-","")</f>
        <v/>
      </c>
    </row>
    <row r="1926" spans="1:12" x14ac:dyDescent="0.25">
      <c r="A1926" s="6" t="str">
        <f>SUBSTITUTE(SUBSTITUTE(Table2[[#This Row],[NAMA BARANG]],"-","")," ","")</f>
        <v>SampulOPPalexKwartolem(1Q296pk)</v>
      </c>
      <c r="B1926" s="8">
        <f ca="1">IF(Table2[[#This Row],[TT]]&lt;1,"",COUNT(B$2:B1925)+1)</f>
        <v>1924</v>
      </c>
      <c r="C1926" s="6" t="s">
        <v>2268</v>
      </c>
      <c r="D1926" s="8">
        <v>3</v>
      </c>
      <c r="E1926" s="8">
        <v>300</v>
      </c>
      <c r="F1926" s="8">
        <f ca="1">SUM(Table2[[#This Row],[AWAL]],Table2[[#This Row],[M17_21_2]],Table2[[#This Row],[K17_21_2]],Table2[[#This Row],[M23_28_2]],Table2[[#This Row],[K23_28_2]])</f>
        <v>3</v>
      </c>
      <c r="G1926" s="6">
        <f ca="1">SUMIF(INDIRECT(Table2[[#Headers],[M17_21_2]]&amp;"[concat]"),Table2[concat],INDIRECT(Table2[[#Headers],[M17_21_2]]&amp;"[c]"))</f>
        <v>0</v>
      </c>
      <c r="H1926" s="6">
        <f ca="1">SUMIF(INDIRECT(Table2[[#Headers],[K17_21_2]]&amp;"[concat]"),Table2[concat],INDIRECT(Table2[[#Headers],[K17_21_2]]&amp;"[c]"))*-1</f>
        <v>0</v>
      </c>
      <c r="I1926" s="6" t="str">
        <f ca="1">IF(OR(Table2[[#This Row],[M17_21_2]]&gt;0,Table2[[#This Row],[K17_21_2]]&lt;0),"+-","")</f>
        <v/>
      </c>
      <c r="J1926" s="9">
        <f ca="1">SUMIF(INDIRECT(Table2[[#Headers],[M23_28_2]]&amp;"[concat]"),Table2[concat],INDIRECT(Table2[[#Headers],[M23_28_2]]&amp;"[c]"))</f>
        <v>0</v>
      </c>
      <c r="K1926" s="9"/>
      <c r="L1926" s="9" t="str">
        <f ca="1">IF(OR(Table2[[#This Row],[M23_28_2]]&gt;0,Table2[[#This Row],[K23_28_2]]&lt;0),"+-","")</f>
        <v/>
      </c>
    </row>
    <row r="1927" spans="1:12" x14ac:dyDescent="0.25">
      <c r="A1927" s="6" t="str">
        <f>SUBSTITUTE(SUBSTITUTE(Table2[[#This Row],[NAMA BARANG]],"-","")," ","")</f>
        <v>SampulOPPalexanderboxy</v>
      </c>
      <c r="B1927" s="8">
        <f ca="1">IF(Table2[[#This Row],[TT]]&lt;1,"",COUNT(B$2:B1926)+1)</f>
        <v>1925</v>
      </c>
      <c r="C1927" s="6" t="s">
        <v>2269</v>
      </c>
      <c r="D1927" s="8">
        <v>1</v>
      </c>
      <c r="E1927" s="8">
        <v>300</v>
      </c>
      <c r="F1927" s="8">
        <f ca="1">SUM(Table2[[#This Row],[AWAL]],Table2[[#This Row],[M17_21_2]],Table2[[#This Row],[K17_21_2]],Table2[[#This Row],[M23_28_2]],Table2[[#This Row],[K23_28_2]])</f>
        <v>1</v>
      </c>
      <c r="G1927" s="6">
        <f ca="1">SUMIF(INDIRECT(Table2[[#Headers],[M17_21_2]]&amp;"[concat]"),Table2[concat],INDIRECT(Table2[[#Headers],[M17_21_2]]&amp;"[c]"))</f>
        <v>0</v>
      </c>
      <c r="H1927" s="6">
        <f ca="1">SUMIF(INDIRECT(Table2[[#Headers],[K17_21_2]]&amp;"[concat]"),Table2[concat],INDIRECT(Table2[[#Headers],[K17_21_2]]&amp;"[c]"))*-1</f>
        <v>0</v>
      </c>
      <c r="I1927" s="6" t="str">
        <f ca="1">IF(OR(Table2[[#This Row],[M17_21_2]]&gt;0,Table2[[#This Row],[K17_21_2]]&lt;0),"+-","")</f>
        <v/>
      </c>
      <c r="J1927" s="9">
        <f ca="1">SUMIF(INDIRECT(Table2[[#Headers],[M23_28_2]]&amp;"[concat]"),Table2[concat],INDIRECT(Table2[[#Headers],[M23_28_2]]&amp;"[c]"))</f>
        <v>0</v>
      </c>
      <c r="K1927" s="9"/>
      <c r="L1927" s="9" t="str">
        <f ca="1">IF(OR(Table2[[#This Row],[M23_28_2]]&gt;0,Table2[[#This Row],[K23_28_2]]&lt;0),"+-","")</f>
        <v/>
      </c>
    </row>
    <row r="1928" spans="1:12" x14ac:dyDescent="0.25">
      <c r="A1928" s="6" t="str">
        <f>SUBSTITUTE(SUBSTITUTE(Table2[[#This Row],[NAMA BARANG]],"-","")," ","")</f>
        <v>SampulOPPjersyFolioTBL50micron</v>
      </c>
      <c r="B1928" s="8">
        <f ca="1">IF(Table2[[#This Row],[TT]]&lt;1,"",COUNT(B$2:B1927)+1)</f>
        <v>1926</v>
      </c>
      <c r="C1928" s="6" t="s">
        <v>2270</v>
      </c>
      <c r="D1928" s="8">
        <v>1</v>
      </c>
      <c r="E1928" s="8" t="s">
        <v>38</v>
      </c>
      <c r="F1928" s="8">
        <f ca="1">SUM(Table2[[#This Row],[AWAL]],Table2[[#This Row],[M17_21_2]],Table2[[#This Row],[K17_21_2]],Table2[[#This Row],[M23_28_2]],Table2[[#This Row],[K23_28_2]])</f>
        <v>1</v>
      </c>
      <c r="G1928" s="6">
        <f ca="1">SUMIF(INDIRECT(Table2[[#Headers],[M17_21_2]]&amp;"[concat]"),Table2[concat],INDIRECT(Table2[[#Headers],[M17_21_2]]&amp;"[c]"))</f>
        <v>0</v>
      </c>
      <c r="H1928" s="6">
        <f ca="1">SUMIF(INDIRECT(Table2[[#Headers],[K17_21_2]]&amp;"[concat]"),Table2[concat],INDIRECT(Table2[[#Headers],[K17_21_2]]&amp;"[c]"))*-1</f>
        <v>0</v>
      </c>
      <c r="I1928" s="6" t="str">
        <f ca="1">IF(OR(Table2[[#This Row],[M17_21_2]]&gt;0,Table2[[#This Row],[K17_21_2]]&lt;0),"+-","")</f>
        <v/>
      </c>
      <c r="J1928" s="9">
        <f ca="1">SUMIF(INDIRECT(Table2[[#Headers],[M23_28_2]]&amp;"[concat]"),Table2[concat],INDIRECT(Table2[[#Headers],[M23_28_2]]&amp;"[c]"))</f>
        <v>0</v>
      </c>
      <c r="K1928" s="9"/>
      <c r="L1928" s="9" t="str">
        <f ca="1">IF(OR(Table2[[#This Row],[M23_28_2]]&gt;0,Table2[[#This Row],[K23_28_2]]&lt;0),"+-","")</f>
        <v/>
      </c>
    </row>
    <row r="1929" spans="1:12" x14ac:dyDescent="0.25">
      <c r="A1929" s="6" t="str">
        <f>SUBSTITUTE(SUBSTITUTE(Table2[[#This Row],[NAMA BARANG]],"-","")," ","")</f>
        <v>SampulRoll34TKenjoy</v>
      </c>
      <c r="B1929" s="8">
        <f ca="1">IF(Table2[[#This Row],[TT]]&lt;1,"",COUNT(B$2:B1928)+1)</f>
        <v>1927</v>
      </c>
      <c r="C1929" s="6" t="s">
        <v>2917</v>
      </c>
      <c r="D1929" s="8">
        <v>6</v>
      </c>
      <c r="E1929" s="8" t="s">
        <v>2271</v>
      </c>
      <c r="F1929" s="8">
        <f ca="1">SUM(Table2[[#This Row],[AWAL]],Table2[[#This Row],[M17_21_2]],Table2[[#This Row],[K17_21_2]],Table2[[#This Row],[M23_28_2]],Table2[[#This Row],[K23_28_2]])</f>
        <v>6</v>
      </c>
      <c r="G1929" s="6">
        <f ca="1">SUMIF(INDIRECT(Table2[[#Headers],[M17_21_2]]&amp;"[concat]"),Table2[concat],INDIRECT(Table2[[#Headers],[M17_21_2]]&amp;"[c]"))</f>
        <v>0</v>
      </c>
      <c r="H1929" s="6">
        <f ca="1">SUMIF(INDIRECT(Table2[[#Headers],[K17_21_2]]&amp;"[concat]"),Table2[concat],INDIRECT(Table2[[#Headers],[K17_21_2]]&amp;"[c]"))*-1</f>
        <v>0</v>
      </c>
      <c r="I1929" s="6" t="str">
        <f ca="1">IF(OR(Table2[[#This Row],[M17_21_2]]&gt;0,Table2[[#This Row],[K17_21_2]]&lt;0),"+-","")</f>
        <v/>
      </c>
      <c r="J1929" s="9">
        <f ca="1">SUMIF(INDIRECT(Table2[[#Headers],[M23_28_2]]&amp;"[concat]"),Table2[concat],INDIRECT(Table2[[#Headers],[M23_28_2]]&amp;"[c]"))</f>
        <v>0</v>
      </c>
      <c r="K1929" s="9"/>
      <c r="L1929" s="9" t="str">
        <f ca="1">IF(OR(Table2[[#This Row],[M23_28_2]]&gt;0,Table2[[#This Row],[K23_28_2]]&lt;0),"+-","")</f>
        <v/>
      </c>
    </row>
    <row r="1930" spans="1:12" x14ac:dyDescent="0.25">
      <c r="A1930" s="6" t="str">
        <f>SUBSTITUTE(SUBSTITUTE(Table2[[#This Row],[NAMA BARANG]],"-","")," ","")</f>
        <v>SampulRoll45BKenjoy</v>
      </c>
      <c r="B1930" s="8">
        <f ca="1">IF(Table2[[#This Row],[TT]]&lt;1,"",COUNT(B$2:B1929)+1)</f>
        <v>1928</v>
      </c>
      <c r="C1930" s="6" t="s">
        <v>2918</v>
      </c>
      <c r="D1930" s="8">
        <v>8</v>
      </c>
      <c r="E1930" s="8" t="s">
        <v>2271</v>
      </c>
      <c r="F1930" s="8">
        <f ca="1">SUM(Table2[[#This Row],[AWAL]],Table2[[#This Row],[M17_21_2]],Table2[[#This Row],[K17_21_2]],Table2[[#This Row],[M23_28_2]],Table2[[#This Row],[K23_28_2]])</f>
        <v>8</v>
      </c>
      <c r="G1930" s="6">
        <f ca="1">SUMIF(INDIRECT(Table2[[#Headers],[M17_21_2]]&amp;"[concat]"),Table2[concat],INDIRECT(Table2[[#Headers],[M17_21_2]]&amp;"[c]"))</f>
        <v>0</v>
      </c>
      <c r="H1930" s="6">
        <f ca="1">SUMIF(INDIRECT(Table2[[#Headers],[K17_21_2]]&amp;"[concat]"),Table2[concat],INDIRECT(Table2[[#Headers],[K17_21_2]]&amp;"[c]"))*-1</f>
        <v>0</v>
      </c>
      <c r="I1930" s="6" t="str">
        <f ca="1">IF(OR(Table2[[#This Row],[M17_21_2]]&gt;0,Table2[[#This Row],[K17_21_2]]&lt;0),"+-","")</f>
        <v/>
      </c>
      <c r="J1930" s="9">
        <f ca="1">SUMIF(INDIRECT(Table2[[#Headers],[M23_28_2]]&amp;"[concat]"),Table2[concat],INDIRECT(Table2[[#Headers],[M23_28_2]]&amp;"[c]"))</f>
        <v>0</v>
      </c>
      <c r="K1930" s="9"/>
      <c r="L1930" s="9" t="str">
        <f ca="1">IF(OR(Table2[[#This Row],[M23_28_2]]&gt;0,Table2[[#This Row],[K23_28_2]]&lt;0),"+-","")</f>
        <v/>
      </c>
    </row>
    <row r="1931" spans="1:12" x14ac:dyDescent="0.25">
      <c r="A1931" s="6" t="str">
        <f>SUBSTITUTE(SUBSTITUTE(Table2[[#This Row],[NAMA BARANG]],"-","")," ","")</f>
        <v>SampulRollDust454</v>
      </c>
      <c r="B1931" s="8">
        <f ca="1">IF(Table2[[#This Row],[TT]]&lt;1,"",COUNT(B$2:B1930)+1)</f>
        <v>1929</v>
      </c>
      <c r="C1931" s="6" t="s">
        <v>2272</v>
      </c>
      <c r="D1931" s="8">
        <v>3</v>
      </c>
      <c r="E1931" s="8">
        <v>300</v>
      </c>
      <c r="F1931" s="8">
        <f ca="1">SUM(Table2[[#This Row],[AWAL]],Table2[[#This Row],[M17_21_2]],Table2[[#This Row],[K17_21_2]],Table2[[#This Row],[M23_28_2]],Table2[[#This Row],[K23_28_2]])</f>
        <v>3</v>
      </c>
      <c r="G1931" s="6">
        <f ca="1">SUMIF(INDIRECT(Table2[[#Headers],[M17_21_2]]&amp;"[concat]"),Table2[concat],INDIRECT(Table2[[#Headers],[M17_21_2]]&amp;"[c]"))</f>
        <v>0</v>
      </c>
      <c r="H1931" s="6">
        <f ca="1">SUMIF(INDIRECT(Table2[[#Headers],[K17_21_2]]&amp;"[concat]"),Table2[concat],INDIRECT(Table2[[#Headers],[K17_21_2]]&amp;"[c]"))*-1</f>
        <v>0</v>
      </c>
      <c r="I1931" s="6" t="str">
        <f ca="1">IF(OR(Table2[[#This Row],[M17_21_2]]&gt;0,Table2[[#This Row],[K17_21_2]]&lt;0),"+-","")</f>
        <v/>
      </c>
      <c r="J1931" s="9">
        <f ca="1">SUMIF(INDIRECT(Table2[[#Headers],[M23_28_2]]&amp;"[concat]"),Table2[concat],INDIRECT(Table2[[#Headers],[M23_28_2]]&amp;"[c]"))</f>
        <v>0</v>
      </c>
      <c r="K1931" s="9"/>
      <c r="L1931" s="9" t="str">
        <f ca="1">IF(OR(Table2[[#This Row],[M23_28_2]]&gt;0,Table2[[#This Row],[K23_28_2]]&lt;0),"+-","")</f>
        <v/>
      </c>
    </row>
    <row r="1932" spans="1:12" x14ac:dyDescent="0.25">
      <c r="A1932" s="6" t="str">
        <f>SUBSTITUTE(SUBSTITUTE(Table2[[#This Row],[NAMA BARANG]],"-","")," ","")</f>
        <v>SampulSamsonBoxybatik</v>
      </c>
      <c r="B1932" s="8">
        <f ca="1">IF(Table2[[#This Row],[TT]]&lt;1,"",COUNT(B$2:B1931)+1)</f>
        <v>1930</v>
      </c>
      <c r="C1932" s="6" t="s">
        <v>2273</v>
      </c>
      <c r="D1932" s="8">
        <v>21</v>
      </c>
      <c r="E1932" s="8" t="s">
        <v>171</v>
      </c>
      <c r="F1932" s="8">
        <f ca="1">SUM(Table2[[#This Row],[AWAL]],Table2[[#This Row],[M17_21_2]],Table2[[#This Row],[K17_21_2]],Table2[[#This Row],[M23_28_2]],Table2[[#This Row],[K23_28_2]])</f>
        <v>9</v>
      </c>
      <c r="G1932" s="6">
        <f ca="1">SUMIF(INDIRECT(Table2[[#Headers],[M17_21_2]]&amp;"[concat]"),Table2[concat],INDIRECT(Table2[[#Headers],[M17_21_2]]&amp;"[c]"))</f>
        <v>0</v>
      </c>
      <c r="H1932" s="6">
        <f ca="1">SUMIF(INDIRECT(Table2[[#Headers],[K17_21_2]]&amp;"[concat]"),Table2[concat],INDIRECT(Table2[[#Headers],[K17_21_2]]&amp;"[c]"))*-1</f>
        <v>-12</v>
      </c>
      <c r="I1932" s="6" t="str">
        <f ca="1">IF(OR(Table2[[#This Row],[M17_21_2]]&gt;0,Table2[[#This Row],[K17_21_2]]&lt;0),"+-","")</f>
        <v>+-</v>
      </c>
      <c r="J1932" s="9">
        <f ca="1">SUMIF(INDIRECT(Table2[[#Headers],[M23_28_2]]&amp;"[concat]"),Table2[concat],INDIRECT(Table2[[#Headers],[M23_28_2]]&amp;"[c]"))</f>
        <v>0</v>
      </c>
      <c r="K1932" s="9"/>
      <c r="L1932" s="9" t="str">
        <f ca="1">IF(OR(Table2[[#This Row],[M23_28_2]]&gt;0,Table2[[#This Row],[K23_28_2]]&lt;0),"+-","")</f>
        <v/>
      </c>
    </row>
    <row r="1933" spans="1:12" x14ac:dyDescent="0.25">
      <c r="A1933" s="9" t="str">
        <f>SUBSTITUTE(SUBSTITUTE(Table2[[#This Row],[NAMA BARANG]],"-","")," ","")</f>
        <v>SampulSamsonBoxyFancy</v>
      </c>
      <c r="B1933" s="10">
        <f ca="1">IF(Table2[[#This Row],[TT]]&lt;1,"",COUNT(B$2:B1932)+1)</f>
        <v>1931</v>
      </c>
      <c r="C1933" s="32" t="s">
        <v>3061</v>
      </c>
      <c r="E1933" s="8" t="s">
        <v>3080</v>
      </c>
      <c r="F1933" s="10">
        <f ca="1">SUM(Table2[[#This Row],[AWAL]],Table2[[#This Row],[M17_21_2]],Table2[[#This Row],[K17_21_2]],Table2[[#This Row],[M23_28_2]],Table2[[#This Row],[K23_28_2]])</f>
        <v>5</v>
      </c>
      <c r="G1933" s="9">
        <f ca="1">SUMIF(INDIRECT(Table2[[#Headers],[M17_21_2]]&amp;"[concat]"),Table2[concat],INDIRECT(Table2[[#Headers],[M17_21_2]]&amp;"[c]"))</f>
        <v>0</v>
      </c>
      <c r="H1933" s="9">
        <f ca="1">SUMIF(INDIRECT(Table2[[#Headers],[K17_21_2]]&amp;"[concat]"),Table2[concat],INDIRECT(Table2[[#Headers],[K17_21_2]]&amp;"[c]"))*-1</f>
        <v>0</v>
      </c>
      <c r="I1933" s="9" t="str">
        <f ca="1">IF(OR(Table2[[#This Row],[M17_21_2]]&gt;0,Table2[[#This Row],[K17_21_2]]&lt;0),"+-","")</f>
        <v/>
      </c>
      <c r="J1933" s="9">
        <f ca="1">SUMIF(INDIRECT(Table2[[#Headers],[M23_28_2]]&amp;"[concat]"),Table2[concat],INDIRECT(Table2[[#Headers],[M23_28_2]]&amp;"[c]"))</f>
        <v>5</v>
      </c>
      <c r="K1933" s="9"/>
      <c r="L1933" s="9" t="str">
        <f ca="1">IF(OR(Table2[[#This Row],[M23_28_2]]&gt;0,Table2[[#This Row],[K23_28_2]]&lt;0),"+-","")</f>
        <v>+-</v>
      </c>
    </row>
    <row r="1934" spans="1:12" x14ac:dyDescent="0.25">
      <c r="A1934" s="9" t="str">
        <f>SUBSTITUTE(SUBSTITUTE(Table2[[#This Row],[NAMA BARANG]],"-","")," ","")</f>
        <v>SampulSamsonKwartoFancy</v>
      </c>
      <c r="B1934" s="10">
        <f ca="1">IF(Table2[[#This Row],[TT]]&lt;1,"",COUNT(B$2:B1933)+1)</f>
        <v>1932</v>
      </c>
      <c r="C1934" s="32" t="s">
        <v>3062</v>
      </c>
      <c r="E1934" s="8" t="s">
        <v>3081</v>
      </c>
      <c r="F1934" s="10">
        <f ca="1">SUM(Table2[[#This Row],[AWAL]],Table2[[#This Row],[M17_21_2]],Table2[[#This Row],[K17_21_2]],Table2[[#This Row],[M23_28_2]],Table2[[#This Row],[K23_28_2]])</f>
        <v>5</v>
      </c>
      <c r="G1934" s="9">
        <f ca="1">SUMIF(INDIRECT(Table2[[#Headers],[M17_21_2]]&amp;"[concat]"),Table2[concat],INDIRECT(Table2[[#Headers],[M17_21_2]]&amp;"[c]"))</f>
        <v>0</v>
      </c>
      <c r="H1934" s="9">
        <f ca="1">SUMIF(INDIRECT(Table2[[#Headers],[K17_21_2]]&amp;"[concat]"),Table2[concat],INDIRECT(Table2[[#Headers],[K17_21_2]]&amp;"[c]"))*-1</f>
        <v>0</v>
      </c>
      <c r="I1934" s="9" t="str">
        <f ca="1">IF(OR(Table2[[#This Row],[M17_21_2]]&gt;0,Table2[[#This Row],[K17_21_2]]&lt;0),"+-","")</f>
        <v/>
      </c>
      <c r="J1934" s="9">
        <f ca="1">SUMIF(INDIRECT(Table2[[#Headers],[M23_28_2]]&amp;"[concat]"),Table2[concat],INDIRECT(Table2[[#Headers],[M23_28_2]]&amp;"[c]"))</f>
        <v>5</v>
      </c>
      <c r="K1934" s="9"/>
      <c r="L1934" s="9" t="str">
        <f ca="1">IF(OR(Table2[[#This Row],[M23_28_2]]&gt;0,Table2[[#This Row],[K23_28_2]]&lt;0),"+-","")</f>
        <v>+-</v>
      </c>
    </row>
    <row r="1935" spans="1:12" x14ac:dyDescent="0.25">
      <c r="A1935" s="6" t="str">
        <f>SUBSTITUTE(SUBSTITUTE(Table2[[#This Row],[NAMA BARANG]],"-","")," ","")</f>
        <v>SelongsongpentelEnter</v>
      </c>
      <c r="B1935" s="8">
        <f ca="1">IF(Table2[[#This Row],[TT]]&lt;1,"",COUNT(B$2:B1934)+1)</f>
        <v>1933</v>
      </c>
      <c r="C1935" s="6" t="s">
        <v>2274</v>
      </c>
      <c r="D1935" s="8">
        <v>2</v>
      </c>
      <c r="E1935" s="8" t="s">
        <v>570</v>
      </c>
      <c r="F1935" s="8">
        <f ca="1">SUM(Table2[[#This Row],[AWAL]],Table2[[#This Row],[M17_21_2]],Table2[[#This Row],[K17_21_2]],Table2[[#This Row],[M23_28_2]],Table2[[#This Row],[K23_28_2]])</f>
        <v>2</v>
      </c>
      <c r="G1935" s="6">
        <f ca="1">SUMIF(INDIRECT(Table2[[#Headers],[M17_21_2]]&amp;"[concat]"),Table2[concat],INDIRECT(Table2[[#Headers],[M17_21_2]]&amp;"[c]"))</f>
        <v>0</v>
      </c>
      <c r="H1935" s="6">
        <f ca="1">SUMIF(INDIRECT(Table2[[#Headers],[K17_21_2]]&amp;"[concat]"),Table2[concat],INDIRECT(Table2[[#Headers],[K17_21_2]]&amp;"[c]"))*-1</f>
        <v>0</v>
      </c>
      <c r="I1935" s="6" t="str">
        <f ca="1">IF(OR(Table2[[#This Row],[M17_21_2]]&gt;0,Table2[[#This Row],[K17_21_2]]&lt;0),"+-","")</f>
        <v/>
      </c>
      <c r="J1935" s="9">
        <f ca="1">SUMIF(INDIRECT(Table2[[#Headers],[M23_28_2]]&amp;"[concat]"),Table2[concat],INDIRECT(Table2[[#Headers],[M23_28_2]]&amp;"[c]"))</f>
        <v>0</v>
      </c>
      <c r="K1935" s="9"/>
      <c r="L1935" s="9" t="str">
        <f ca="1">IF(OR(Table2[[#This Row],[M23_28_2]]&gt;0,Table2[[#This Row],[K23_28_2]]&lt;0),"+-","")</f>
        <v/>
      </c>
    </row>
    <row r="1936" spans="1:12" x14ac:dyDescent="0.25">
      <c r="A1936" s="6" t="str">
        <f>SUBSTITUTE(SUBSTITUTE(Table2[[#This Row],[NAMA BARANG]],"-","")," ","")</f>
        <v>Siletgagangplastik</v>
      </c>
      <c r="B1936" s="8">
        <f ca="1">IF(Table2[[#This Row],[TT]]&lt;1,"",COUNT(B$2:B1935)+1)</f>
        <v>1934</v>
      </c>
      <c r="C1936" s="6" t="s">
        <v>2275</v>
      </c>
      <c r="D1936" s="8">
        <v>6</v>
      </c>
      <c r="E1936" s="8" t="s">
        <v>735</v>
      </c>
      <c r="F1936" s="8">
        <f ca="1">SUM(Table2[[#This Row],[AWAL]],Table2[[#This Row],[M17_21_2]],Table2[[#This Row],[K17_21_2]],Table2[[#This Row],[M23_28_2]],Table2[[#This Row],[K23_28_2]])</f>
        <v>6</v>
      </c>
      <c r="G1936" s="6">
        <f ca="1">SUMIF(INDIRECT(Table2[[#Headers],[M17_21_2]]&amp;"[concat]"),Table2[concat],INDIRECT(Table2[[#Headers],[M17_21_2]]&amp;"[c]"))</f>
        <v>0</v>
      </c>
      <c r="H1936" s="6">
        <f ca="1">SUMIF(INDIRECT(Table2[[#Headers],[K17_21_2]]&amp;"[concat]"),Table2[concat],INDIRECT(Table2[[#Headers],[K17_21_2]]&amp;"[c]"))*-1</f>
        <v>0</v>
      </c>
      <c r="I1936" s="6" t="str">
        <f ca="1">IF(OR(Table2[[#This Row],[M17_21_2]]&gt;0,Table2[[#This Row],[K17_21_2]]&lt;0),"+-","")</f>
        <v/>
      </c>
      <c r="J1936" s="9">
        <f ca="1">SUMIF(INDIRECT(Table2[[#Headers],[M23_28_2]]&amp;"[concat]"),Table2[concat],INDIRECT(Table2[[#Headers],[M23_28_2]]&amp;"[c]"))</f>
        <v>0</v>
      </c>
      <c r="K1936" s="9"/>
      <c r="L1936" s="9" t="str">
        <f ca="1">IF(OR(Table2[[#This Row],[M23_28_2]]&gt;0,Table2[[#This Row],[K23_28_2]]&lt;0),"+-","")</f>
        <v/>
      </c>
    </row>
    <row r="1937" spans="1:12" x14ac:dyDescent="0.25">
      <c r="A1937" s="9" t="str">
        <f>SUBSTITUTE(SUBSTITUTE(Table2[[#This Row],[NAMA BARANG]],"-","")," ","")</f>
        <v>SiletrentengF2018</v>
      </c>
      <c r="B1937" s="10">
        <f ca="1">IF(Table2[[#This Row],[TT]]&lt;1,"",COUNT(B$2:B1936)+1)</f>
        <v>1935</v>
      </c>
      <c r="C1937" s="6" t="s">
        <v>2991</v>
      </c>
      <c r="E1937" s="8" t="s">
        <v>2992</v>
      </c>
      <c r="F1937" s="10">
        <f ca="1">SUM(Table2[[#This Row],[AWAL]],Table2[[#This Row],[M17_21_2]],Table2[[#This Row],[K17_21_2]],Table2[[#This Row],[M23_28_2]],Table2[[#This Row],[K23_28_2]])</f>
        <v>14</v>
      </c>
      <c r="G1937" s="9">
        <f ca="1">SUMIF(INDIRECT(Table2[[#Headers],[M17_21_2]]&amp;"[concat]"),Table2[concat],INDIRECT(Table2[[#Headers],[M17_21_2]]&amp;"[c]"))</f>
        <v>14</v>
      </c>
      <c r="H1937" s="9">
        <f ca="1">SUMIF(INDIRECT(Table2[[#Headers],[K17_21_2]]&amp;"[concat]"),Table2[concat],INDIRECT(Table2[[#Headers],[K17_21_2]]&amp;"[c]"))*-1</f>
        <v>0</v>
      </c>
      <c r="I1937" s="6" t="str">
        <f ca="1">IF(OR(Table2[[#This Row],[M17_21_2]]&gt;0,Table2[[#This Row],[K17_21_2]]&lt;0),"+-","")</f>
        <v>+-</v>
      </c>
      <c r="J1937" s="9">
        <f ca="1">SUMIF(INDIRECT(Table2[[#Headers],[M23_28_2]]&amp;"[concat]"),Table2[concat],INDIRECT(Table2[[#Headers],[M23_28_2]]&amp;"[c]"))</f>
        <v>0</v>
      </c>
      <c r="K1937" s="9"/>
      <c r="L1937" s="9" t="str">
        <f ca="1">IF(OR(Table2[[#This Row],[M23_28_2]]&gt;0,Table2[[#This Row],[K23_28_2]]&lt;0),"+-","")</f>
        <v/>
      </c>
    </row>
    <row r="1938" spans="1:12" x14ac:dyDescent="0.25">
      <c r="A1938" s="6" t="str">
        <f>SUBSTITUTE(SUBSTITUTE(Table2[[#This Row],[NAMA BARANG]],"-","")," ","")</f>
        <v>Simpoamoshimoshijumbo1803</v>
      </c>
      <c r="B1938" s="8">
        <f ca="1">IF(Table2[[#This Row],[TT]]&lt;1,"",COUNT(B$2:B1937)+1)</f>
        <v>1936</v>
      </c>
      <c r="C1938" s="6" t="s">
        <v>2276</v>
      </c>
      <c r="D1938" s="8">
        <v>2</v>
      </c>
      <c r="E1938" s="8" t="s">
        <v>895</v>
      </c>
      <c r="F1938" s="8">
        <f ca="1">SUM(Table2[[#This Row],[AWAL]],Table2[[#This Row],[M17_21_2]],Table2[[#This Row],[K17_21_2]],Table2[[#This Row],[M23_28_2]],Table2[[#This Row],[K23_28_2]])</f>
        <v>2</v>
      </c>
      <c r="G1938" s="6">
        <f ca="1">SUMIF(INDIRECT(Table2[[#Headers],[M17_21_2]]&amp;"[concat]"),Table2[concat],INDIRECT(Table2[[#Headers],[M17_21_2]]&amp;"[c]"))</f>
        <v>0</v>
      </c>
      <c r="H1938" s="6">
        <f ca="1">SUMIF(INDIRECT(Table2[[#Headers],[K17_21_2]]&amp;"[concat]"),Table2[concat],INDIRECT(Table2[[#Headers],[K17_21_2]]&amp;"[c]"))*-1</f>
        <v>0</v>
      </c>
      <c r="I1938" s="6" t="str">
        <f ca="1">IF(OR(Table2[[#This Row],[M17_21_2]]&gt;0,Table2[[#This Row],[K17_21_2]]&lt;0),"+-","")</f>
        <v/>
      </c>
      <c r="J1938" s="9">
        <f ca="1">SUMIF(INDIRECT(Table2[[#Headers],[M23_28_2]]&amp;"[concat]"),Table2[concat],INDIRECT(Table2[[#Headers],[M23_28_2]]&amp;"[c]"))</f>
        <v>0</v>
      </c>
      <c r="K1938" s="9"/>
      <c r="L1938" s="9" t="str">
        <f ca="1">IF(OR(Table2[[#This Row],[M23_28_2]]&gt;0,Table2[[#This Row],[K23_28_2]]&lt;0),"+-","")</f>
        <v/>
      </c>
    </row>
    <row r="1939" spans="1:12" x14ac:dyDescent="0.25">
      <c r="A1939" s="6" t="str">
        <f>SUBSTITUTE(SUBSTITUTE(Table2[[#This Row],[NAMA BARANG]],"-","")," ","")</f>
        <v>Sipoa13barisJAYA</v>
      </c>
      <c r="B1939" s="8">
        <f ca="1">IF(Table2[[#This Row],[TT]]&lt;1,"",COUNT(B$2:B1938)+1)</f>
        <v>1937</v>
      </c>
      <c r="C1939" s="6" t="s">
        <v>2277</v>
      </c>
      <c r="D1939" s="8">
        <v>2</v>
      </c>
      <c r="E1939" s="8" t="s">
        <v>167</v>
      </c>
      <c r="F1939" s="8">
        <f ca="1">SUM(Table2[[#This Row],[AWAL]],Table2[[#This Row],[M17_21_2]],Table2[[#This Row],[K17_21_2]],Table2[[#This Row],[M23_28_2]],Table2[[#This Row],[K23_28_2]])</f>
        <v>2</v>
      </c>
      <c r="G1939" s="6">
        <f ca="1">SUMIF(INDIRECT(Table2[[#Headers],[M17_21_2]]&amp;"[concat]"),Table2[concat],INDIRECT(Table2[[#Headers],[M17_21_2]]&amp;"[c]"))</f>
        <v>0</v>
      </c>
      <c r="H1939" s="6">
        <f ca="1">SUMIF(INDIRECT(Table2[[#Headers],[K17_21_2]]&amp;"[concat]"),Table2[concat],INDIRECT(Table2[[#Headers],[K17_21_2]]&amp;"[c]"))*-1</f>
        <v>0</v>
      </c>
      <c r="I1939" s="6" t="str">
        <f ca="1">IF(OR(Table2[[#This Row],[M17_21_2]]&gt;0,Table2[[#This Row],[K17_21_2]]&lt;0),"+-","")</f>
        <v/>
      </c>
      <c r="J1939" s="9">
        <f ca="1">SUMIF(INDIRECT(Table2[[#Headers],[M23_28_2]]&amp;"[concat]"),Table2[concat],INDIRECT(Table2[[#Headers],[M23_28_2]]&amp;"[c]"))</f>
        <v>0</v>
      </c>
      <c r="K1939" s="9"/>
      <c r="L1939" s="9" t="str">
        <f ca="1">IF(OR(Table2[[#This Row],[M23_28_2]]&gt;0,Table2[[#This Row],[K23_28_2]]&lt;0),"+-","")</f>
        <v/>
      </c>
    </row>
    <row r="1940" spans="1:12" x14ac:dyDescent="0.25">
      <c r="A1940" s="6" t="str">
        <f>SUBSTITUTE(SUBSTITUTE(Table2[[#This Row],[NAMA BARANG]],"-","")," ","")</f>
        <v>Sipoa17bariskayu</v>
      </c>
      <c r="B1940" s="8">
        <f ca="1">IF(Table2[[#This Row],[TT]]&lt;1,"",COUNT(B$2:B1939)+1)</f>
        <v>1938</v>
      </c>
      <c r="C1940" s="6" t="s">
        <v>2278</v>
      </c>
      <c r="D1940" s="8">
        <v>2</v>
      </c>
      <c r="E1940" s="8" t="s">
        <v>32</v>
      </c>
      <c r="F1940" s="8">
        <f ca="1">SUM(Table2[[#This Row],[AWAL]],Table2[[#This Row],[M17_21_2]],Table2[[#This Row],[K17_21_2]],Table2[[#This Row],[M23_28_2]],Table2[[#This Row],[K23_28_2]])</f>
        <v>2</v>
      </c>
      <c r="G1940" s="6">
        <f ca="1">SUMIF(INDIRECT(Table2[[#Headers],[M17_21_2]]&amp;"[concat]"),Table2[concat],INDIRECT(Table2[[#Headers],[M17_21_2]]&amp;"[c]"))</f>
        <v>0</v>
      </c>
      <c r="H1940" s="6">
        <f ca="1">SUMIF(INDIRECT(Table2[[#Headers],[K17_21_2]]&amp;"[concat]"),Table2[concat],INDIRECT(Table2[[#Headers],[K17_21_2]]&amp;"[c]"))*-1</f>
        <v>0</v>
      </c>
      <c r="I1940" s="6" t="str">
        <f ca="1">IF(OR(Table2[[#This Row],[M17_21_2]]&gt;0,Table2[[#This Row],[K17_21_2]]&lt;0),"+-","")</f>
        <v/>
      </c>
      <c r="J1940" s="9">
        <f ca="1">SUMIF(INDIRECT(Table2[[#Headers],[M23_28_2]]&amp;"[concat]"),Table2[concat],INDIRECT(Table2[[#Headers],[M23_28_2]]&amp;"[c]"))</f>
        <v>0</v>
      </c>
      <c r="K1940" s="9"/>
      <c r="L1940" s="9" t="str">
        <f ca="1">IF(OR(Table2[[#This Row],[M23_28_2]]&gt;0,Table2[[#This Row],[K23_28_2]]&lt;0),"+-","")</f>
        <v/>
      </c>
    </row>
    <row r="1941" spans="1:12" x14ac:dyDescent="0.25">
      <c r="A1941" s="6" t="str">
        <f>SUBSTITUTE(SUBSTITUTE(Table2[[#This Row],[NAMA BARANG]],"-","")," ","")</f>
        <v>Sipoa2831</v>
      </c>
      <c r="B1941" s="8">
        <f ca="1">IF(Table2[[#This Row],[TT]]&lt;1,"",COUNT(B$2:B1940)+1)</f>
        <v>1939</v>
      </c>
      <c r="C1941" s="6" t="s">
        <v>2279</v>
      </c>
      <c r="D1941" s="8">
        <v>2</v>
      </c>
      <c r="E1941" s="8" t="s">
        <v>68</v>
      </c>
      <c r="F1941" s="8">
        <f ca="1">SUM(Table2[[#This Row],[AWAL]],Table2[[#This Row],[M17_21_2]],Table2[[#This Row],[K17_21_2]],Table2[[#This Row],[M23_28_2]],Table2[[#This Row],[K23_28_2]])</f>
        <v>2</v>
      </c>
      <c r="G1941" s="6">
        <f ca="1">SUMIF(INDIRECT(Table2[[#Headers],[M17_21_2]]&amp;"[concat]"),Table2[concat],INDIRECT(Table2[[#Headers],[M17_21_2]]&amp;"[c]"))</f>
        <v>0</v>
      </c>
      <c r="H1941" s="6">
        <f ca="1">SUMIF(INDIRECT(Table2[[#Headers],[K17_21_2]]&amp;"[concat]"),Table2[concat],INDIRECT(Table2[[#Headers],[K17_21_2]]&amp;"[c]"))*-1</f>
        <v>0</v>
      </c>
      <c r="I1941" s="6" t="str">
        <f ca="1">IF(OR(Table2[[#This Row],[M17_21_2]]&gt;0,Table2[[#This Row],[K17_21_2]]&lt;0),"+-","")</f>
        <v/>
      </c>
      <c r="J1941" s="9">
        <f ca="1">SUMIF(INDIRECT(Table2[[#Headers],[M23_28_2]]&amp;"[concat]"),Table2[concat],INDIRECT(Table2[[#Headers],[M23_28_2]]&amp;"[c]"))</f>
        <v>0</v>
      </c>
      <c r="K1941" s="9"/>
      <c r="L1941" s="9" t="str">
        <f ca="1">IF(OR(Table2[[#This Row],[M23_28_2]]&gt;0,Table2[[#This Row],[K23_28_2]]&lt;0),"+-","")</f>
        <v/>
      </c>
    </row>
    <row r="1942" spans="1:12" x14ac:dyDescent="0.25">
      <c r="A1942" s="6" t="str">
        <f>SUBSTITUTE(SUBSTITUTE(Table2[[#This Row],[NAMA BARANG]],"-","")," ","")</f>
        <v>Sipoa8010</v>
      </c>
      <c r="B1942" s="8">
        <f ca="1">IF(Table2[[#This Row],[TT]]&lt;1,"",COUNT(B$2:B1941)+1)</f>
        <v>1940</v>
      </c>
      <c r="C1942" s="6" t="s">
        <v>2280</v>
      </c>
      <c r="D1942" s="8">
        <v>16</v>
      </c>
      <c r="E1942" s="8" t="s">
        <v>98</v>
      </c>
      <c r="F1942" s="8">
        <f ca="1">SUM(Table2[[#This Row],[AWAL]],Table2[[#This Row],[M17_21_2]],Table2[[#This Row],[K17_21_2]],Table2[[#This Row],[M23_28_2]],Table2[[#This Row],[K23_28_2]])</f>
        <v>16</v>
      </c>
      <c r="G1942" s="6">
        <f ca="1">SUMIF(INDIRECT(Table2[[#Headers],[M17_21_2]]&amp;"[concat]"),Table2[concat],INDIRECT(Table2[[#Headers],[M17_21_2]]&amp;"[c]"))</f>
        <v>0</v>
      </c>
      <c r="H1942" s="6">
        <f ca="1">SUMIF(INDIRECT(Table2[[#Headers],[K17_21_2]]&amp;"[concat]"),Table2[concat],INDIRECT(Table2[[#Headers],[K17_21_2]]&amp;"[c]"))*-1</f>
        <v>0</v>
      </c>
      <c r="I1942" s="6" t="str">
        <f ca="1">IF(OR(Table2[[#This Row],[M17_21_2]]&gt;0,Table2[[#This Row],[K17_21_2]]&lt;0),"+-","")</f>
        <v/>
      </c>
      <c r="J1942" s="9">
        <f ca="1">SUMIF(INDIRECT(Table2[[#Headers],[M23_28_2]]&amp;"[concat]"),Table2[concat],INDIRECT(Table2[[#Headers],[M23_28_2]]&amp;"[c]"))</f>
        <v>0</v>
      </c>
      <c r="K1942" s="9"/>
      <c r="L1942" s="9" t="str">
        <f ca="1">IF(OR(Table2[[#This Row],[M23_28_2]]&gt;0,Table2[[#This Row],[K23_28_2]]&lt;0),"+-","")</f>
        <v/>
      </c>
    </row>
    <row r="1943" spans="1:12" x14ac:dyDescent="0.25">
      <c r="A1943" s="6" t="str">
        <f>SUBSTITUTE(SUBSTITUTE(Table2[[#This Row],[NAMA BARANG]],"-","")," ","")</f>
        <v>Sipoa8011apel</v>
      </c>
      <c r="B1943" s="8">
        <f ca="1">IF(Table2[[#This Row],[TT]]&lt;1,"",COUNT(B$2:B1942)+1)</f>
        <v>1941</v>
      </c>
      <c r="C1943" s="6" t="s">
        <v>2281</v>
      </c>
      <c r="D1943" s="8">
        <v>8</v>
      </c>
      <c r="E1943" s="8" t="s">
        <v>189</v>
      </c>
      <c r="F1943" s="8">
        <f ca="1">SUM(Table2[[#This Row],[AWAL]],Table2[[#This Row],[M17_21_2]],Table2[[#This Row],[K17_21_2]],Table2[[#This Row],[M23_28_2]],Table2[[#This Row],[K23_28_2]])</f>
        <v>8</v>
      </c>
      <c r="G1943" s="6">
        <f ca="1">SUMIF(INDIRECT(Table2[[#Headers],[M17_21_2]]&amp;"[concat]"),Table2[concat],INDIRECT(Table2[[#Headers],[M17_21_2]]&amp;"[c]"))</f>
        <v>0</v>
      </c>
      <c r="H1943" s="6">
        <f ca="1">SUMIF(INDIRECT(Table2[[#Headers],[K17_21_2]]&amp;"[concat]"),Table2[concat],INDIRECT(Table2[[#Headers],[K17_21_2]]&amp;"[c]"))*-1</f>
        <v>0</v>
      </c>
      <c r="I1943" s="6" t="str">
        <f ca="1">IF(OR(Table2[[#This Row],[M17_21_2]]&gt;0,Table2[[#This Row],[K17_21_2]]&lt;0),"+-","")</f>
        <v/>
      </c>
      <c r="J1943" s="9">
        <f ca="1">SUMIF(INDIRECT(Table2[[#Headers],[M23_28_2]]&amp;"[concat]"),Table2[concat],INDIRECT(Table2[[#Headers],[M23_28_2]]&amp;"[c]"))</f>
        <v>0</v>
      </c>
      <c r="K1943" s="9"/>
      <c r="L1943" s="9" t="str">
        <f ca="1">IF(OR(Table2[[#This Row],[M23_28_2]]&gt;0,Table2[[#This Row],[K23_28_2]]&lt;0),"+-","")</f>
        <v/>
      </c>
    </row>
    <row r="1944" spans="1:12" x14ac:dyDescent="0.25">
      <c r="A1944" s="6" t="str">
        <f>SUBSTITUTE(SUBSTITUTE(Table2[[#This Row],[NAMA BARANG]],"-","")," ","")</f>
        <v>Sipoa8012</v>
      </c>
      <c r="B1944" s="8">
        <f ca="1">IF(Table2[[#This Row],[TT]]&lt;1,"",COUNT(B$2:B1943)+1)</f>
        <v>1942</v>
      </c>
      <c r="C1944" s="6" t="s">
        <v>2282</v>
      </c>
      <c r="D1944" s="8">
        <v>7</v>
      </c>
      <c r="E1944" s="8" t="s">
        <v>189</v>
      </c>
      <c r="F1944" s="8">
        <f ca="1">SUM(Table2[[#This Row],[AWAL]],Table2[[#This Row],[M17_21_2]],Table2[[#This Row],[K17_21_2]],Table2[[#This Row],[M23_28_2]],Table2[[#This Row],[K23_28_2]])</f>
        <v>7</v>
      </c>
      <c r="G1944" s="6">
        <f ca="1">SUMIF(INDIRECT(Table2[[#Headers],[M17_21_2]]&amp;"[concat]"),Table2[concat],INDIRECT(Table2[[#Headers],[M17_21_2]]&amp;"[c]"))</f>
        <v>0</v>
      </c>
      <c r="H1944" s="6">
        <f ca="1">SUMIF(INDIRECT(Table2[[#Headers],[K17_21_2]]&amp;"[concat]"),Table2[concat],INDIRECT(Table2[[#Headers],[K17_21_2]]&amp;"[c]"))*-1</f>
        <v>0</v>
      </c>
      <c r="I1944" s="6" t="str">
        <f ca="1">IF(OR(Table2[[#This Row],[M17_21_2]]&gt;0,Table2[[#This Row],[K17_21_2]]&lt;0),"+-","")</f>
        <v/>
      </c>
      <c r="J1944" s="9">
        <f ca="1">SUMIF(INDIRECT(Table2[[#Headers],[M23_28_2]]&amp;"[concat]"),Table2[concat],INDIRECT(Table2[[#Headers],[M23_28_2]]&amp;"[c]"))</f>
        <v>0</v>
      </c>
      <c r="K1944" s="9"/>
      <c r="L1944" s="9" t="str">
        <f ca="1">IF(OR(Table2[[#This Row],[M23_28_2]]&gt;0,Table2[[#This Row],[K23_28_2]]&lt;0),"+-","")</f>
        <v/>
      </c>
    </row>
    <row r="1945" spans="1:12" x14ac:dyDescent="0.25">
      <c r="A1945" s="6" t="str">
        <f>SUBSTITUTE(SUBSTITUTE(Table2[[#This Row],[NAMA BARANG]],"-","")," ","")</f>
        <v>Sipoa8013</v>
      </c>
      <c r="B1945" s="8">
        <f ca="1">IF(Table2[[#This Row],[TT]]&lt;1,"",COUNT(B$2:B1944)+1)</f>
        <v>1943</v>
      </c>
      <c r="C1945" s="6" t="s">
        <v>2283</v>
      </c>
      <c r="D1945" s="8">
        <v>7</v>
      </c>
      <c r="E1945" s="8" t="s">
        <v>189</v>
      </c>
      <c r="F1945" s="8">
        <f ca="1">SUM(Table2[[#This Row],[AWAL]],Table2[[#This Row],[M17_21_2]],Table2[[#This Row],[K17_21_2]],Table2[[#This Row],[M23_28_2]],Table2[[#This Row],[K23_28_2]])</f>
        <v>7</v>
      </c>
      <c r="G1945" s="6">
        <f ca="1">SUMIF(INDIRECT(Table2[[#Headers],[M17_21_2]]&amp;"[concat]"),Table2[concat],INDIRECT(Table2[[#Headers],[M17_21_2]]&amp;"[c]"))</f>
        <v>0</v>
      </c>
      <c r="H1945" s="6">
        <f ca="1">SUMIF(INDIRECT(Table2[[#Headers],[K17_21_2]]&amp;"[concat]"),Table2[concat],INDIRECT(Table2[[#Headers],[K17_21_2]]&amp;"[c]"))*-1</f>
        <v>0</v>
      </c>
      <c r="I1945" s="6" t="str">
        <f ca="1">IF(OR(Table2[[#This Row],[M17_21_2]]&gt;0,Table2[[#This Row],[K17_21_2]]&lt;0),"+-","")</f>
        <v/>
      </c>
      <c r="J1945" s="9">
        <f ca="1">SUMIF(INDIRECT(Table2[[#Headers],[M23_28_2]]&amp;"[concat]"),Table2[concat],INDIRECT(Table2[[#Headers],[M23_28_2]]&amp;"[c]"))</f>
        <v>0</v>
      </c>
      <c r="K1945" s="9"/>
      <c r="L1945" s="9" t="str">
        <f ca="1">IF(OR(Table2[[#This Row],[M23_28_2]]&gt;0,Table2[[#This Row],[K23_28_2]]&lt;0),"+-","")</f>
        <v/>
      </c>
    </row>
    <row r="1946" spans="1:12" x14ac:dyDescent="0.25">
      <c r="A1946" s="6" t="str">
        <f>SUBSTITUTE(SUBSTITUTE(Table2[[#This Row],[NAMA BARANG]],"-","")," ","")</f>
        <v>Sipoa8022VanArt</v>
      </c>
      <c r="B1946" s="8">
        <f ca="1">IF(Table2[[#This Row],[TT]]&lt;1,"",COUNT(B$2:B1945)+1)</f>
        <v>1944</v>
      </c>
      <c r="C1946" s="6" t="s">
        <v>2284</v>
      </c>
      <c r="D1946" s="8">
        <v>13</v>
      </c>
      <c r="E1946" s="8" t="s">
        <v>996</v>
      </c>
      <c r="F1946" s="8">
        <f ca="1">SUM(Table2[[#This Row],[AWAL]],Table2[[#This Row],[M17_21_2]],Table2[[#This Row],[K17_21_2]],Table2[[#This Row],[M23_28_2]],Table2[[#This Row],[K23_28_2]])</f>
        <v>13</v>
      </c>
      <c r="G1946" s="6">
        <f ca="1">SUMIF(INDIRECT(Table2[[#Headers],[M17_21_2]]&amp;"[concat]"),Table2[concat],INDIRECT(Table2[[#Headers],[M17_21_2]]&amp;"[c]"))</f>
        <v>0</v>
      </c>
      <c r="H1946" s="6">
        <f ca="1">SUMIF(INDIRECT(Table2[[#Headers],[K17_21_2]]&amp;"[concat]"),Table2[concat],INDIRECT(Table2[[#Headers],[K17_21_2]]&amp;"[c]"))*-1</f>
        <v>0</v>
      </c>
      <c r="I1946" s="6" t="str">
        <f ca="1">IF(OR(Table2[[#This Row],[M17_21_2]]&gt;0,Table2[[#This Row],[K17_21_2]]&lt;0),"+-","")</f>
        <v/>
      </c>
      <c r="J1946" s="9">
        <f ca="1">SUMIF(INDIRECT(Table2[[#Headers],[M23_28_2]]&amp;"[concat]"),Table2[concat],INDIRECT(Table2[[#Headers],[M23_28_2]]&amp;"[c]"))</f>
        <v>0</v>
      </c>
      <c r="K1946" s="9"/>
      <c r="L1946" s="9" t="str">
        <f ca="1">IF(OR(Table2[[#This Row],[M23_28_2]]&gt;0,Table2[[#This Row],[K23_28_2]]&lt;0),"+-","")</f>
        <v/>
      </c>
    </row>
    <row r="1947" spans="1:12" x14ac:dyDescent="0.25">
      <c r="A1947" s="6" t="str">
        <f>SUBSTITUTE(SUBSTITUTE(Table2[[#This Row],[NAMA BARANG]],"-","")," ","")</f>
        <v>Sipoa8023</v>
      </c>
      <c r="B1947" s="8">
        <f ca="1">IF(Table2[[#This Row],[TT]]&lt;1,"",COUNT(B$2:B1946)+1)</f>
        <v>1945</v>
      </c>
      <c r="C1947" s="6" t="s">
        <v>2285</v>
      </c>
      <c r="D1947" s="8">
        <v>9</v>
      </c>
      <c r="E1947" s="8" t="s">
        <v>114</v>
      </c>
      <c r="F1947" s="8">
        <f ca="1">SUM(Table2[[#This Row],[AWAL]],Table2[[#This Row],[M17_21_2]],Table2[[#This Row],[K17_21_2]],Table2[[#This Row],[M23_28_2]],Table2[[#This Row],[K23_28_2]])</f>
        <v>9</v>
      </c>
      <c r="G1947" s="6">
        <f ca="1">SUMIF(INDIRECT(Table2[[#Headers],[M17_21_2]]&amp;"[concat]"),Table2[concat],INDIRECT(Table2[[#Headers],[M17_21_2]]&amp;"[c]"))</f>
        <v>0</v>
      </c>
      <c r="H1947" s="6">
        <f ca="1">SUMIF(INDIRECT(Table2[[#Headers],[K17_21_2]]&amp;"[concat]"),Table2[concat],INDIRECT(Table2[[#Headers],[K17_21_2]]&amp;"[c]"))*-1</f>
        <v>0</v>
      </c>
      <c r="I1947" s="6" t="str">
        <f ca="1">IF(OR(Table2[[#This Row],[M17_21_2]]&gt;0,Table2[[#This Row],[K17_21_2]]&lt;0),"+-","")</f>
        <v/>
      </c>
      <c r="J1947" s="9">
        <f ca="1">SUMIF(INDIRECT(Table2[[#Headers],[M23_28_2]]&amp;"[concat]"),Table2[concat],INDIRECT(Table2[[#Headers],[M23_28_2]]&amp;"[c]"))</f>
        <v>0</v>
      </c>
      <c r="K1947" s="9"/>
      <c r="L1947" s="9" t="str">
        <f ca="1">IF(OR(Table2[[#This Row],[M23_28_2]]&gt;0,Table2[[#This Row],[K23_28_2]]&lt;0),"+-","")</f>
        <v/>
      </c>
    </row>
    <row r="1948" spans="1:12" x14ac:dyDescent="0.25">
      <c r="A1948" s="6" t="str">
        <f>SUBSTITUTE(SUBSTITUTE(Table2[[#This Row],[NAMA BARANG]],"-","")," ","")</f>
        <v>SipoaAngel(8)/Strawberry</v>
      </c>
      <c r="B1948" s="8">
        <f ca="1">IF(Table2[[#This Row],[TT]]&lt;1,"",COUNT(B$2:B1947)+1)</f>
        <v>1946</v>
      </c>
      <c r="C1948" s="6" t="s">
        <v>2286</v>
      </c>
      <c r="D1948" s="8">
        <v>11</v>
      </c>
      <c r="E1948" s="8" t="s">
        <v>197</v>
      </c>
      <c r="F1948" s="8">
        <f ca="1">SUM(Table2[[#This Row],[AWAL]],Table2[[#This Row],[M17_21_2]],Table2[[#This Row],[K17_21_2]],Table2[[#This Row],[M23_28_2]],Table2[[#This Row],[K23_28_2]])</f>
        <v>11</v>
      </c>
      <c r="G1948" s="6">
        <f ca="1">SUMIF(INDIRECT(Table2[[#Headers],[M17_21_2]]&amp;"[concat]"),Table2[concat],INDIRECT(Table2[[#Headers],[M17_21_2]]&amp;"[c]"))</f>
        <v>0</v>
      </c>
      <c r="H1948" s="6">
        <f ca="1">SUMIF(INDIRECT(Table2[[#Headers],[K17_21_2]]&amp;"[concat]"),Table2[concat],INDIRECT(Table2[[#Headers],[K17_21_2]]&amp;"[c]"))*-1</f>
        <v>0</v>
      </c>
      <c r="I1948" s="6" t="str">
        <f ca="1">IF(OR(Table2[[#This Row],[M17_21_2]]&gt;0,Table2[[#This Row],[K17_21_2]]&lt;0),"+-","")</f>
        <v/>
      </c>
      <c r="J1948" s="9">
        <f ca="1">SUMIF(INDIRECT(Table2[[#Headers],[M23_28_2]]&amp;"[concat]"),Table2[concat],INDIRECT(Table2[[#Headers],[M23_28_2]]&amp;"[c]"))</f>
        <v>0</v>
      </c>
      <c r="K1948" s="9"/>
      <c r="L1948" s="9" t="str">
        <f ca="1">IF(OR(Table2[[#This Row],[M23_28_2]]&gt;0,Table2[[#This Row],[K23_28_2]]&lt;0),"+-","")</f>
        <v/>
      </c>
    </row>
    <row r="1949" spans="1:12" x14ac:dyDescent="0.25">
      <c r="A1949" s="6" t="str">
        <f>SUBSTITUTE(SUBSTITUTE(Table2[[#This Row],[NAMA BARANG]],"-","")," ","")</f>
        <v>SipoaBescoBC117</v>
      </c>
      <c r="B1949" s="8">
        <f ca="1">IF(Table2[[#This Row],[TT]]&lt;1,"",COUNT(B$2:B1948)+1)</f>
        <v>1947</v>
      </c>
      <c r="C1949" s="6" t="s">
        <v>2287</v>
      </c>
      <c r="D1949" s="8">
        <v>3</v>
      </c>
      <c r="E1949" s="8" t="s">
        <v>167</v>
      </c>
      <c r="F1949" s="8">
        <f ca="1">SUM(Table2[[#This Row],[AWAL]],Table2[[#This Row],[M17_21_2]],Table2[[#This Row],[K17_21_2]],Table2[[#This Row],[M23_28_2]],Table2[[#This Row],[K23_28_2]])</f>
        <v>3</v>
      </c>
      <c r="G1949" s="6">
        <f ca="1">SUMIF(INDIRECT(Table2[[#Headers],[M17_21_2]]&amp;"[concat]"),Table2[concat],INDIRECT(Table2[[#Headers],[M17_21_2]]&amp;"[c]"))</f>
        <v>0</v>
      </c>
      <c r="H1949" s="6">
        <f ca="1">SUMIF(INDIRECT(Table2[[#Headers],[K17_21_2]]&amp;"[concat]"),Table2[concat],INDIRECT(Table2[[#Headers],[K17_21_2]]&amp;"[c]"))*-1</f>
        <v>0</v>
      </c>
      <c r="I1949" s="6" t="str">
        <f ca="1">IF(OR(Table2[[#This Row],[M17_21_2]]&gt;0,Table2[[#This Row],[K17_21_2]]&lt;0),"+-","")</f>
        <v/>
      </c>
      <c r="J1949" s="9">
        <f ca="1">SUMIF(INDIRECT(Table2[[#Headers],[M23_28_2]]&amp;"[concat]"),Table2[concat],INDIRECT(Table2[[#Headers],[M23_28_2]]&amp;"[c]"))</f>
        <v>0</v>
      </c>
      <c r="K1949" s="9"/>
      <c r="L1949" s="9" t="str">
        <f ca="1">IF(OR(Table2[[#This Row],[M23_28_2]]&gt;0,Table2[[#This Row],[K23_28_2]]&lt;0),"+-","")</f>
        <v/>
      </c>
    </row>
    <row r="1950" spans="1:12" x14ac:dyDescent="0.25">
      <c r="A1950" s="6" t="str">
        <f>SUBSTITUTE(SUBSTITUTE(Table2[[#This Row],[NAMA BARANG]],"-","")," ","")</f>
        <v>SipoaCS816Rabbit</v>
      </c>
      <c r="B1950" s="8">
        <f ca="1">IF(Table2[[#This Row],[TT]]&lt;1,"",COUNT(B$2:B1949)+1)</f>
        <v>1948</v>
      </c>
      <c r="C1950" s="6" t="s">
        <v>2288</v>
      </c>
      <c r="D1950" s="8">
        <v>3</v>
      </c>
      <c r="E1950" s="8" t="s">
        <v>476</v>
      </c>
      <c r="F1950" s="8">
        <f ca="1">SUM(Table2[[#This Row],[AWAL]],Table2[[#This Row],[M17_21_2]],Table2[[#This Row],[K17_21_2]],Table2[[#This Row],[M23_28_2]],Table2[[#This Row],[K23_28_2]])</f>
        <v>3</v>
      </c>
      <c r="G1950" s="6">
        <f ca="1">SUMIF(INDIRECT(Table2[[#Headers],[M17_21_2]]&amp;"[concat]"),Table2[concat],INDIRECT(Table2[[#Headers],[M17_21_2]]&amp;"[c]"))</f>
        <v>0</v>
      </c>
      <c r="H1950" s="6">
        <f ca="1">SUMIF(INDIRECT(Table2[[#Headers],[K17_21_2]]&amp;"[concat]"),Table2[concat],INDIRECT(Table2[[#Headers],[K17_21_2]]&amp;"[c]"))*-1</f>
        <v>0</v>
      </c>
      <c r="I1950" s="6" t="str">
        <f ca="1">IF(OR(Table2[[#This Row],[M17_21_2]]&gt;0,Table2[[#This Row],[K17_21_2]]&lt;0),"+-","")</f>
        <v/>
      </c>
      <c r="J1950" s="9">
        <f ca="1">SUMIF(INDIRECT(Table2[[#Headers],[M23_28_2]]&amp;"[concat]"),Table2[concat],INDIRECT(Table2[[#Headers],[M23_28_2]]&amp;"[c]"))</f>
        <v>0</v>
      </c>
      <c r="K1950" s="9"/>
      <c r="L1950" s="9" t="str">
        <f ca="1">IF(OR(Table2[[#This Row],[M23_28_2]]&gt;0,Table2[[#This Row],[K23_28_2]]&lt;0),"+-","")</f>
        <v/>
      </c>
    </row>
    <row r="1951" spans="1:12" x14ac:dyDescent="0.25">
      <c r="A1951" s="6" t="str">
        <f>SUBSTITUTE(SUBSTITUTE(Table2[[#This Row],[NAMA BARANG]],"-","")," ","")</f>
        <v>SipoakakiB808MoshiMoshiBLK</v>
      </c>
      <c r="B1951" s="8">
        <f ca="1">IF(Table2[[#This Row],[TT]]&lt;1,"",COUNT(B$2:B1950)+1)</f>
        <v>1949</v>
      </c>
      <c r="C1951" s="6" t="s">
        <v>2289</v>
      </c>
      <c r="D1951" s="8">
        <v>8</v>
      </c>
      <c r="E1951" s="8" t="s">
        <v>71</v>
      </c>
      <c r="F1951" s="8">
        <f ca="1">SUM(Table2[[#This Row],[AWAL]],Table2[[#This Row],[M17_21_2]],Table2[[#This Row],[K17_21_2]],Table2[[#This Row],[M23_28_2]],Table2[[#This Row],[K23_28_2]])</f>
        <v>8</v>
      </c>
      <c r="G1951" s="6">
        <f ca="1">SUMIF(INDIRECT(Table2[[#Headers],[M17_21_2]]&amp;"[concat]"),Table2[concat],INDIRECT(Table2[[#Headers],[M17_21_2]]&amp;"[c]"))</f>
        <v>0</v>
      </c>
      <c r="H1951" s="6">
        <f ca="1">SUMIF(INDIRECT(Table2[[#Headers],[K17_21_2]]&amp;"[concat]"),Table2[concat],INDIRECT(Table2[[#Headers],[K17_21_2]]&amp;"[c]"))*-1</f>
        <v>0</v>
      </c>
      <c r="I1951" s="6" t="str">
        <f ca="1">IF(OR(Table2[[#This Row],[M17_21_2]]&gt;0,Table2[[#This Row],[K17_21_2]]&lt;0),"+-","")</f>
        <v/>
      </c>
      <c r="J1951" s="9">
        <f ca="1">SUMIF(INDIRECT(Table2[[#Headers],[M23_28_2]]&amp;"[concat]"),Table2[concat],INDIRECT(Table2[[#Headers],[M23_28_2]]&amp;"[c]"))</f>
        <v>0</v>
      </c>
      <c r="K1951" s="9"/>
      <c r="L1951" s="9" t="str">
        <f ca="1">IF(OR(Table2[[#This Row],[M23_28_2]]&gt;0,Table2[[#This Row],[K23_28_2]]&lt;0),"+-","")</f>
        <v/>
      </c>
    </row>
    <row r="1952" spans="1:12" x14ac:dyDescent="0.25">
      <c r="A1952" s="6" t="str">
        <f>SUBSTITUTE(SUBSTITUTE(Table2[[#This Row],[NAMA BARANG]],"-","")," ","")</f>
        <v>SipoakakiK807MoshiMoshiBLK</v>
      </c>
      <c r="B1952" s="8">
        <f ca="1">IF(Table2[[#This Row],[TT]]&lt;1,"",COUNT(B$2:B1951)+1)</f>
        <v>1950</v>
      </c>
      <c r="C1952" s="6" t="s">
        <v>2290</v>
      </c>
      <c r="D1952" s="8">
        <v>9</v>
      </c>
      <c r="E1952" s="8" t="s">
        <v>106</v>
      </c>
      <c r="F1952" s="8">
        <f ca="1">SUM(Table2[[#This Row],[AWAL]],Table2[[#This Row],[M17_21_2]],Table2[[#This Row],[K17_21_2]],Table2[[#This Row],[M23_28_2]],Table2[[#This Row],[K23_28_2]])</f>
        <v>9</v>
      </c>
      <c r="G1952" s="6">
        <f ca="1">SUMIF(INDIRECT(Table2[[#Headers],[M17_21_2]]&amp;"[concat]"),Table2[concat],INDIRECT(Table2[[#Headers],[M17_21_2]]&amp;"[c]"))</f>
        <v>0</v>
      </c>
      <c r="H1952" s="6">
        <f ca="1">SUMIF(INDIRECT(Table2[[#Headers],[K17_21_2]]&amp;"[concat]"),Table2[concat],INDIRECT(Table2[[#Headers],[K17_21_2]]&amp;"[c]"))*-1</f>
        <v>0</v>
      </c>
      <c r="I1952" s="6" t="str">
        <f ca="1">IF(OR(Table2[[#This Row],[M17_21_2]]&gt;0,Table2[[#This Row],[K17_21_2]]&lt;0),"+-","")</f>
        <v/>
      </c>
      <c r="J1952" s="9">
        <f ca="1">SUMIF(INDIRECT(Table2[[#Headers],[M23_28_2]]&amp;"[concat]"),Table2[concat],INDIRECT(Table2[[#Headers],[M23_28_2]]&amp;"[c]"))</f>
        <v>0</v>
      </c>
      <c r="K1952" s="9"/>
      <c r="L1952" s="9" t="str">
        <f ca="1">IF(OR(Table2[[#This Row],[M23_28_2]]&gt;0,Table2[[#This Row],[K23_28_2]]&lt;0),"+-","")</f>
        <v/>
      </c>
    </row>
    <row r="1953" spans="1:12" x14ac:dyDescent="0.25">
      <c r="A1953" s="6" t="str">
        <f>SUBSTITUTE(SUBSTITUTE(Table2[[#This Row],[NAMA BARANG]],"-","")," ","")</f>
        <v>Sipoarainbowbesar</v>
      </c>
      <c r="B1953" s="8">
        <f ca="1">IF(Table2[[#This Row],[TT]]&lt;1,"",COUNT(B$2:B1952)+1)</f>
        <v>1951</v>
      </c>
      <c r="C1953" s="6" t="s">
        <v>2291</v>
      </c>
      <c r="D1953" s="8">
        <v>8</v>
      </c>
      <c r="E1953" s="8" t="s">
        <v>2292</v>
      </c>
      <c r="F1953" s="8">
        <f ca="1">SUM(Table2[[#This Row],[AWAL]],Table2[[#This Row],[M17_21_2]],Table2[[#This Row],[K17_21_2]],Table2[[#This Row],[M23_28_2]],Table2[[#This Row],[K23_28_2]])</f>
        <v>8</v>
      </c>
      <c r="G1953" s="6">
        <f ca="1">SUMIF(INDIRECT(Table2[[#Headers],[M17_21_2]]&amp;"[concat]"),Table2[concat],INDIRECT(Table2[[#Headers],[M17_21_2]]&amp;"[c]"))</f>
        <v>0</v>
      </c>
      <c r="H1953" s="6">
        <f ca="1">SUMIF(INDIRECT(Table2[[#Headers],[K17_21_2]]&amp;"[concat]"),Table2[concat],INDIRECT(Table2[[#Headers],[K17_21_2]]&amp;"[c]"))*-1</f>
        <v>0</v>
      </c>
      <c r="I1953" s="6" t="str">
        <f ca="1">IF(OR(Table2[[#This Row],[M17_21_2]]&gt;0,Table2[[#This Row],[K17_21_2]]&lt;0),"+-","")</f>
        <v/>
      </c>
      <c r="J1953" s="9">
        <f ca="1">SUMIF(INDIRECT(Table2[[#Headers],[M23_28_2]]&amp;"[concat]"),Table2[concat],INDIRECT(Table2[[#Headers],[M23_28_2]]&amp;"[c]"))</f>
        <v>0</v>
      </c>
      <c r="K1953" s="9"/>
      <c r="L1953" s="9" t="str">
        <f ca="1">IF(OR(Table2[[#This Row],[M23_28_2]]&gt;0,Table2[[#This Row],[K23_28_2]]&lt;0),"+-","")</f>
        <v/>
      </c>
    </row>
    <row r="1954" spans="1:12" x14ac:dyDescent="0.25">
      <c r="A1954" s="6" t="str">
        <f>SUBSTITUTE(SUBSTITUTE(Table2[[#This Row],[NAMA BARANG]],"-","")," ","")</f>
        <v>Sipoasedang8590</v>
      </c>
      <c r="B1954" s="8">
        <f ca="1">IF(Table2[[#This Row],[TT]]&lt;1,"",COUNT(B$2:B1953)+1)</f>
        <v>1952</v>
      </c>
      <c r="C1954" s="6" t="s">
        <v>2293</v>
      </c>
      <c r="D1954" s="8">
        <v>15</v>
      </c>
      <c r="E1954" s="8" t="s">
        <v>917</v>
      </c>
      <c r="F1954" s="8">
        <f ca="1">SUM(Table2[[#This Row],[AWAL]],Table2[[#This Row],[M17_21_2]],Table2[[#This Row],[K17_21_2]],Table2[[#This Row],[M23_28_2]],Table2[[#This Row],[K23_28_2]])</f>
        <v>15</v>
      </c>
      <c r="G1954" s="6">
        <f ca="1">SUMIF(INDIRECT(Table2[[#Headers],[M17_21_2]]&amp;"[concat]"),Table2[concat],INDIRECT(Table2[[#Headers],[M17_21_2]]&amp;"[c]"))</f>
        <v>0</v>
      </c>
      <c r="H1954" s="6">
        <f ca="1">SUMIF(INDIRECT(Table2[[#Headers],[K17_21_2]]&amp;"[concat]"),Table2[concat],INDIRECT(Table2[[#Headers],[K17_21_2]]&amp;"[c]"))*-1</f>
        <v>0</v>
      </c>
      <c r="I1954" s="6" t="str">
        <f ca="1">IF(OR(Table2[[#This Row],[M17_21_2]]&gt;0,Table2[[#This Row],[K17_21_2]]&lt;0),"+-","")</f>
        <v/>
      </c>
      <c r="J1954" s="9">
        <f ca="1">SUMIF(INDIRECT(Table2[[#Headers],[M23_28_2]]&amp;"[concat]"),Table2[concat],INDIRECT(Table2[[#Headers],[M23_28_2]]&amp;"[c]"))</f>
        <v>0</v>
      </c>
      <c r="K1954" s="9"/>
      <c r="L1954" s="9" t="str">
        <f ca="1">IF(OR(Table2[[#This Row],[M23_28_2]]&gt;0,Table2[[#This Row],[K23_28_2]]&lt;0),"+-","")</f>
        <v/>
      </c>
    </row>
    <row r="1955" spans="1:12" x14ac:dyDescent="0.25">
      <c r="A1955" s="6" t="str">
        <f>SUBSTITUTE(SUBSTITUTE(Table2[[#This Row],[NAMA BARANG]],"-","")," ","")</f>
        <v>SipoaTZ8012</v>
      </c>
      <c r="B1955" s="8">
        <f ca="1">IF(Table2[[#This Row],[TT]]&lt;1,"",COUNT(B$2:B1954)+1)</f>
        <v>1953</v>
      </c>
      <c r="C1955" s="6" t="s">
        <v>2294</v>
      </c>
      <c r="D1955" s="8">
        <v>9</v>
      </c>
      <c r="E1955" s="8" t="s">
        <v>189</v>
      </c>
      <c r="F1955" s="8">
        <f ca="1">SUM(Table2[[#This Row],[AWAL]],Table2[[#This Row],[M17_21_2]],Table2[[#This Row],[K17_21_2]],Table2[[#This Row],[M23_28_2]],Table2[[#This Row],[K23_28_2]])</f>
        <v>9</v>
      </c>
      <c r="G1955" s="6">
        <f ca="1">SUMIF(INDIRECT(Table2[[#Headers],[M17_21_2]]&amp;"[concat]"),Table2[concat],INDIRECT(Table2[[#Headers],[M17_21_2]]&amp;"[c]"))</f>
        <v>0</v>
      </c>
      <c r="H1955" s="6">
        <f ca="1">SUMIF(INDIRECT(Table2[[#Headers],[K17_21_2]]&amp;"[concat]"),Table2[concat],INDIRECT(Table2[[#Headers],[K17_21_2]]&amp;"[c]"))*-1</f>
        <v>0</v>
      </c>
      <c r="I1955" s="6" t="str">
        <f ca="1">IF(OR(Table2[[#This Row],[M17_21_2]]&gt;0,Table2[[#This Row],[K17_21_2]]&lt;0),"+-","")</f>
        <v/>
      </c>
      <c r="J1955" s="9">
        <f ca="1">SUMIF(INDIRECT(Table2[[#Headers],[M23_28_2]]&amp;"[concat]"),Table2[concat],INDIRECT(Table2[[#Headers],[M23_28_2]]&amp;"[c]"))</f>
        <v>0</v>
      </c>
      <c r="K1955" s="9"/>
      <c r="L1955" s="9" t="str">
        <f ca="1">IF(OR(Table2[[#This Row],[M23_28_2]]&gt;0,Table2[[#This Row],[K23_28_2]]&lt;0),"+-","")</f>
        <v/>
      </c>
    </row>
    <row r="1956" spans="1:12" x14ac:dyDescent="0.25">
      <c r="A1956" s="6" t="str">
        <f>SUBSTITUTE(SUBSTITUTE(Table2[[#This Row],[NAMA BARANG]],"-","")," ","")</f>
        <v>SipoaYM011</v>
      </c>
      <c r="B1956" s="8">
        <f ca="1">IF(Table2[[#This Row],[TT]]&lt;1,"",COUNT(B$2:B1955)+1)</f>
        <v>1954</v>
      </c>
      <c r="C1956" s="6" t="s">
        <v>2295</v>
      </c>
      <c r="D1956" s="8">
        <v>15</v>
      </c>
      <c r="E1956" s="8" t="s">
        <v>93</v>
      </c>
      <c r="F1956" s="8">
        <f ca="1">SUM(Table2[[#This Row],[AWAL]],Table2[[#This Row],[M17_21_2]],Table2[[#This Row],[K17_21_2]],Table2[[#This Row],[M23_28_2]],Table2[[#This Row],[K23_28_2]])</f>
        <v>15</v>
      </c>
      <c r="G1956" s="6">
        <f ca="1">SUMIF(INDIRECT(Table2[[#Headers],[M17_21_2]]&amp;"[concat]"),Table2[concat],INDIRECT(Table2[[#Headers],[M17_21_2]]&amp;"[c]"))</f>
        <v>0</v>
      </c>
      <c r="H1956" s="6">
        <f ca="1">SUMIF(INDIRECT(Table2[[#Headers],[K17_21_2]]&amp;"[concat]"),Table2[concat],INDIRECT(Table2[[#Headers],[K17_21_2]]&amp;"[c]"))*-1</f>
        <v>0</v>
      </c>
      <c r="I1956" s="6" t="str">
        <f ca="1">IF(OR(Table2[[#This Row],[M17_21_2]]&gt;0,Table2[[#This Row],[K17_21_2]]&lt;0),"+-","")</f>
        <v/>
      </c>
      <c r="J1956" s="9">
        <f ca="1">SUMIF(INDIRECT(Table2[[#Headers],[M23_28_2]]&amp;"[concat]"),Table2[concat],INDIRECT(Table2[[#Headers],[M23_28_2]]&amp;"[c]"))</f>
        <v>0</v>
      </c>
      <c r="K1956" s="9"/>
      <c r="L1956" s="9" t="str">
        <f ca="1">IF(OR(Table2[[#This Row],[M23_28_2]]&gt;0,Table2[[#This Row],[K23_28_2]]&lt;0),"+-","")</f>
        <v/>
      </c>
    </row>
    <row r="1957" spans="1:12" x14ac:dyDescent="0.25">
      <c r="A1957" s="6" t="str">
        <f>SUBSTITUTE(SUBSTITUTE(Table2[[#This Row],[NAMA BARANG]],"-","")," ","")</f>
        <v>SlideBinder7mmK(4)/B(1)/Ht(1)blk</v>
      </c>
      <c r="B1957" s="8">
        <f ca="1">IF(Table2[[#This Row],[TT]]&lt;1,"",COUNT(B$2:B1956)+1)</f>
        <v>1955</v>
      </c>
      <c r="C1957" s="6" t="s">
        <v>2296</v>
      </c>
      <c r="D1957" s="8">
        <v>6</v>
      </c>
      <c r="E1957" s="8">
        <v>2000</v>
      </c>
      <c r="F1957" s="8">
        <f ca="1">SUM(Table2[[#This Row],[AWAL]],Table2[[#This Row],[M17_21_2]],Table2[[#This Row],[K17_21_2]],Table2[[#This Row],[M23_28_2]],Table2[[#This Row],[K23_28_2]])</f>
        <v>6</v>
      </c>
      <c r="G1957" s="6">
        <f ca="1">SUMIF(INDIRECT(Table2[[#Headers],[M17_21_2]]&amp;"[concat]"),Table2[concat],INDIRECT(Table2[[#Headers],[M17_21_2]]&amp;"[c]"))</f>
        <v>0</v>
      </c>
      <c r="H1957" s="6">
        <f ca="1">SUMIF(INDIRECT(Table2[[#Headers],[K17_21_2]]&amp;"[concat]"),Table2[concat],INDIRECT(Table2[[#Headers],[K17_21_2]]&amp;"[c]"))*-1</f>
        <v>0</v>
      </c>
      <c r="I1957" s="6" t="str">
        <f ca="1">IF(OR(Table2[[#This Row],[M17_21_2]]&gt;0,Table2[[#This Row],[K17_21_2]]&lt;0),"+-","")</f>
        <v/>
      </c>
      <c r="J1957" s="9">
        <f ca="1">SUMIF(INDIRECT(Table2[[#Headers],[M23_28_2]]&amp;"[concat]"),Table2[concat],INDIRECT(Table2[[#Headers],[M23_28_2]]&amp;"[c]"))</f>
        <v>0</v>
      </c>
      <c r="K1957" s="9"/>
      <c r="L1957" s="9" t="str">
        <f ca="1">IF(OR(Table2[[#This Row],[M23_28_2]]&gt;0,Table2[[#This Row],[K23_28_2]]&lt;0),"+-","")</f>
        <v/>
      </c>
    </row>
    <row r="1958" spans="1:12" x14ac:dyDescent="0.25">
      <c r="A1958" s="6" t="str">
        <f>SUBSTITUTE(SUBSTITUTE(Table2[[#This Row],[NAMA BARANG]],"-","")," ","")</f>
        <v>Spidol1FWp63412Infico</v>
      </c>
      <c r="B1958" s="8">
        <f ca="1">IF(Table2[[#This Row],[TT]]&lt;1,"",COUNT(B$2:B1957)+1)</f>
        <v>1956</v>
      </c>
      <c r="C1958" s="6" t="s">
        <v>2298</v>
      </c>
      <c r="D1958" s="8">
        <v>2</v>
      </c>
      <c r="E1958" s="8" t="s">
        <v>2299</v>
      </c>
      <c r="F1958" s="8">
        <f ca="1">SUM(Table2[[#This Row],[AWAL]],Table2[[#This Row],[M17_21_2]],Table2[[#This Row],[K17_21_2]],Table2[[#This Row],[M23_28_2]],Table2[[#This Row],[K23_28_2]])</f>
        <v>2</v>
      </c>
      <c r="G1958" s="6">
        <f ca="1">SUMIF(INDIRECT(Table2[[#Headers],[M17_21_2]]&amp;"[concat]"),Table2[concat],INDIRECT(Table2[[#Headers],[M17_21_2]]&amp;"[c]"))</f>
        <v>0</v>
      </c>
      <c r="H1958" s="6">
        <f ca="1">SUMIF(INDIRECT(Table2[[#Headers],[K17_21_2]]&amp;"[concat]"),Table2[concat],INDIRECT(Table2[[#Headers],[K17_21_2]]&amp;"[c]"))*-1</f>
        <v>0</v>
      </c>
      <c r="I1958" s="6" t="str">
        <f ca="1">IF(OR(Table2[[#This Row],[M17_21_2]]&gt;0,Table2[[#This Row],[K17_21_2]]&lt;0),"+-","")</f>
        <v/>
      </c>
      <c r="J1958" s="9">
        <f ca="1">SUMIF(INDIRECT(Table2[[#Headers],[M23_28_2]]&amp;"[concat]"),Table2[concat],INDIRECT(Table2[[#Headers],[M23_28_2]]&amp;"[c]"))</f>
        <v>0</v>
      </c>
      <c r="K1958" s="9"/>
      <c r="L1958" s="9" t="str">
        <f ca="1">IF(OR(Table2[[#This Row],[M23_28_2]]&gt;0,Table2[[#This Row],[K23_28_2]]&lt;0),"+-","")</f>
        <v/>
      </c>
    </row>
    <row r="1959" spans="1:12" x14ac:dyDescent="0.25">
      <c r="A1959" s="6" t="str">
        <f>SUBSTITUTE(SUBSTITUTE(Table2[[#This Row],[NAMA BARANG]],"-","")," ","")</f>
        <v>Spidol1FWp63612Infico</v>
      </c>
      <c r="B1959" s="8">
        <f ca="1">IF(Table2[[#This Row],[TT]]&lt;1,"",COUNT(B$2:B1958)+1)</f>
        <v>1957</v>
      </c>
      <c r="C1959" s="6" t="s">
        <v>2300</v>
      </c>
      <c r="D1959" s="8">
        <v>9</v>
      </c>
      <c r="E1959" s="8" t="s">
        <v>769</v>
      </c>
      <c r="F1959" s="8">
        <f ca="1">SUM(Table2[[#This Row],[AWAL]],Table2[[#This Row],[M17_21_2]],Table2[[#This Row],[K17_21_2]],Table2[[#This Row],[M23_28_2]],Table2[[#This Row],[K23_28_2]])</f>
        <v>9</v>
      </c>
      <c r="G1959" s="6">
        <f ca="1">SUMIF(INDIRECT(Table2[[#Headers],[M17_21_2]]&amp;"[concat]"),Table2[concat],INDIRECT(Table2[[#Headers],[M17_21_2]]&amp;"[c]"))</f>
        <v>0</v>
      </c>
      <c r="H1959" s="6">
        <f ca="1">SUMIF(INDIRECT(Table2[[#Headers],[K17_21_2]]&amp;"[concat]"),Table2[concat],INDIRECT(Table2[[#Headers],[K17_21_2]]&amp;"[c]"))*-1</f>
        <v>0</v>
      </c>
      <c r="I1959" s="6" t="str">
        <f ca="1">IF(OR(Table2[[#This Row],[M17_21_2]]&gt;0,Table2[[#This Row],[K17_21_2]]&lt;0),"+-","")</f>
        <v/>
      </c>
      <c r="J1959" s="9">
        <f ca="1">SUMIF(INDIRECT(Table2[[#Headers],[M23_28_2]]&amp;"[concat]"),Table2[concat],INDIRECT(Table2[[#Headers],[M23_28_2]]&amp;"[c]"))</f>
        <v>0</v>
      </c>
      <c r="K1959" s="9"/>
      <c r="L1959" s="9" t="str">
        <f ca="1">IF(OR(Table2[[#This Row],[M23_28_2]]&gt;0,Table2[[#This Row],[K23_28_2]]&lt;0),"+-","")</f>
        <v/>
      </c>
    </row>
    <row r="1960" spans="1:12" x14ac:dyDescent="0.25">
      <c r="A1960" s="6" t="str">
        <f>SUBSTITUTE(SUBSTITUTE(Table2[[#This Row],[NAMA BARANG]],"-","")," ","")</f>
        <v>SpidolHitamXueSiWT8009Executive</v>
      </c>
      <c r="B1960" s="8">
        <f ca="1">IF(Table2[[#This Row],[TT]]&lt;1,"",COUNT(B$2:B1959)+1)</f>
        <v>1958</v>
      </c>
      <c r="C1960" s="6" t="s">
        <v>2302</v>
      </c>
      <c r="D1960" s="8">
        <v>1</v>
      </c>
      <c r="E1960" s="8" t="s">
        <v>89</v>
      </c>
      <c r="F1960" s="8">
        <f ca="1">SUM(Table2[[#This Row],[AWAL]],Table2[[#This Row],[M17_21_2]],Table2[[#This Row],[K17_21_2]],Table2[[#This Row],[M23_28_2]],Table2[[#This Row],[K23_28_2]])</f>
        <v>1</v>
      </c>
      <c r="G1960" s="6">
        <f ca="1">SUMIF(INDIRECT(Table2[[#Headers],[M17_21_2]]&amp;"[concat]"),Table2[concat],INDIRECT(Table2[[#Headers],[M17_21_2]]&amp;"[c]"))</f>
        <v>0</v>
      </c>
      <c r="H1960" s="6">
        <f ca="1">SUMIF(INDIRECT(Table2[[#Headers],[K17_21_2]]&amp;"[concat]"),Table2[concat],INDIRECT(Table2[[#Headers],[K17_21_2]]&amp;"[c]"))*-1</f>
        <v>0</v>
      </c>
      <c r="I1960" s="6" t="str">
        <f ca="1">IF(OR(Table2[[#This Row],[M17_21_2]]&gt;0,Table2[[#This Row],[K17_21_2]]&lt;0),"+-","")</f>
        <v/>
      </c>
      <c r="J1960" s="9">
        <f ca="1">SUMIF(INDIRECT(Table2[[#Headers],[M23_28_2]]&amp;"[concat]"),Table2[concat],INDIRECT(Table2[[#Headers],[M23_28_2]]&amp;"[c]"))</f>
        <v>0</v>
      </c>
      <c r="K1960" s="9"/>
      <c r="L1960" s="9" t="str">
        <f ca="1">IF(OR(Table2[[#This Row],[M23_28_2]]&gt;0,Table2[[#This Row],[K23_28_2]]&lt;0),"+-","")</f>
        <v/>
      </c>
    </row>
    <row r="1961" spans="1:12" x14ac:dyDescent="0.25">
      <c r="A1961" s="6" t="str">
        <f>SUBSTITUTE(SUBSTITUTE(Table2[[#This Row],[NAMA BARANG]],"-","")," ","")</f>
        <v>SpidolInfico88612</v>
      </c>
      <c r="B1961" s="8">
        <f ca="1">IF(Table2[[#This Row],[TT]]&lt;1,"",COUNT(B$2:B1960)+1)</f>
        <v>1959</v>
      </c>
      <c r="C1961" s="6" t="s">
        <v>2303</v>
      </c>
      <c r="D1961" s="8">
        <v>2</v>
      </c>
      <c r="E1961" s="8" t="s">
        <v>68</v>
      </c>
      <c r="F1961" s="8">
        <f ca="1">SUM(Table2[[#This Row],[AWAL]],Table2[[#This Row],[M17_21_2]],Table2[[#This Row],[K17_21_2]],Table2[[#This Row],[M23_28_2]],Table2[[#This Row],[K23_28_2]])</f>
        <v>2</v>
      </c>
      <c r="G1961" s="6">
        <f ca="1">SUMIF(INDIRECT(Table2[[#Headers],[M17_21_2]]&amp;"[concat]"),Table2[concat],INDIRECT(Table2[[#Headers],[M17_21_2]]&amp;"[c]"))</f>
        <v>0</v>
      </c>
      <c r="H1961" s="6">
        <f ca="1">SUMIF(INDIRECT(Table2[[#Headers],[K17_21_2]]&amp;"[concat]"),Table2[concat],INDIRECT(Table2[[#Headers],[K17_21_2]]&amp;"[c]"))*-1</f>
        <v>0</v>
      </c>
      <c r="I1961" s="6" t="str">
        <f ca="1">IF(OR(Table2[[#This Row],[M17_21_2]]&gt;0,Table2[[#This Row],[K17_21_2]]&lt;0),"+-","")</f>
        <v/>
      </c>
      <c r="J1961" s="9">
        <f ca="1">SUMIF(INDIRECT(Table2[[#Headers],[M23_28_2]]&amp;"[concat]"),Table2[concat],INDIRECT(Table2[[#Headers],[M23_28_2]]&amp;"[c]"))</f>
        <v>0</v>
      </c>
      <c r="K1961" s="9"/>
      <c r="L1961" s="9" t="str">
        <f ca="1">IF(OR(Table2[[#This Row],[M23_28_2]]&gt;0,Table2[[#This Row],[K23_28_2]]&lt;0),"+-","")</f>
        <v/>
      </c>
    </row>
    <row r="1962" spans="1:12" x14ac:dyDescent="0.25">
      <c r="A1962" s="6" t="str">
        <f>SUBSTITUTE(SUBSTITUTE(Table2[[#This Row],[NAMA BARANG]],"-","")," ","")</f>
        <v>SpidolmarkerChagliPM9905</v>
      </c>
      <c r="B1962" s="8">
        <f ca="1">IF(Table2[[#This Row],[TT]]&lt;1,"",COUNT(B$2:B1961)+1)</f>
        <v>1960</v>
      </c>
      <c r="C1962" s="6" t="s">
        <v>2304</v>
      </c>
      <c r="D1962" s="8">
        <v>5</v>
      </c>
      <c r="E1962" s="8" t="s">
        <v>23</v>
      </c>
      <c r="F1962" s="8">
        <f ca="1">SUM(Table2[[#This Row],[AWAL]],Table2[[#This Row],[M17_21_2]],Table2[[#This Row],[K17_21_2]],Table2[[#This Row],[M23_28_2]],Table2[[#This Row],[K23_28_2]])</f>
        <v>5</v>
      </c>
      <c r="G1962" s="6">
        <f ca="1">SUMIF(INDIRECT(Table2[[#Headers],[M17_21_2]]&amp;"[concat]"),Table2[concat],INDIRECT(Table2[[#Headers],[M17_21_2]]&amp;"[c]"))</f>
        <v>0</v>
      </c>
      <c r="H1962" s="6">
        <f ca="1">SUMIF(INDIRECT(Table2[[#Headers],[K17_21_2]]&amp;"[concat]"),Table2[concat],INDIRECT(Table2[[#Headers],[K17_21_2]]&amp;"[c]"))*-1</f>
        <v>0</v>
      </c>
      <c r="I1962" s="6" t="str">
        <f ca="1">IF(OR(Table2[[#This Row],[M17_21_2]]&gt;0,Table2[[#This Row],[K17_21_2]]&lt;0),"+-","")</f>
        <v/>
      </c>
      <c r="J1962" s="9">
        <f ca="1">SUMIF(INDIRECT(Table2[[#Headers],[M23_28_2]]&amp;"[concat]"),Table2[concat],INDIRECT(Table2[[#Headers],[M23_28_2]]&amp;"[c]"))</f>
        <v>0</v>
      </c>
      <c r="K1962" s="9"/>
      <c r="L1962" s="9" t="str">
        <f ca="1">IF(OR(Table2[[#This Row],[M23_28_2]]&gt;0,Table2[[#This Row],[K23_28_2]]&lt;0),"+-","")</f>
        <v/>
      </c>
    </row>
    <row r="1963" spans="1:12" x14ac:dyDescent="0.25">
      <c r="A1963" s="6" t="str">
        <f>SUBSTITUTE(SUBSTITUTE(Table2[[#This Row],[NAMA BARANG]],"-","")," ","")</f>
        <v>SpidolShow8warna</v>
      </c>
      <c r="B1963" s="8">
        <f ca="1">IF(Table2[[#This Row],[TT]]&lt;1,"",COUNT(B$2:B1962)+1)</f>
        <v>1961</v>
      </c>
      <c r="C1963" s="6" t="s">
        <v>2305</v>
      </c>
      <c r="D1963" s="8">
        <v>8</v>
      </c>
      <c r="E1963" s="8" t="s">
        <v>42</v>
      </c>
      <c r="F1963" s="8">
        <f ca="1">SUM(Table2[[#This Row],[AWAL]],Table2[[#This Row],[M17_21_2]],Table2[[#This Row],[K17_21_2]],Table2[[#This Row],[M23_28_2]],Table2[[#This Row],[K23_28_2]])</f>
        <v>8</v>
      </c>
      <c r="G1963" s="6">
        <f ca="1">SUMIF(INDIRECT(Table2[[#Headers],[M17_21_2]]&amp;"[concat]"),Table2[concat],INDIRECT(Table2[[#Headers],[M17_21_2]]&amp;"[c]"))</f>
        <v>0</v>
      </c>
      <c r="H1963" s="6">
        <f ca="1">SUMIF(INDIRECT(Table2[[#Headers],[K17_21_2]]&amp;"[concat]"),Table2[concat],INDIRECT(Table2[[#Headers],[K17_21_2]]&amp;"[c]"))*-1</f>
        <v>0</v>
      </c>
      <c r="I1963" s="6" t="str">
        <f ca="1">IF(OR(Table2[[#This Row],[M17_21_2]]&gt;0,Table2[[#This Row],[K17_21_2]]&lt;0),"+-","")</f>
        <v/>
      </c>
      <c r="J1963" s="9">
        <f ca="1">SUMIF(INDIRECT(Table2[[#Headers],[M23_28_2]]&amp;"[concat]"),Table2[concat],INDIRECT(Table2[[#Headers],[M23_28_2]]&amp;"[c]"))</f>
        <v>0</v>
      </c>
      <c r="K1963" s="9"/>
      <c r="L1963" s="9" t="str">
        <f ca="1">IF(OR(Table2[[#This Row],[M23_28_2]]&gt;0,Table2[[#This Row],[K23_28_2]]&lt;0),"+-","")</f>
        <v/>
      </c>
    </row>
    <row r="1964" spans="1:12" x14ac:dyDescent="0.25">
      <c r="A1964" s="6" t="str">
        <f>SUBSTITUTE(SUBSTITUTE(Table2[[#This Row],[NAMA BARANG]],"-","")," ","")</f>
        <v>SpidolTabung6618</v>
      </c>
      <c r="B1964" s="8">
        <f ca="1">IF(Table2[[#This Row],[TT]]&lt;1,"",COUNT(B$2:B1963)+1)</f>
        <v>1962</v>
      </c>
      <c r="C1964" s="6" t="s">
        <v>2306</v>
      </c>
      <c r="D1964" s="8">
        <v>3</v>
      </c>
      <c r="E1964" s="8" t="s">
        <v>98</v>
      </c>
      <c r="F1964" s="8">
        <f ca="1">SUM(Table2[[#This Row],[AWAL]],Table2[[#This Row],[M17_21_2]],Table2[[#This Row],[K17_21_2]],Table2[[#This Row],[M23_28_2]],Table2[[#This Row],[K23_28_2]])</f>
        <v>3</v>
      </c>
      <c r="G1964" s="6">
        <f ca="1">SUMIF(INDIRECT(Table2[[#Headers],[M17_21_2]]&amp;"[concat]"),Table2[concat],INDIRECT(Table2[[#Headers],[M17_21_2]]&amp;"[c]"))</f>
        <v>0</v>
      </c>
      <c r="H1964" s="6">
        <f ca="1">SUMIF(INDIRECT(Table2[[#Headers],[K17_21_2]]&amp;"[concat]"),Table2[concat],INDIRECT(Table2[[#Headers],[K17_21_2]]&amp;"[c]"))*-1</f>
        <v>0</v>
      </c>
      <c r="I1964" s="6" t="str">
        <f ca="1">IF(OR(Table2[[#This Row],[M17_21_2]]&gt;0,Table2[[#This Row],[K17_21_2]]&lt;0),"+-","")</f>
        <v/>
      </c>
      <c r="J1964" s="9">
        <f ca="1">SUMIF(INDIRECT(Table2[[#Headers],[M23_28_2]]&amp;"[concat]"),Table2[concat],INDIRECT(Table2[[#Headers],[M23_28_2]]&amp;"[c]"))</f>
        <v>0</v>
      </c>
      <c r="K1964" s="9"/>
      <c r="L1964" s="9" t="str">
        <f ca="1">IF(OR(Table2[[#This Row],[M23_28_2]]&gt;0,Table2[[#This Row],[K23_28_2]]&lt;0),"+-","")</f>
        <v/>
      </c>
    </row>
    <row r="1965" spans="1:12" x14ac:dyDescent="0.25">
      <c r="A1965" s="6" t="str">
        <f>SUBSTITUTE(SUBSTITUTE(Table2[[#This Row],[NAMA BARANG]],"-","")," ","")</f>
        <v>Stabillo12WDBSP701</v>
      </c>
      <c r="B1965" s="8">
        <f ca="1">IF(Table2[[#This Row],[TT]]&lt;1,"",COUNT(B$2:B1964)+1)</f>
        <v>1963</v>
      </c>
      <c r="C1965" s="6" t="s">
        <v>2307</v>
      </c>
      <c r="D1965" s="8">
        <v>3</v>
      </c>
      <c r="E1965" s="8" t="s">
        <v>2308</v>
      </c>
      <c r="F1965" s="8">
        <f ca="1">SUM(Table2[[#This Row],[AWAL]],Table2[[#This Row],[M17_21_2]],Table2[[#This Row],[K17_21_2]],Table2[[#This Row],[M23_28_2]],Table2[[#This Row],[K23_28_2]])</f>
        <v>3</v>
      </c>
      <c r="G1965" s="6">
        <f ca="1">SUMIF(INDIRECT(Table2[[#Headers],[M17_21_2]]&amp;"[concat]"),Table2[concat],INDIRECT(Table2[[#Headers],[M17_21_2]]&amp;"[c]"))</f>
        <v>0</v>
      </c>
      <c r="H1965" s="6">
        <f ca="1">SUMIF(INDIRECT(Table2[[#Headers],[K17_21_2]]&amp;"[concat]"),Table2[concat],INDIRECT(Table2[[#Headers],[K17_21_2]]&amp;"[c]"))*-1</f>
        <v>0</v>
      </c>
      <c r="I1965" s="6" t="str">
        <f ca="1">IF(OR(Table2[[#This Row],[M17_21_2]]&gt;0,Table2[[#This Row],[K17_21_2]]&lt;0),"+-","")</f>
        <v/>
      </c>
      <c r="J1965" s="9">
        <f ca="1">SUMIF(INDIRECT(Table2[[#Headers],[M23_28_2]]&amp;"[concat]"),Table2[concat],INDIRECT(Table2[[#Headers],[M23_28_2]]&amp;"[c]"))</f>
        <v>0</v>
      </c>
      <c r="K1965" s="9"/>
      <c r="L1965" s="9" t="str">
        <f ca="1">IF(OR(Table2[[#This Row],[M23_28_2]]&gt;0,Table2[[#This Row],[K23_28_2]]&lt;0),"+-","")</f>
        <v/>
      </c>
    </row>
    <row r="1966" spans="1:12" x14ac:dyDescent="0.25">
      <c r="A1966" s="6" t="str">
        <f>SUBSTITUTE(SUBSTITUTE(Table2[[#This Row],[NAMA BARANG]],"-","")," ","")</f>
        <v>Stabillo2wHL219Zendi</v>
      </c>
      <c r="B1966" s="8">
        <f ca="1">IF(Table2[[#This Row],[TT]]&lt;1,"",COUNT(B$2:B1965)+1)</f>
        <v>1964</v>
      </c>
      <c r="C1966" s="6" t="s">
        <v>2309</v>
      </c>
      <c r="D1966" s="8">
        <v>69</v>
      </c>
      <c r="E1966" s="8" t="s">
        <v>18</v>
      </c>
      <c r="F1966" s="8">
        <f ca="1">SUM(Table2[[#This Row],[AWAL]],Table2[[#This Row],[M17_21_2]],Table2[[#This Row],[K17_21_2]],Table2[[#This Row],[M23_28_2]],Table2[[#This Row],[K23_28_2]])</f>
        <v>69</v>
      </c>
      <c r="G1966" s="6">
        <f ca="1">SUMIF(INDIRECT(Table2[[#Headers],[M17_21_2]]&amp;"[concat]"),Table2[concat],INDIRECT(Table2[[#Headers],[M17_21_2]]&amp;"[c]"))</f>
        <v>0</v>
      </c>
      <c r="H1966" s="6">
        <f ca="1">SUMIF(INDIRECT(Table2[[#Headers],[K17_21_2]]&amp;"[concat]"),Table2[concat],INDIRECT(Table2[[#Headers],[K17_21_2]]&amp;"[c]"))*-1</f>
        <v>0</v>
      </c>
      <c r="I1966" s="6" t="str">
        <f ca="1">IF(OR(Table2[[#This Row],[M17_21_2]]&gt;0,Table2[[#This Row],[K17_21_2]]&lt;0),"+-","")</f>
        <v/>
      </c>
      <c r="J1966" s="9">
        <f ca="1">SUMIF(INDIRECT(Table2[[#Headers],[M23_28_2]]&amp;"[concat]"),Table2[concat],INDIRECT(Table2[[#Headers],[M23_28_2]]&amp;"[c]"))</f>
        <v>0</v>
      </c>
      <c r="K1966" s="9"/>
      <c r="L1966" s="9" t="str">
        <f ca="1">IF(OR(Table2[[#This Row],[M23_28_2]]&gt;0,Table2[[#This Row],[K23_28_2]]&lt;0),"+-","")</f>
        <v/>
      </c>
    </row>
    <row r="1967" spans="1:12" x14ac:dyDescent="0.25">
      <c r="A1967" s="6" t="str">
        <f>SUBSTITUTE(SUBSTITUTE(Table2[[#This Row],[NAMA BARANG]],"-","")," ","")</f>
        <v>Stabillo2wHL220(8)/221(13)</v>
      </c>
      <c r="B1967" s="8">
        <f ca="1">IF(Table2[[#This Row],[TT]]&lt;1,"",COUNT(B$2:B1966)+1)</f>
        <v>1965</v>
      </c>
      <c r="C1967" s="6" t="s">
        <v>2310</v>
      </c>
      <c r="D1967" s="8">
        <v>21</v>
      </c>
      <c r="E1967" s="8" t="s">
        <v>18</v>
      </c>
      <c r="F1967" s="8">
        <f ca="1">SUM(Table2[[#This Row],[AWAL]],Table2[[#This Row],[M17_21_2]],Table2[[#This Row],[K17_21_2]],Table2[[#This Row],[M23_28_2]],Table2[[#This Row],[K23_28_2]])</f>
        <v>21</v>
      </c>
      <c r="G1967" s="6">
        <f ca="1">SUMIF(INDIRECT(Table2[[#Headers],[M17_21_2]]&amp;"[concat]"),Table2[concat],INDIRECT(Table2[[#Headers],[M17_21_2]]&amp;"[c]"))</f>
        <v>0</v>
      </c>
      <c r="H1967" s="6">
        <f ca="1">SUMIF(INDIRECT(Table2[[#Headers],[K17_21_2]]&amp;"[concat]"),Table2[concat],INDIRECT(Table2[[#Headers],[K17_21_2]]&amp;"[c]"))*-1</f>
        <v>0</v>
      </c>
      <c r="I1967" s="6" t="str">
        <f ca="1">IF(OR(Table2[[#This Row],[M17_21_2]]&gt;0,Table2[[#This Row],[K17_21_2]]&lt;0),"+-","")</f>
        <v/>
      </c>
      <c r="J1967" s="9">
        <f ca="1">SUMIF(INDIRECT(Table2[[#Headers],[M23_28_2]]&amp;"[concat]"),Table2[concat],INDIRECT(Table2[[#Headers],[M23_28_2]]&amp;"[c]"))</f>
        <v>0</v>
      </c>
      <c r="K1967" s="9"/>
      <c r="L1967" s="9" t="str">
        <f ca="1">IF(OR(Table2[[#This Row],[M23_28_2]]&gt;0,Table2[[#This Row],[K23_28_2]]&lt;0),"+-","")</f>
        <v/>
      </c>
    </row>
    <row r="1968" spans="1:12" x14ac:dyDescent="0.25">
      <c r="A1968" s="6" t="str">
        <f>SUBSTITUTE(SUBSTITUTE(Table2[[#This Row],[NAMA BARANG]],"-","")," ","")</f>
        <v>Stabillo6608</v>
      </c>
      <c r="B1968" s="8">
        <f ca="1">IF(Table2[[#This Row],[TT]]&lt;1,"",COUNT(B$2:B1967)+1)</f>
        <v>1966</v>
      </c>
      <c r="C1968" s="6" t="s">
        <v>2311</v>
      </c>
      <c r="D1968" s="8">
        <v>1</v>
      </c>
      <c r="E1968" s="8" t="s">
        <v>2312</v>
      </c>
      <c r="F1968" s="8">
        <f ca="1">SUM(Table2[[#This Row],[AWAL]],Table2[[#This Row],[M17_21_2]],Table2[[#This Row],[K17_21_2]],Table2[[#This Row],[M23_28_2]],Table2[[#This Row],[K23_28_2]])</f>
        <v>1</v>
      </c>
      <c r="G1968" s="6">
        <f ca="1">SUMIF(INDIRECT(Table2[[#Headers],[M17_21_2]]&amp;"[concat]"),Table2[concat],INDIRECT(Table2[[#Headers],[M17_21_2]]&amp;"[c]"))</f>
        <v>0</v>
      </c>
      <c r="H1968" s="6">
        <f ca="1">SUMIF(INDIRECT(Table2[[#Headers],[K17_21_2]]&amp;"[concat]"),Table2[concat],INDIRECT(Table2[[#Headers],[K17_21_2]]&amp;"[c]"))*-1</f>
        <v>0</v>
      </c>
      <c r="I1968" s="6" t="str">
        <f ca="1">IF(OR(Table2[[#This Row],[M17_21_2]]&gt;0,Table2[[#This Row],[K17_21_2]]&lt;0),"+-","")</f>
        <v/>
      </c>
      <c r="J1968" s="9">
        <f ca="1">SUMIF(INDIRECT(Table2[[#Headers],[M23_28_2]]&amp;"[concat]"),Table2[concat],INDIRECT(Table2[[#Headers],[M23_28_2]]&amp;"[c]"))</f>
        <v>0</v>
      </c>
      <c r="K1968" s="9"/>
      <c r="L1968" s="9" t="str">
        <f ca="1">IF(OR(Table2[[#This Row],[M23_28_2]]&gt;0,Table2[[#This Row],[K23_28_2]]&lt;0),"+-","")</f>
        <v/>
      </c>
    </row>
    <row r="1969" spans="1:12" x14ac:dyDescent="0.25">
      <c r="A1969" s="6" t="str">
        <f>SUBSTITUTE(SUBSTITUTE(Table2[[#This Row],[NAMA BARANG]],"-","")," ","")</f>
        <v>StabilloCS187</v>
      </c>
      <c r="B1969" s="8">
        <f ca="1">IF(Table2[[#This Row],[TT]]&lt;1,"",COUNT(B$2:B1968)+1)</f>
        <v>1967</v>
      </c>
      <c r="C1969" s="6" t="s">
        <v>2313</v>
      </c>
      <c r="D1969" s="8">
        <v>1</v>
      </c>
      <c r="E1969" s="8" t="s">
        <v>18</v>
      </c>
      <c r="F1969" s="8">
        <f ca="1">SUM(Table2[[#This Row],[AWAL]],Table2[[#This Row],[M17_21_2]],Table2[[#This Row],[K17_21_2]],Table2[[#This Row],[M23_28_2]],Table2[[#This Row],[K23_28_2]])</f>
        <v>1</v>
      </c>
      <c r="G1969" s="6">
        <f ca="1">SUMIF(INDIRECT(Table2[[#Headers],[M17_21_2]]&amp;"[concat]"),Table2[concat],INDIRECT(Table2[[#Headers],[M17_21_2]]&amp;"[c]"))</f>
        <v>0</v>
      </c>
      <c r="H1969" s="6">
        <f ca="1">SUMIF(INDIRECT(Table2[[#Headers],[K17_21_2]]&amp;"[concat]"),Table2[concat],INDIRECT(Table2[[#Headers],[K17_21_2]]&amp;"[c]"))*-1</f>
        <v>0</v>
      </c>
      <c r="I1969" s="6" t="str">
        <f ca="1">IF(OR(Table2[[#This Row],[M17_21_2]]&gt;0,Table2[[#This Row],[K17_21_2]]&lt;0),"+-","")</f>
        <v/>
      </c>
      <c r="J1969" s="9">
        <f ca="1">SUMIF(INDIRECT(Table2[[#Headers],[M23_28_2]]&amp;"[concat]"),Table2[concat],INDIRECT(Table2[[#Headers],[M23_28_2]]&amp;"[c]"))</f>
        <v>0</v>
      </c>
      <c r="K1969" s="9"/>
      <c r="L1969" s="9" t="str">
        <f ca="1">IF(OR(Table2[[#This Row],[M23_28_2]]&gt;0,Table2[[#This Row],[K23_28_2]]&lt;0),"+-","")</f>
        <v/>
      </c>
    </row>
    <row r="1970" spans="1:12" x14ac:dyDescent="0.25">
      <c r="A1970" s="6" t="str">
        <f>SUBSTITUTE(SUBSTITUTE(Table2[[#This Row],[NAMA BARANG]],"-","")," ","")</f>
        <v>StabilloCS2001CoshBlk</v>
      </c>
      <c r="B1970" s="8">
        <f ca="1">IF(Table2[[#This Row],[TT]]&lt;1,"",COUNT(B$2:B1969)+1)</f>
        <v>1968</v>
      </c>
      <c r="C1970" s="6" t="s">
        <v>2314</v>
      </c>
      <c r="D1970" s="8">
        <v>14</v>
      </c>
      <c r="E1970" s="8" t="s">
        <v>18</v>
      </c>
      <c r="F1970" s="8">
        <f ca="1">SUM(Table2[[#This Row],[AWAL]],Table2[[#This Row],[M17_21_2]],Table2[[#This Row],[K17_21_2]],Table2[[#This Row],[M23_28_2]],Table2[[#This Row],[K23_28_2]])</f>
        <v>14</v>
      </c>
      <c r="G1970" s="6">
        <f ca="1">SUMIF(INDIRECT(Table2[[#Headers],[M17_21_2]]&amp;"[concat]"),Table2[concat],INDIRECT(Table2[[#Headers],[M17_21_2]]&amp;"[c]"))</f>
        <v>0</v>
      </c>
      <c r="H1970" s="6">
        <f ca="1">SUMIF(INDIRECT(Table2[[#Headers],[K17_21_2]]&amp;"[concat]"),Table2[concat],INDIRECT(Table2[[#Headers],[K17_21_2]]&amp;"[c]"))*-1</f>
        <v>0</v>
      </c>
      <c r="I1970" s="6" t="str">
        <f ca="1">IF(OR(Table2[[#This Row],[M17_21_2]]&gt;0,Table2[[#This Row],[K17_21_2]]&lt;0),"+-","")</f>
        <v/>
      </c>
      <c r="J1970" s="9">
        <f ca="1">SUMIF(INDIRECT(Table2[[#Headers],[M23_28_2]]&amp;"[concat]"),Table2[concat],INDIRECT(Table2[[#Headers],[M23_28_2]]&amp;"[c]"))</f>
        <v>0</v>
      </c>
      <c r="K1970" s="9"/>
      <c r="L1970" s="9" t="str">
        <f ca="1">IF(OR(Table2[[#This Row],[M23_28_2]]&gt;0,Table2[[#This Row],[K23_28_2]]&lt;0),"+-","")</f>
        <v/>
      </c>
    </row>
    <row r="1971" spans="1:12" x14ac:dyDescent="0.25">
      <c r="A1971" s="6" t="str">
        <f>SUBSTITUTE(SUBSTITUTE(Table2[[#This Row],[NAMA BARANG]],"-","")," ","")</f>
        <v>StabilloFancySTF2588mini</v>
      </c>
      <c r="B1971" s="8">
        <f ca="1">IF(Table2[[#This Row],[TT]]&lt;1,"",COUNT(B$2:B1970)+1)</f>
        <v>1969</v>
      </c>
      <c r="C1971" s="6" t="s">
        <v>2315</v>
      </c>
      <c r="D1971" s="8">
        <v>1</v>
      </c>
      <c r="E1971" s="8" t="s">
        <v>128</v>
      </c>
      <c r="F1971" s="8">
        <f ca="1">SUM(Table2[[#This Row],[AWAL]],Table2[[#This Row],[M17_21_2]],Table2[[#This Row],[K17_21_2]],Table2[[#This Row],[M23_28_2]],Table2[[#This Row],[K23_28_2]])</f>
        <v>1</v>
      </c>
      <c r="G1971" s="6">
        <f ca="1">SUMIF(INDIRECT(Table2[[#Headers],[M17_21_2]]&amp;"[concat]"),Table2[concat],INDIRECT(Table2[[#Headers],[M17_21_2]]&amp;"[c]"))</f>
        <v>0</v>
      </c>
      <c r="H1971" s="6">
        <f ca="1">SUMIF(INDIRECT(Table2[[#Headers],[K17_21_2]]&amp;"[concat]"),Table2[concat],INDIRECT(Table2[[#Headers],[K17_21_2]]&amp;"[c]"))*-1</f>
        <v>0</v>
      </c>
      <c r="I1971" s="6" t="str">
        <f ca="1">IF(OR(Table2[[#This Row],[M17_21_2]]&gt;0,Table2[[#This Row],[K17_21_2]]&lt;0),"+-","")</f>
        <v/>
      </c>
      <c r="J1971" s="9">
        <f ca="1">SUMIF(INDIRECT(Table2[[#Headers],[M23_28_2]]&amp;"[concat]"),Table2[concat],INDIRECT(Table2[[#Headers],[M23_28_2]]&amp;"[c]"))</f>
        <v>0</v>
      </c>
      <c r="K1971" s="9"/>
      <c r="L1971" s="9" t="str">
        <f ca="1">IF(OR(Table2[[#This Row],[M23_28_2]]&gt;0,Table2[[#This Row],[K23_28_2]]&lt;0),"+-","")</f>
        <v/>
      </c>
    </row>
    <row r="1972" spans="1:12" x14ac:dyDescent="0.25">
      <c r="A1972" s="6" t="str">
        <f>SUBSTITUTE(SUBSTITUTE(Table2[[#This Row],[NAMA BARANG]],"-","")," ","")</f>
        <v>StabilloGellGH789/808joss</v>
      </c>
      <c r="B1972" s="8">
        <f ca="1">IF(Table2[[#This Row],[TT]]&lt;1,"",COUNT(B$2:B1971)+1)</f>
        <v>1970</v>
      </c>
      <c r="C1972" s="6" t="s">
        <v>2316</v>
      </c>
      <c r="D1972" s="8">
        <v>5</v>
      </c>
      <c r="E1972" s="8" t="s">
        <v>153</v>
      </c>
      <c r="F1972" s="8">
        <f ca="1">SUM(Table2[[#This Row],[AWAL]],Table2[[#This Row],[M17_21_2]],Table2[[#This Row],[K17_21_2]],Table2[[#This Row],[M23_28_2]],Table2[[#This Row],[K23_28_2]])</f>
        <v>5</v>
      </c>
      <c r="G1972" s="6">
        <f ca="1">SUMIF(INDIRECT(Table2[[#Headers],[M17_21_2]]&amp;"[concat]"),Table2[concat],INDIRECT(Table2[[#Headers],[M17_21_2]]&amp;"[c]"))</f>
        <v>0</v>
      </c>
      <c r="H1972" s="6">
        <f ca="1">SUMIF(INDIRECT(Table2[[#Headers],[K17_21_2]]&amp;"[concat]"),Table2[concat],INDIRECT(Table2[[#Headers],[K17_21_2]]&amp;"[c]"))*-1</f>
        <v>0</v>
      </c>
      <c r="I1972" s="6" t="str">
        <f ca="1">IF(OR(Table2[[#This Row],[M17_21_2]]&gt;0,Table2[[#This Row],[K17_21_2]]&lt;0),"+-","")</f>
        <v/>
      </c>
      <c r="J1972" s="9">
        <f ca="1">SUMIF(INDIRECT(Table2[[#Headers],[M23_28_2]]&amp;"[concat]"),Table2[concat],INDIRECT(Table2[[#Headers],[M23_28_2]]&amp;"[c]"))</f>
        <v>0</v>
      </c>
      <c r="K1972" s="9"/>
      <c r="L1972" s="9" t="str">
        <f ca="1">IF(OR(Table2[[#This Row],[M23_28_2]]&gt;0,Table2[[#This Row],[K23_28_2]]&lt;0),"+-","")</f>
        <v/>
      </c>
    </row>
    <row r="1973" spans="1:12" x14ac:dyDescent="0.25">
      <c r="A1973" s="6" t="str">
        <f>SUBSTITUTE(SUBSTITUTE(Table2[[#This Row],[NAMA BARANG]],"-","")," ","")</f>
        <v>StabilloHL510(faktur)</v>
      </c>
      <c r="B1973" s="8">
        <f ca="1">IF(Table2[[#This Row],[TT]]&lt;1,"",COUNT(B$2:B1972)+1)</f>
        <v>1971</v>
      </c>
      <c r="C1973" s="6" t="s">
        <v>2317</v>
      </c>
      <c r="D1973" s="8">
        <v>14</v>
      </c>
      <c r="E1973" s="8" t="s">
        <v>570</v>
      </c>
      <c r="F1973" s="8">
        <f ca="1">SUM(Table2[[#This Row],[AWAL]],Table2[[#This Row],[M17_21_2]],Table2[[#This Row],[K17_21_2]],Table2[[#This Row],[M23_28_2]],Table2[[#This Row],[K23_28_2]])</f>
        <v>14</v>
      </c>
      <c r="G1973" s="6">
        <f ca="1">SUMIF(INDIRECT(Table2[[#Headers],[M17_21_2]]&amp;"[concat]"),Table2[concat],INDIRECT(Table2[[#Headers],[M17_21_2]]&amp;"[c]"))</f>
        <v>0</v>
      </c>
      <c r="H1973" s="6">
        <f ca="1">SUMIF(INDIRECT(Table2[[#Headers],[K17_21_2]]&amp;"[concat]"),Table2[concat],INDIRECT(Table2[[#Headers],[K17_21_2]]&amp;"[c]"))*-1</f>
        <v>0</v>
      </c>
      <c r="I1973" s="6" t="str">
        <f ca="1">IF(OR(Table2[[#This Row],[M17_21_2]]&gt;0,Table2[[#This Row],[K17_21_2]]&lt;0),"+-","")</f>
        <v/>
      </c>
      <c r="J1973" s="9">
        <f ca="1">SUMIF(INDIRECT(Table2[[#Headers],[M23_28_2]]&amp;"[concat]"),Table2[concat],INDIRECT(Table2[[#Headers],[M23_28_2]]&amp;"[c]"))</f>
        <v>0</v>
      </c>
      <c r="K1973" s="9"/>
      <c r="L1973" s="9" t="str">
        <f ca="1">IF(OR(Table2[[#This Row],[M23_28_2]]&gt;0,Table2[[#This Row],[K23_28_2]]&lt;0),"+-","")</f>
        <v/>
      </c>
    </row>
    <row r="1974" spans="1:12" x14ac:dyDescent="0.25">
      <c r="A1974" s="6" t="str">
        <f>SUBSTITUTE(SUBSTITUTE(Table2[[#This Row],[NAMA BARANG]],"-","")," ","")</f>
        <v>StabilloHP6608AK</v>
      </c>
      <c r="B1974" s="8">
        <f ca="1">IF(Table2[[#This Row],[TT]]&lt;1,"",COUNT(B$2:B1973)+1)</f>
        <v>1972</v>
      </c>
      <c r="C1974" s="6" t="s">
        <v>2318</v>
      </c>
      <c r="D1974" s="8">
        <v>26</v>
      </c>
      <c r="E1974" s="8" t="s">
        <v>215</v>
      </c>
      <c r="F1974" s="8">
        <f ca="1">SUM(Table2[[#This Row],[AWAL]],Table2[[#This Row],[M17_21_2]],Table2[[#This Row],[K17_21_2]],Table2[[#This Row],[M23_28_2]],Table2[[#This Row],[K23_28_2]])</f>
        <v>26</v>
      </c>
      <c r="G1974" s="6">
        <f ca="1">SUMIF(INDIRECT(Table2[[#Headers],[M17_21_2]]&amp;"[concat]"),Table2[concat],INDIRECT(Table2[[#Headers],[M17_21_2]]&amp;"[c]"))</f>
        <v>0</v>
      </c>
      <c r="H1974" s="6">
        <f ca="1">SUMIF(INDIRECT(Table2[[#Headers],[K17_21_2]]&amp;"[concat]"),Table2[concat],INDIRECT(Table2[[#Headers],[K17_21_2]]&amp;"[c]"))*-1</f>
        <v>0</v>
      </c>
      <c r="I1974" s="6" t="str">
        <f ca="1">IF(OR(Table2[[#This Row],[M17_21_2]]&gt;0,Table2[[#This Row],[K17_21_2]]&lt;0),"+-","")</f>
        <v/>
      </c>
      <c r="J1974" s="9">
        <f ca="1">SUMIF(INDIRECT(Table2[[#Headers],[M23_28_2]]&amp;"[concat]"),Table2[concat],INDIRECT(Table2[[#Headers],[M23_28_2]]&amp;"[c]"))</f>
        <v>0</v>
      </c>
      <c r="K1974" s="9"/>
      <c r="L1974" s="9" t="str">
        <f ca="1">IF(OR(Table2[[#This Row],[M23_28_2]]&gt;0,Table2[[#This Row],[K23_28_2]]&lt;0),"+-","")</f>
        <v/>
      </c>
    </row>
    <row r="1975" spans="1:12" x14ac:dyDescent="0.25">
      <c r="A1975" s="6" t="str">
        <f>SUBSTITUTE(SUBSTITUTE(Table2[[#This Row],[NAMA BARANG]],"-","")," ","")</f>
        <v>StabilloPR9002</v>
      </c>
      <c r="B1975" s="8">
        <f ca="1">IF(Table2[[#This Row],[TT]]&lt;1,"",COUNT(B$2:B1974)+1)</f>
        <v>1973</v>
      </c>
      <c r="C1975" s="6" t="s">
        <v>2319</v>
      </c>
      <c r="D1975" s="8">
        <v>1</v>
      </c>
      <c r="E1975" s="8" t="s">
        <v>151</v>
      </c>
      <c r="F1975" s="8">
        <f ca="1">SUM(Table2[[#This Row],[AWAL]],Table2[[#This Row],[M17_21_2]],Table2[[#This Row],[K17_21_2]],Table2[[#This Row],[M23_28_2]],Table2[[#This Row],[K23_28_2]])</f>
        <v>1</v>
      </c>
      <c r="G1975" s="6">
        <f ca="1">SUMIF(INDIRECT(Table2[[#Headers],[M17_21_2]]&amp;"[concat]"),Table2[concat],INDIRECT(Table2[[#Headers],[M17_21_2]]&amp;"[c]"))</f>
        <v>0</v>
      </c>
      <c r="H1975" s="6">
        <f ca="1">SUMIF(INDIRECT(Table2[[#Headers],[K17_21_2]]&amp;"[concat]"),Table2[concat],INDIRECT(Table2[[#Headers],[K17_21_2]]&amp;"[c]"))*-1</f>
        <v>0</v>
      </c>
      <c r="I1975" s="6" t="str">
        <f ca="1">IF(OR(Table2[[#This Row],[M17_21_2]]&gt;0,Table2[[#This Row],[K17_21_2]]&lt;0),"+-","")</f>
        <v/>
      </c>
      <c r="J1975" s="9">
        <f ca="1">SUMIF(INDIRECT(Table2[[#Headers],[M23_28_2]]&amp;"[concat]"),Table2[concat],INDIRECT(Table2[[#Headers],[M23_28_2]]&amp;"[c]"))</f>
        <v>0</v>
      </c>
      <c r="K1975" s="9"/>
      <c r="L1975" s="9" t="str">
        <f ca="1">IF(OR(Table2[[#This Row],[M23_28_2]]&gt;0,Table2[[#This Row],[K23_28_2]]&lt;0),"+-","")</f>
        <v/>
      </c>
    </row>
    <row r="1976" spans="1:12" x14ac:dyDescent="0.25">
      <c r="A1976" s="6" t="str">
        <f>SUBSTITUTE(SUBSTITUTE(Table2[[#This Row],[NAMA BARANG]],"-","")," ","")</f>
        <v>StabilloTFJHP789jelly</v>
      </c>
      <c r="B1976" s="8">
        <f ca="1">IF(Table2[[#This Row],[TT]]&lt;1,"",COUNT(B$2:B1975)+1)</f>
        <v>1974</v>
      </c>
      <c r="C1976" s="6" t="s">
        <v>2320</v>
      </c>
      <c r="D1976" s="8">
        <v>46</v>
      </c>
      <c r="E1976" s="8" t="s">
        <v>89</v>
      </c>
      <c r="F1976" s="8">
        <f ca="1">SUM(Table2[[#This Row],[AWAL]],Table2[[#This Row],[M17_21_2]],Table2[[#This Row],[K17_21_2]],Table2[[#This Row],[M23_28_2]],Table2[[#This Row],[K23_28_2]])</f>
        <v>46</v>
      </c>
      <c r="G1976" s="6">
        <f ca="1">SUMIF(INDIRECT(Table2[[#Headers],[M17_21_2]]&amp;"[concat]"),Table2[concat],INDIRECT(Table2[[#Headers],[M17_21_2]]&amp;"[c]"))</f>
        <v>0</v>
      </c>
      <c r="H1976" s="6">
        <f ca="1">SUMIF(INDIRECT(Table2[[#Headers],[K17_21_2]]&amp;"[concat]"),Table2[concat],INDIRECT(Table2[[#Headers],[K17_21_2]]&amp;"[c]"))*-1</f>
        <v>0</v>
      </c>
      <c r="I1976" s="6" t="str">
        <f ca="1">IF(OR(Table2[[#This Row],[M17_21_2]]&gt;0,Table2[[#This Row],[K17_21_2]]&lt;0),"+-","")</f>
        <v/>
      </c>
      <c r="J1976" s="9">
        <f ca="1">SUMIF(INDIRECT(Table2[[#Headers],[M23_28_2]]&amp;"[concat]"),Table2[concat],INDIRECT(Table2[[#Headers],[M23_28_2]]&amp;"[c]"))</f>
        <v>0</v>
      </c>
      <c r="K1976" s="9"/>
      <c r="L1976" s="9" t="str">
        <f ca="1">IF(OR(Table2[[#This Row],[M23_28_2]]&gt;0,Table2[[#This Row],[K23_28_2]]&lt;0),"+-","")</f>
        <v/>
      </c>
    </row>
    <row r="1977" spans="1:12" x14ac:dyDescent="0.25">
      <c r="A1977" s="6" t="str">
        <f>SUBSTITUTE(SUBSTITUTE(Table2[[#This Row],[NAMA BARANG]],"-","")," ","")</f>
        <v>StabilloTFMini105(4)</v>
      </c>
      <c r="B1977" s="8">
        <f ca="1">IF(Table2[[#This Row],[TT]]&lt;1,"",COUNT(B$2:B1976)+1)</f>
        <v>1975</v>
      </c>
      <c r="C1977" s="6" t="s">
        <v>2321</v>
      </c>
      <c r="D1977" s="8">
        <v>4</v>
      </c>
      <c r="E1977" s="8" t="s">
        <v>2322</v>
      </c>
      <c r="F1977" s="8">
        <f ca="1">SUM(Table2[[#This Row],[AWAL]],Table2[[#This Row],[M17_21_2]],Table2[[#This Row],[K17_21_2]],Table2[[#This Row],[M23_28_2]],Table2[[#This Row],[K23_28_2]])</f>
        <v>4</v>
      </c>
      <c r="G1977" s="6">
        <f ca="1">SUMIF(INDIRECT(Table2[[#Headers],[M17_21_2]]&amp;"[concat]"),Table2[concat],INDIRECT(Table2[[#Headers],[M17_21_2]]&amp;"[c]"))</f>
        <v>0</v>
      </c>
      <c r="H1977" s="6">
        <f ca="1">SUMIF(INDIRECT(Table2[[#Headers],[K17_21_2]]&amp;"[concat]"),Table2[concat],INDIRECT(Table2[[#Headers],[K17_21_2]]&amp;"[c]"))*-1</f>
        <v>0</v>
      </c>
      <c r="I1977" s="6" t="str">
        <f ca="1">IF(OR(Table2[[#This Row],[M17_21_2]]&gt;0,Table2[[#This Row],[K17_21_2]]&lt;0),"+-","")</f>
        <v/>
      </c>
      <c r="J1977" s="9">
        <f ca="1">SUMIF(INDIRECT(Table2[[#Headers],[M23_28_2]]&amp;"[concat]"),Table2[concat],INDIRECT(Table2[[#Headers],[M23_28_2]]&amp;"[c]"))</f>
        <v>0</v>
      </c>
      <c r="K1977" s="9"/>
      <c r="L1977" s="9" t="str">
        <f ca="1">IF(OR(Table2[[#This Row],[M23_28_2]]&gt;0,Table2[[#This Row],[K23_28_2]]&lt;0),"+-","")</f>
        <v/>
      </c>
    </row>
    <row r="1978" spans="1:12" x14ac:dyDescent="0.25">
      <c r="A1978" s="6" t="str">
        <f>SUBSTITUTE(SUBSTITUTE(Table2[[#This Row],[NAMA BARANG]],"-","")," ","")</f>
        <v>StabilloWT7002(@10pc)Executive</v>
      </c>
      <c r="B1978" s="8">
        <f ca="1">IF(Table2[[#This Row],[TT]]&lt;1,"",COUNT(B$2:B1977)+1)</f>
        <v>1976</v>
      </c>
      <c r="C1978" s="6" t="s">
        <v>2323</v>
      </c>
      <c r="D1978" s="8">
        <v>9</v>
      </c>
      <c r="E1978" s="8" t="s">
        <v>233</v>
      </c>
      <c r="F1978" s="8">
        <f ca="1">SUM(Table2[[#This Row],[AWAL]],Table2[[#This Row],[M17_21_2]],Table2[[#This Row],[K17_21_2]],Table2[[#This Row],[M23_28_2]],Table2[[#This Row],[K23_28_2]])</f>
        <v>9</v>
      </c>
      <c r="G1978" s="6">
        <f ca="1">SUMIF(INDIRECT(Table2[[#Headers],[M17_21_2]]&amp;"[concat]"),Table2[concat],INDIRECT(Table2[[#Headers],[M17_21_2]]&amp;"[c]"))</f>
        <v>0</v>
      </c>
      <c r="H1978" s="6">
        <f ca="1">SUMIF(INDIRECT(Table2[[#Headers],[K17_21_2]]&amp;"[concat]"),Table2[concat],INDIRECT(Table2[[#Headers],[K17_21_2]]&amp;"[c]"))*-1</f>
        <v>0</v>
      </c>
      <c r="I1978" s="6" t="str">
        <f ca="1">IF(OR(Table2[[#This Row],[M17_21_2]]&gt;0,Table2[[#This Row],[K17_21_2]]&lt;0),"+-","")</f>
        <v/>
      </c>
      <c r="J1978" s="9">
        <f ca="1">SUMIF(INDIRECT(Table2[[#Headers],[M23_28_2]]&amp;"[concat]"),Table2[concat],INDIRECT(Table2[[#Headers],[M23_28_2]]&amp;"[c]"))</f>
        <v>0</v>
      </c>
      <c r="K1978" s="9"/>
      <c r="L1978" s="9" t="str">
        <f ca="1">IF(OR(Table2[[#This Row],[M23_28_2]]&gt;0,Table2[[#This Row],[K23_28_2]]&lt;0),"+-","")</f>
        <v/>
      </c>
    </row>
    <row r="1979" spans="1:12" x14ac:dyDescent="0.25">
      <c r="A1979" s="6" t="str">
        <f>SUBSTITUTE(SUBSTITUTE(Table2[[#This Row],[NAMA BARANG]],"-","")," ","")</f>
        <v>StabilloXDMMH545(48pc)</v>
      </c>
      <c r="B1979" s="8">
        <f ca="1">IF(Table2[[#This Row],[TT]]&lt;1,"",COUNT(B$2:B1978)+1)</f>
        <v>1977</v>
      </c>
      <c r="C1979" s="6" t="s">
        <v>2324</v>
      </c>
      <c r="D1979" s="8">
        <v>15</v>
      </c>
      <c r="E1979" s="8" t="s">
        <v>1233</v>
      </c>
      <c r="F1979" s="8">
        <f ca="1">SUM(Table2[[#This Row],[AWAL]],Table2[[#This Row],[M17_21_2]],Table2[[#This Row],[K17_21_2]],Table2[[#This Row],[M23_28_2]],Table2[[#This Row],[K23_28_2]])</f>
        <v>15</v>
      </c>
      <c r="G1979" s="6">
        <f ca="1">SUMIF(INDIRECT(Table2[[#Headers],[M17_21_2]]&amp;"[concat]"),Table2[concat],INDIRECT(Table2[[#Headers],[M17_21_2]]&amp;"[c]"))</f>
        <v>0</v>
      </c>
      <c r="H1979" s="6">
        <f ca="1">SUMIF(INDIRECT(Table2[[#Headers],[K17_21_2]]&amp;"[concat]"),Table2[concat],INDIRECT(Table2[[#Headers],[K17_21_2]]&amp;"[c]"))*-1</f>
        <v>0</v>
      </c>
      <c r="I1979" s="6" t="str">
        <f ca="1">IF(OR(Table2[[#This Row],[M17_21_2]]&gt;0,Table2[[#This Row],[K17_21_2]]&lt;0),"+-","")</f>
        <v/>
      </c>
      <c r="J1979" s="9">
        <f ca="1">SUMIF(INDIRECT(Table2[[#Headers],[M23_28_2]]&amp;"[concat]"),Table2[concat],INDIRECT(Table2[[#Headers],[M23_28_2]]&amp;"[c]"))</f>
        <v>0</v>
      </c>
      <c r="K1979" s="9"/>
      <c r="L1979" s="9" t="str">
        <f ca="1">IF(OR(Table2[[#This Row],[M23_28_2]]&gt;0,Table2[[#This Row],[K23_28_2]]&lt;0),"+-","")</f>
        <v/>
      </c>
    </row>
    <row r="1980" spans="1:12" x14ac:dyDescent="0.25">
      <c r="A1980" s="6" t="str">
        <f>SUBSTITUTE(SUBSTITUTE(Table2[[#This Row],[NAMA BARANG]],"-","")," ","")</f>
        <v>StampFlashPkc</v>
      </c>
      <c r="B1980" s="8">
        <f ca="1">IF(Table2[[#This Row],[TT]]&lt;1,"",COUNT(B$2:B1979)+1)</f>
        <v>1978</v>
      </c>
      <c r="C1980" s="6" t="s">
        <v>2325</v>
      </c>
      <c r="D1980" s="8">
        <v>7</v>
      </c>
      <c r="E1980" s="8" t="s">
        <v>93</v>
      </c>
      <c r="F1980" s="8">
        <f ca="1">SUM(Table2[[#This Row],[AWAL]],Table2[[#This Row],[M17_21_2]],Table2[[#This Row],[K17_21_2]],Table2[[#This Row],[M23_28_2]],Table2[[#This Row],[K23_28_2]])</f>
        <v>7</v>
      </c>
      <c r="G1980" s="6">
        <f ca="1">SUMIF(INDIRECT(Table2[[#Headers],[M17_21_2]]&amp;"[concat]"),Table2[concat],INDIRECT(Table2[[#Headers],[M17_21_2]]&amp;"[c]"))</f>
        <v>0</v>
      </c>
      <c r="H1980" s="6">
        <f ca="1">SUMIF(INDIRECT(Table2[[#Headers],[K17_21_2]]&amp;"[concat]"),Table2[concat],INDIRECT(Table2[[#Headers],[K17_21_2]]&amp;"[c]"))*-1</f>
        <v>0</v>
      </c>
      <c r="I1980" s="6" t="str">
        <f ca="1">IF(OR(Table2[[#This Row],[M17_21_2]]&gt;0,Table2[[#This Row],[K17_21_2]]&lt;0),"+-","")</f>
        <v/>
      </c>
      <c r="J1980" s="9">
        <f ca="1">SUMIF(INDIRECT(Table2[[#Headers],[M23_28_2]]&amp;"[concat]"),Table2[concat],INDIRECT(Table2[[#Headers],[M23_28_2]]&amp;"[c]"))</f>
        <v>0</v>
      </c>
      <c r="K1980" s="9"/>
      <c r="L1980" s="9" t="str">
        <f ca="1">IF(OR(Table2[[#This Row],[M23_28_2]]&gt;0,Table2[[#This Row],[K23_28_2]]&lt;0),"+-","")</f>
        <v/>
      </c>
    </row>
    <row r="1981" spans="1:12" x14ac:dyDescent="0.25">
      <c r="A1981" s="6" t="str">
        <f>SUBSTITUTE(SUBSTITUTE(Table2[[#This Row],[NAMA BARANG]],"-","")," ","")</f>
        <v>StampSet34002</v>
      </c>
      <c r="B1981" s="8">
        <f ca="1">IF(Table2[[#This Row],[TT]]&lt;1,"",COUNT(B$2:B1980)+1)</f>
        <v>1979</v>
      </c>
      <c r="C1981" s="6" t="s">
        <v>2326</v>
      </c>
      <c r="D1981" s="8">
        <v>1</v>
      </c>
      <c r="E1981" s="8" t="s">
        <v>93</v>
      </c>
      <c r="F1981" s="8">
        <f ca="1">SUM(Table2[[#This Row],[AWAL]],Table2[[#This Row],[M17_21_2]],Table2[[#This Row],[K17_21_2]],Table2[[#This Row],[M23_28_2]],Table2[[#This Row],[K23_28_2]])</f>
        <v>1</v>
      </c>
      <c r="G1981" s="6">
        <f ca="1">SUMIF(INDIRECT(Table2[[#Headers],[M17_21_2]]&amp;"[concat]"),Table2[concat],INDIRECT(Table2[[#Headers],[M17_21_2]]&amp;"[c]"))</f>
        <v>0</v>
      </c>
      <c r="H1981" s="6">
        <f ca="1">SUMIF(INDIRECT(Table2[[#Headers],[K17_21_2]]&amp;"[concat]"),Table2[concat],INDIRECT(Table2[[#Headers],[K17_21_2]]&amp;"[c]"))*-1</f>
        <v>0</v>
      </c>
      <c r="I1981" s="6" t="str">
        <f ca="1">IF(OR(Table2[[#This Row],[M17_21_2]]&gt;0,Table2[[#This Row],[K17_21_2]]&lt;0),"+-","")</f>
        <v/>
      </c>
      <c r="J1981" s="9">
        <f ca="1">SUMIF(INDIRECT(Table2[[#Headers],[M23_28_2]]&amp;"[concat]"),Table2[concat],INDIRECT(Table2[[#Headers],[M23_28_2]]&amp;"[c]"))</f>
        <v>0</v>
      </c>
      <c r="K1981" s="9"/>
      <c r="L1981" s="9" t="str">
        <f ca="1">IF(OR(Table2[[#This Row],[M23_28_2]]&gt;0,Table2[[#This Row],[K23_28_2]]&lt;0),"+-","")</f>
        <v/>
      </c>
    </row>
    <row r="1982" spans="1:12" x14ac:dyDescent="0.25">
      <c r="A1982" s="6" t="str">
        <f>SUBSTITUTE(SUBSTITUTE(Table2[[#This Row],[NAMA BARANG]],"-","")," ","")</f>
        <v>Stampad1000G</v>
      </c>
      <c r="B1982" s="8">
        <f ca="1">IF(Table2[[#This Row],[TT]]&lt;1,"",COUNT(B$2:B1981)+1)</f>
        <v>1980</v>
      </c>
      <c r="C1982" s="6" t="s">
        <v>2327</v>
      </c>
      <c r="D1982" s="8">
        <v>1</v>
      </c>
      <c r="E1982" s="8" t="s">
        <v>529</v>
      </c>
      <c r="F1982" s="8">
        <f ca="1">SUM(Table2[[#This Row],[AWAL]],Table2[[#This Row],[M17_21_2]],Table2[[#This Row],[K17_21_2]],Table2[[#This Row],[M23_28_2]],Table2[[#This Row],[K23_28_2]])</f>
        <v>1</v>
      </c>
      <c r="G1982" s="6">
        <f ca="1">SUMIF(INDIRECT(Table2[[#Headers],[M17_21_2]]&amp;"[concat]"),Table2[concat],INDIRECT(Table2[[#Headers],[M17_21_2]]&amp;"[c]"))</f>
        <v>0</v>
      </c>
      <c r="H1982" s="6">
        <f ca="1">SUMIF(INDIRECT(Table2[[#Headers],[K17_21_2]]&amp;"[concat]"),Table2[concat],INDIRECT(Table2[[#Headers],[K17_21_2]]&amp;"[c]"))*-1</f>
        <v>0</v>
      </c>
      <c r="I1982" s="6" t="str">
        <f ca="1">IF(OR(Table2[[#This Row],[M17_21_2]]&gt;0,Table2[[#This Row],[K17_21_2]]&lt;0),"+-","")</f>
        <v/>
      </c>
      <c r="J1982" s="9">
        <f ca="1">SUMIF(INDIRECT(Table2[[#Headers],[M23_28_2]]&amp;"[concat]"),Table2[concat],INDIRECT(Table2[[#Headers],[M23_28_2]]&amp;"[c]"))</f>
        <v>0</v>
      </c>
      <c r="K1982" s="9"/>
      <c r="L1982" s="9" t="str">
        <f ca="1">IF(OR(Table2[[#This Row],[M23_28_2]]&gt;0,Table2[[#This Row],[K23_28_2]]&lt;0),"+-","")</f>
        <v/>
      </c>
    </row>
    <row r="1983" spans="1:12" x14ac:dyDescent="0.25">
      <c r="A1983" s="6" t="str">
        <f>SUBSTITUTE(SUBSTITUTE(Table2[[#This Row],[NAMA BARANG]],"-","")," ","")</f>
        <v>StampadDebozDB03</v>
      </c>
      <c r="B1983" s="8">
        <f ca="1">IF(Table2[[#This Row],[TT]]&lt;1,"",COUNT(B$2:B1982)+1)</f>
        <v>1981</v>
      </c>
      <c r="C1983" s="6" t="s">
        <v>2328</v>
      </c>
      <c r="D1983" s="8">
        <v>2</v>
      </c>
      <c r="E1983" s="8" t="s">
        <v>42</v>
      </c>
      <c r="F1983" s="8">
        <f ca="1">SUM(Table2[[#This Row],[AWAL]],Table2[[#This Row],[M17_21_2]],Table2[[#This Row],[K17_21_2]],Table2[[#This Row],[M23_28_2]],Table2[[#This Row],[K23_28_2]])</f>
        <v>2</v>
      </c>
      <c r="G1983" s="6">
        <f ca="1">SUMIF(INDIRECT(Table2[[#Headers],[M17_21_2]]&amp;"[concat]"),Table2[concat],INDIRECT(Table2[[#Headers],[M17_21_2]]&amp;"[c]"))</f>
        <v>0</v>
      </c>
      <c r="H1983" s="6">
        <f ca="1">SUMIF(INDIRECT(Table2[[#Headers],[K17_21_2]]&amp;"[concat]"),Table2[concat],INDIRECT(Table2[[#Headers],[K17_21_2]]&amp;"[c]"))*-1</f>
        <v>0</v>
      </c>
      <c r="I1983" s="6" t="str">
        <f ca="1">IF(OR(Table2[[#This Row],[M17_21_2]]&gt;0,Table2[[#This Row],[K17_21_2]]&lt;0),"+-","")</f>
        <v/>
      </c>
      <c r="J1983" s="9">
        <f ca="1">SUMIF(INDIRECT(Table2[[#Headers],[M23_28_2]]&amp;"[concat]"),Table2[concat],INDIRECT(Table2[[#Headers],[M23_28_2]]&amp;"[c]"))</f>
        <v>0</v>
      </c>
      <c r="K1983" s="9"/>
      <c r="L1983" s="9" t="str">
        <f ca="1">IF(OR(Table2[[#This Row],[M23_28_2]]&gt;0,Table2[[#This Row],[K23_28_2]]&lt;0),"+-","")</f>
        <v/>
      </c>
    </row>
    <row r="1984" spans="1:12" x14ac:dyDescent="0.25">
      <c r="A1984" s="6" t="str">
        <f>SUBSTITUTE(SUBSTITUTE(Table2[[#This Row],[NAMA BARANG]],"-","")," ","")</f>
        <v>StampadHerok</v>
      </c>
      <c r="B1984" s="8">
        <f ca="1">IF(Table2[[#This Row],[TT]]&lt;1,"",COUNT(B$2:B1983)+1)</f>
        <v>1982</v>
      </c>
      <c r="C1984" s="6" t="s">
        <v>2329</v>
      </c>
      <c r="D1984" s="8">
        <v>21</v>
      </c>
      <c r="E1984" s="8" t="s">
        <v>71</v>
      </c>
      <c r="F1984" s="8">
        <f ca="1">SUM(Table2[[#This Row],[AWAL]],Table2[[#This Row],[M17_21_2]],Table2[[#This Row],[K17_21_2]],Table2[[#This Row],[M23_28_2]],Table2[[#This Row],[K23_28_2]])</f>
        <v>21</v>
      </c>
      <c r="G1984" s="6">
        <f ca="1">SUMIF(INDIRECT(Table2[[#Headers],[M17_21_2]]&amp;"[concat]"),Table2[concat],INDIRECT(Table2[[#Headers],[M17_21_2]]&amp;"[c]"))</f>
        <v>0</v>
      </c>
      <c r="H1984" s="6">
        <f ca="1">SUMIF(INDIRECT(Table2[[#Headers],[K17_21_2]]&amp;"[concat]"),Table2[concat],INDIRECT(Table2[[#Headers],[K17_21_2]]&amp;"[c]"))*-1</f>
        <v>0</v>
      </c>
      <c r="I1984" s="6" t="str">
        <f ca="1">IF(OR(Table2[[#This Row],[M17_21_2]]&gt;0,Table2[[#This Row],[K17_21_2]]&lt;0),"+-","")</f>
        <v/>
      </c>
      <c r="J1984" s="9">
        <f ca="1">SUMIF(INDIRECT(Table2[[#Headers],[M23_28_2]]&amp;"[concat]"),Table2[concat],INDIRECT(Table2[[#Headers],[M23_28_2]]&amp;"[c]"))</f>
        <v>0</v>
      </c>
      <c r="K1984" s="9"/>
      <c r="L1984" s="9" t="str">
        <f ca="1">IF(OR(Table2[[#This Row],[M23_28_2]]&gt;0,Table2[[#This Row],[K23_28_2]]&lt;0),"+-","")</f>
        <v/>
      </c>
    </row>
    <row r="1985" spans="1:12" x14ac:dyDescent="0.25">
      <c r="A1985" s="6" t="str">
        <f>SUBSTITUTE(SUBSTITUTE(Table2[[#This Row],[NAMA BARANG]],"-","")," ","")</f>
        <v>StampadHerono2</v>
      </c>
      <c r="B1985" s="8">
        <f ca="1">IF(Table2[[#This Row],[TT]]&lt;1,"",COUNT(B$2:B1984)+1)</f>
        <v>1983</v>
      </c>
      <c r="C1985" s="6" t="s">
        <v>2330</v>
      </c>
      <c r="D1985" s="8">
        <v>21</v>
      </c>
      <c r="E1985" s="8" t="s">
        <v>47</v>
      </c>
      <c r="F1985" s="8">
        <f ca="1">SUM(Table2[[#This Row],[AWAL]],Table2[[#This Row],[M17_21_2]],Table2[[#This Row],[K17_21_2]],Table2[[#This Row],[M23_28_2]],Table2[[#This Row],[K23_28_2]])</f>
        <v>21</v>
      </c>
      <c r="G1985" s="6">
        <f ca="1">SUMIF(INDIRECT(Table2[[#Headers],[M17_21_2]]&amp;"[concat]"),Table2[concat],INDIRECT(Table2[[#Headers],[M17_21_2]]&amp;"[c]"))</f>
        <v>0</v>
      </c>
      <c r="H1985" s="6">
        <f ca="1">SUMIF(INDIRECT(Table2[[#Headers],[K17_21_2]]&amp;"[concat]"),Table2[concat],INDIRECT(Table2[[#Headers],[K17_21_2]]&amp;"[c]"))*-1</f>
        <v>0</v>
      </c>
      <c r="I1985" s="6" t="str">
        <f ca="1">IF(OR(Table2[[#This Row],[M17_21_2]]&gt;0,Table2[[#This Row],[K17_21_2]]&lt;0),"+-","")</f>
        <v/>
      </c>
      <c r="J1985" s="9">
        <f ca="1">SUMIF(INDIRECT(Table2[[#Headers],[M23_28_2]]&amp;"[concat]"),Table2[concat],INDIRECT(Table2[[#Headers],[M23_28_2]]&amp;"[c]"))</f>
        <v>0</v>
      </c>
      <c r="K1985" s="9"/>
      <c r="L1985" s="9" t="str">
        <f ca="1">IF(OR(Table2[[#This Row],[M23_28_2]]&gt;0,Table2[[#This Row],[K23_28_2]]&lt;0),"+-","")</f>
        <v/>
      </c>
    </row>
    <row r="1986" spans="1:12" x14ac:dyDescent="0.25">
      <c r="A1986" s="6" t="str">
        <f>SUBSTITUTE(SUBSTITUTE(Table2[[#This Row],[NAMA BARANG]],"-","")," ","")</f>
        <v>StampadKSDBHD2</v>
      </c>
      <c r="B1986" s="8">
        <f ca="1">IF(Table2[[#This Row],[TT]]&lt;1,"",COUNT(B$2:B1985)+1)</f>
        <v>1984</v>
      </c>
      <c r="C1986" s="6" t="s">
        <v>2331</v>
      </c>
      <c r="D1986" s="8">
        <v>1</v>
      </c>
      <c r="E1986" s="8" t="s">
        <v>42</v>
      </c>
      <c r="F1986" s="8">
        <f ca="1">SUM(Table2[[#This Row],[AWAL]],Table2[[#This Row],[M17_21_2]],Table2[[#This Row],[K17_21_2]],Table2[[#This Row],[M23_28_2]],Table2[[#This Row],[K23_28_2]])</f>
        <v>1</v>
      </c>
      <c r="G1986" s="6">
        <f ca="1">SUMIF(INDIRECT(Table2[[#Headers],[M17_21_2]]&amp;"[concat]"),Table2[concat],INDIRECT(Table2[[#Headers],[M17_21_2]]&amp;"[c]"))</f>
        <v>0</v>
      </c>
      <c r="H1986" s="6">
        <f ca="1">SUMIF(INDIRECT(Table2[[#Headers],[K17_21_2]]&amp;"[concat]"),Table2[concat],INDIRECT(Table2[[#Headers],[K17_21_2]]&amp;"[c]"))*-1</f>
        <v>0</v>
      </c>
      <c r="I1986" s="6" t="str">
        <f ca="1">IF(OR(Table2[[#This Row],[M17_21_2]]&gt;0,Table2[[#This Row],[K17_21_2]]&lt;0),"+-","")</f>
        <v/>
      </c>
      <c r="J1986" s="9">
        <f ca="1">SUMIF(INDIRECT(Table2[[#Headers],[M23_28_2]]&amp;"[concat]"),Table2[concat],INDIRECT(Table2[[#Headers],[M23_28_2]]&amp;"[c]"))</f>
        <v>0</v>
      </c>
      <c r="K1986" s="9"/>
      <c r="L1986" s="9" t="str">
        <f ca="1">IF(OR(Table2[[#This Row],[M23_28_2]]&gt;0,Table2[[#This Row],[K23_28_2]]&lt;0),"+-","")</f>
        <v/>
      </c>
    </row>
    <row r="1987" spans="1:12" x14ac:dyDescent="0.25">
      <c r="A1987" s="6" t="str">
        <f>SUBSTITUTE(SUBSTITUTE(Table2[[#This Row],[NAMA BARANG]],"-","")," ","")</f>
        <v>StampalFancy25090</v>
      </c>
      <c r="B1987" s="8">
        <f ca="1">IF(Table2[[#This Row],[TT]]&lt;1,"",COUNT(B$2:B1986)+1)</f>
        <v>1985</v>
      </c>
      <c r="C1987" s="6" t="s">
        <v>2332</v>
      </c>
      <c r="D1987" s="8">
        <v>1</v>
      </c>
      <c r="E1987" s="8" t="s">
        <v>55</v>
      </c>
      <c r="F1987" s="8">
        <f ca="1">SUM(Table2[[#This Row],[AWAL]],Table2[[#This Row],[M17_21_2]],Table2[[#This Row],[K17_21_2]],Table2[[#This Row],[M23_28_2]],Table2[[#This Row],[K23_28_2]])</f>
        <v>1</v>
      </c>
      <c r="G1987" s="6">
        <f ca="1">SUMIF(INDIRECT(Table2[[#Headers],[M17_21_2]]&amp;"[concat]"),Table2[concat],INDIRECT(Table2[[#Headers],[M17_21_2]]&amp;"[c]"))</f>
        <v>0</v>
      </c>
      <c r="H1987" s="6">
        <f ca="1">SUMIF(INDIRECT(Table2[[#Headers],[K17_21_2]]&amp;"[concat]"),Table2[concat],INDIRECT(Table2[[#Headers],[K17_21_2]]&amp;"[c]"))*-1</f>
        <v>0</v>
      </c>
      <c r="I1987" s="6" t="str">
        <f ca="1">IF(OR(Table2[[#This Row],[M17_21_2]]&gt;0,Table2[[#This Row],[K17_21_2]]&lt;0),"+-","")</f>
        <v/>
      </c>
      <c r="J1987" s="9">
        <f ca="1">SUMIF(INDIRECT(Table2[[#Headers],[M23_28_2]]&amp;"[concat]"),Table2[concat],INDIRECT(Table2[[#Headers],[M23_28_2]]&amp;"[c]"))</f>
        <v>0</v>
      </c>
      <c r="K1987" s="9"/>
      <c r="L1987" s="9" t="str">
        <f ca="1">IF(OR(Table2[[#This Row],[M23_28_2]]&gt;0,Table2[[#This Row],[K23_28_2]]&lt;0),"+-","")</f>
        <v/>
      </c>
    </row>
    <row r="1988" spans="1:12" x14ac:dyDescent="0.25">
      <c r="A1988" s="6" t="str">
        <f>SUBSTITUTE(SUBSTITUTE(Table2[[#This Row],[NAMA BARANG]],"-","")," ","")</f>
        <v>StandartBkVtech6.5</v>
      </c>
      <c r="B1988" s="8">
        <f ca="1">IF(Table2[[#This Row],[TT]]&lt;1,"",COUNT(B$2:B1987)+1)</f>
        <v>1986</v>
      </c>
      <c r="C1988" s="6" t="s">
        <v>2333</v>
      </c>
      <c r="D1988" s="8">
        <v>44</v>
      </c>
      <c r="E1988" s="8" t="s">
        <v>1017</v>
      </c>
      <c r="F1988" s="8">
        <f ca="1">SUM(Table2[[#This Row],[AWAL]],Table2[[#This Row],[M17_21_2]],Table2[[#This Row],[K17_21_2]],Table2[[#This Row],[M23_28_2]],Table2[[#This Row],[K23_28_2]])</f>
        <v>44</v>
      </c>
      <c r="G1988" s="6">
        <f ca="1">SUMIF(INDIRECT(Table2[[#Headers],[M17_21_2]]&amp;"[concat]"),Table2[concat],INDIRECT(Table2[[#Headers],[M17_21_2]]&amp;"[c]"))</f>
        <v>0</v>
      </c>
      <c r="H1988" s="6">
        <f ca="1">SUMIF(INDIRECT(Table2[[#Headers],[K17_21_2]]&amp;"[concat]"),Table2[concat],INDIRECT(Table2[[#Headers],[K17_21_2]]&amp;"[c]"))*-1</f>
        <v>0</v>
      </c>
      <c r="I1988" s="6" t="str">
        <f ca="1">IF(OR(Table2[[#This Row],[M17_21_2]]&gt;0,Table2[[#This Row],[K17_21_2]]&lt;0),"+-","")</f>
        <v/>
      </c>
      <c r="J1988" s="9">
        <f ca="1">SUMIF(INDIRECT(Table2[[#Headers],[M23_28_2]]&amp;"[concat]"),Table2[concat],INDIRECT(Table2[[#Headers],[M23_28_2]]&amp;"[c]"))</f>
        <v>0</v>
      </c>
      <c r="K1988" s="9"/>
      <c r="L1988" s="9" t="str">
        <f ca="1">IF(OR(Table2[[#This Row],[M23_28_2]]&gt;0,Table2[[#This Row],[K23_28_2]]&lt;0),"+-","")</f>
        <v/>
      </c>
    </row>
    <row r="1989" spans="1:12" x14ac:dyDescent="0.25">
      <c r="A1989" s="6" t="str">
        <f>SUBSTITUTE(SUBSTITUTE(Table2[[#This Row],[NAMA BARANG]],"-","")," ","")</f>
        <v>StandartBkVTechno7</v>
      </c>
      <c r="B1989" s="8">
        <f ca="1">IF(Table2[[#This Row],[TT]]&lt;1,"",COUNT(B$2:B1988)+1)</f>
        <v>1987</v>
      </c>
      <c r="C1989" s="6" t="s">
        <v>2334</v>
      </c>
      <c r="D1989" s="8">
        <v>81</v>
      </c>
      <c r="E1989" s="8" t="s">
        <v>32</v>
      </c>
      <c r="F1989" s="8">
        <f ca="1">SUM(Table2[[#This Row],[AWAL]],Table2[[#This Row],[M17_21_2]],Table2[[#This Row],[K17_21_2]],Table2[[#This Row],[M23_28_2]],Table2[[#This Row],[K23_28_2]])</f>
        <v>81</v>
      </c>
      <c r="G1989" s="6">
        <f ca="1">SUMIF(INDIRECT(Table2[[#Headers],[M17_21_2]]&amp;"[concat]"),Table2[concat],INDIRECT(Table2[[#Headers],[M17_21_2]]&amp;"[c]"))</f>
        <v>0</v>
      </c>
      <c r="H1989" s="6">
        <f ca="1">SUMIF(INDIRECT(Table2[[#Headers],[K17_21_2]]&amp;"[concat]"),Table2[concat],INDIRECT(Table2[[#Headers],[K17_21_2]]&amp;"[c]"))*-1</f>
        <v>0</v>
      </c>
      <c r="I1989" s="6" t="str">
        <f ca="1">IF(OR(Table2[[#This Row],[M17_21_2]]&gt;0,Table2[[#This Row],[K17_21_2]]&lt;0),"+-","")</f>
        <v/>
      </c>
      <c r="J1989" s="9">
        <f ca="1">SUMIF(INDIRECT(Table2[[#Headers],[M23_28_2]]&amp;"[concat]"),Table2[concat],INDIRECT(Table2[[#Headers],[M23_28_2]]&amp;"[c]"))</f>
        <v>0</v>
      </c>
      <c r="K1989" s="9"/>
      <c r="L1989" s="9" t="str">
        <f ca="1">IF(OR(Table2[[#This Row],[M23_28_2]]&gt;0,Table2[[#This Row],[K23_28_2]]&lt;0),"+-","")</f>
        <v/>
      </c>
    </row>
    <row r="1990" spans="1:12" x14ac:dyDescent="0.25">
      <c r="A1990" s="6" t="str">
        <f>SUBSTITUTE(SUBSTITUTE(Table2[[#This Row],[NAMA BARANG]],"-","")," ","")</f>
        <v>Stapler414YuanChong414Faktur(1),biasa(4)</v>
      </c>
      <c r="B1990" s="8">
        <f ca="1">IF(Table2[[#This Row],[TT]]&lt;1,"",COUNT(B$2:B1989)+1)</f>
        <v>1988</v>
      </c>
      <c r="C1990" s="6" t="s">
        <v>2977</v>
      </c>
      <c r="D1990" s="8">
        <v>6</v>
      </c>
      <c r="E1990" s="8" t="s">
        <v>2984</v>
      </c>
      <c r="F1990" s="8">
        <f ca="1">SUM(Table2[[#This Row],[AWAL]],Table2[[#This Row],[M17_21_2]],Table2[[#This Row],[K17_21_2]],Table2[[#This Row],[M23_28_2]],Table2[[#This Row],[K23_28_2]])</f>
        <v>5</v>
      </c>
      <c r="G1990" s="6">
        <f ca="1">SUMIF(INDIRECT(Table2[[#Headers],[M17_21_2]]&amp;"[concat]"),Table2[concat],INDIRECT(Table2[[#Headers],[M17_21_2]]&amp;"[c]"))</f>
        <v>0</v>
      </c>
      <c r="H1990" s="6">
        <f ca="1">SUMIF(INDIRECT(Table2[[#Headers],[K17_21_2]]&amp;"[concat]"),Table2[concat],INDIRECT(Table2[[#Headers],[K17_21_2]]&amp;"[c]"))*-1</f>
        <v>-1</v>
      </c>
      <c r="I1990" s="6" t="str">
        <f ca="1">IF(OR(Table2[[#This Row],[M17_21_2]]&gt;0,Table2[[#This Row],[K17_21_2]]&lt;0),"+-","")</f>
        <v>+-</v>
      </c>
      <c r="J1990" s="9">
        <f ca="1">SUMIF(INDIRECT(Table2[[#Headers],[M23_28_2]]&amp;"[concat]"),Table2[concat],INDIRECT(Table2[[#Headers],[M23_28_2]]&amp;"[c]"))</f>
        <v>0</v>
      </c>
      <c r="K1990" s="9"/>
      <c r="L1990" s="9" t="str">
        <f ca="1">IF(OR(Table2[[#This Row],[M23_28_2]]&gt;0,Table2[[#This Row],[K23_28_2]]&lt;0),"+-","")</f>
        <v/>
      </c>
    </row>
    <row r="1991" spans="1:12" x14ac:dyDescent="0.25">
      <c r="A1991" s="6" t="str">
        <f>SUBSTITUTE(SUBSTITUTE(Table2[[#This Row],[NAMA BARANG]],"-","")," ","")</f>
        <v>StaplerAchuna110</v>
      </c>
      <c r="B1991" s="8">
        <f ca="1">IF(Table2[[#This Row],[TT]]&lt;1,"",COUNT(B$2:B1990)+1)</f>
        <v>1989</v>
      </c>
      <c r="C1991" s="6" t="s">
        <v>2335</v>
      </c>
      <c r="D1991" s="8">
        <v>4</v>
      </c>
      <c r="E1991" s="8" t="s">
        <v>85</v>
      </c>
      <c r="F1991" s="8">
        <f ca="1">SUM(Table2[[#This Row],[AWAL]],Table2[[#This Row],[M17_21_2]],Table2[[#This Row],[K17_21_2]],Table2[[#This Row],[M23_28_2]],Table2[[#This Row],[K23_28_2]])</f>
        <v>4</v>
      </c>
      <c r="G1991" s="6">
        <f ca="1">SUMIF(INDIRECT(Table2[[#Headers],[M17_21_2]]&amp;"[concat]"),Table2[concat],INDIRECT(Table2[[#Headers],[M17_21_2]]&amp;"[c]"))</f>
        <v>0</v>
      </c>
      <c r="H1991" s="6">
        <f ca="1">SUMIF(INDIRECT(Table2[[#Headers],[K17_21_2]]&amp;"[concat]"),Table2[concat],INDIRECT(Table2[[#Headers],[K17_21_2]]&amp;"[c]"))*-1</f>
        <v>0</v>
      </c>
      <c r="I1991" s="6" t="str">
        <f ca="1">IF(OR(Table2[[#This Row],[M17_21_2]]&gt;0,Table2[[#This Row],[K17_21_2]]&lt;0),"+-","")</f>
        <v/>
      </c>
      <c r="J1991" s="9">
        <f ca="1">SUMIF(INDIRECT(Table2[[#Headers],[M23_28_2]]&amp;"[concat]"),Table2[concat],INDIRECT(Table2[[#Headers],[M23_28_2]]&amp;"[c]"))</f>
        <v>0</v>
      </c>
      <c r="K1991" s="9"/>
      <c r="L1991" s="9" t="str">
        <f ca="1">IF(OR(Table2[[#This Row],[M23_28_2]]&gt;0,Table2[[#This Row],[K23_28_2]]&lt;0),"+-","")</f>
        <v/>
      </c>
    </row>
    <row r="1992" spans="1:12" x14ac:dyDescent="0.25">
      <c r="A1992" s="6" t="str">
        <f>SUBSTITUTE(SUBSTITUTE(Table2[[#This Row],[NAMA BARANG]],"-","")," ","")</f>
        <v>StaplerHD10(STHD10)</v>
      </c>
      <c r="B1992" s="8">
        <f ca="1">IF(Table2[[#This Row],[TT]]&lt;1,"",COUNT(B$2:B1991)+1)</f>
        <v>1990</v>
      </c>
      <c r="C1992" s="6" t="s">
        <v>2336</v>
      </c>
      <c r="D1992" s="8">
        <v>4</v>
      </c>
      <c r="E1992" s="8" t="s">
        <v>1620</v>
      </c>
      <c r="F1992" s="8">
        <f ca="1">SUM(Table2[[#This Row],[AWAL]],Table2[[#This Row],[M17_21_2]],Table2[[#This Row],[K17_21_2]],Table2[[#This Row],[M23_28_2]],Table2[[#This Row],[K23_28_2]])</f>
        <v>4</v>
      </c>
      <c r="G1992" s="6">
        <f ca="1">SUMIF(INDIRECT(Table2[[#Headers],[M17_21_2]]&amp;"[concat]"),Table2[concat],INDIRECT(Table2[[#Headers],[M17_21_2]]&amp;"[c]"))</f>
        <v>0</v>
      </c>
      <c r="H1992" s="6">
        <f ca="1">SUMIF(INDIRECT(Table2[[#Headers],[K17_21_2]]&amp;"[concat]"),Table2[concat],INDIRECT(Table2[[#Headers],[K17_21_2]]&amp;"[c]"))*-1</f>
        <v>0</v>
      </c>
      <c r="I1992" s="6" t="str">
        <f ca="1">IF(OR(Table2[[#This Row],[M17_21_2]]&gt;0,Table2[[#This Row],[K17_21_2]]&lt;0),"+-","")</f>
        <v/>
      </c>
      <c r="J1992" s="9">
        <f ca="1">SUMIF(INDIRECT(Table2[[#Headers],[M23_28_2]]&amp;"[concat]"),Table2[concat],INDIRECT(Table2[[#Headers],[M23_28_2]]&amp;"[c]"))</f>
        <v>0</v>
      </c>
      <c r="K1992" s="9"/>
      <c r="L1992" s="9" t="str">
        <f ca="1">IF(OR(Table2[[#This Row],[M23_28_2]]&gt;0,Table2[[#This Row],[K23_28_2]]&lt;0),"+-","")</f>
        <v/>
      </c>
    </row>
    <row r="1993" spans="1:12" x14ac:dyDescent="0.25">
      <c r="A1993" s="6" t="str">
        <f>SUBSTITUTE(SUBSTITUTE(Table2[[#This Row],[NAMA BARANG]],"-","")," ","")</f>
        <v>StaplerRapidSoon</v>
      </c>
      <c r="B1993" s="8">
        <f ca="1">IF(Table2[[#This Row],[TT]]&lt;1,"",COUNT(B$2:B1992)+1)</f>
        <v>1991</v>
      </c>
      <c r="C1993" s="6" t="s">
        <v>2337</v>
      </c>
      <c r="D1993" s="8">
        <v>1</v>
      </c>
      <c r="E1993" s="8" t="s">
        <v>1041</v>
      </c>
      <c r="F1993" s="8">
        <f ca="1">SUM(Table2[[#This Row],[AWAL]],Table2[[#This Row],[M17_21_2]],Table2[[#This Row],[K17_21_2]],Table2[[#This Row],[M23_28_2]],Table2[[#This Row],[K23_28_2]])</f>
        <v>1</v>
      </c>
      <c r="G1993" s="6">
        <f ca="1">SUMIF(INDIRECT(Table2[[#Headers],[M17_21_2]]&amp;"[concat]"),Table2[concat],INDIRECT(Table2[[#Headers],[M17_21_2]]&amp;"[c]"))</f>
        <v>0</v>
      </c>
      <c r="H1993" s="6">
        <f ca="1">SUMIF(INDIRECT(Table2[[#Headers],[K17_21_2]]&amp;"[concat]"),Table2[concat],INDIRECT(Table2[[#Headers],[K17_21_2]]&amp;"[c]"))*-1</f>
        <v>0</v>
      </c>
      <c r="I1993" s="6" t="str">
        <f ca="1">IF(OR(Table2[[#This Row],[M17_21_2]]&gt;0,Table2[[#This Row],[K17_21_2]]&lt;0),"+-","")</f>
        <v/>
      </c>
      <c r="J1993" s="9">
        <f ca="1">SUMIF(INDIRECT(Table2[[#Headers],[M23_28_2]]&amp;"[concat]"),Table2[concat],INDIRECT(Table2[[#Headers],[M23_28_2]]&amp;"[c]"))</f>
        <v>0</v>
      </c>
      <c r="K1993" s="9"/>
      <c r="L1993" s="9" t="str">
        <f ca="1">IF(OR(Table2[[#This Row],[M23_28_2]]&gt;0,Table2[[#This Row],[K23_28_2]]&lt;0),"+-","")</f>
        <v/>
      </c>
    </row>
    <row r="1994" spans="1:12" x14ac:dyDescent="0.25">
      <c r="A1994" s="6" t="str">
        <f>SUBSTITUTE(SUBSTITUTE(Table2[[#This Row],[NAMA BARANG]],"-","")," ","")</f>
        <v>StaplerVTechHD10NR</v>
      </c>
      <c r="B1994" s="8">
        <f ca="1">IF(Table2[[#This Row],[TT]]&lt;1,"",COUNT(B$2:B1993)+1)</f>
        <v>1992</v>
      </c>
      <c r="C1994" s="6" t="s">
        <v>2338</v>
      </c>
      <c r="D1994" s="8">
        <v>1</v>
      </c>
      <c r="E1994" s="8" t="s">
        <v>61</v>
      </c>
      <c r="F1994" s="8">
        <f ca="1">SUM(Table2[[#This Row],[AWAL]],Table2[[#This Row],[M17_21_2]],Table2[[#This Row],[K17_21_2]],Table2[[#This Row],[M23_28_2]],Table2[[#This Row],[K23_28_2]])</f>
        <v>1</v>
      </c>
      <c r="G1994" s="6">
        <f ca="1">SUMIF(INDIRECT(Table2[[#Headers],[M17_21_2]]&amp;"[concat]"),Table2[concat],INDIRECT(Table2[[#Headers],[M17_21_2]]&amp;"[c]"))</f>
        <v>0</v>
      </c>
      <c r="H1994" s="6">
        <f ca="1">SUMIF(INDIRECT(Table2[[#Headers],[K17_21_2]]&amp;"[concat]"),Table2[concat],INDIRECT(Table2[[#Headers],[K17_21_2]]&amp;"[c]"))*-1</f>
        <v>0</v>
      </c>
      <c r="I1994" s="6" t="str">
        <f ca="1">IF(OR(Table2[[#This Row],[M17_21_2]]&gt;0,Table2[[#This Row],[K17_21_2]]&lt;0),"+-","")</f>
        <v/>
      </c>
      <c r="J1994" s="9">
        <f ca="1">SUMIF(INDIRECT(Table2[[#Headers],[M23_28_2]]&amp;"[concat]"),Table2[concat],INDIRECT(Table2[[#Headers],[M23_28_2]]&amp;"[c]"))</f>
        <v>0</v>
      </c>
      <c r="K1994" s="9"/>
      <c r="L1994" s="9" t="str">
        <f ca="1">IF(OR(Table2[[#This Row],[M23_28_2]]&gt;0,Table2[[#This Row],[K23_28_2]]&lt;0),"+-","")</f>
        <v/>
      </c>
    </row>
    <row r="1995" spans="1:12" x14ac:dyDescent="0.25">
      <c r="A1995" s="6" t="str">
        <f>SUBSTITUTE(SUBSTITUTE(Table2[[#This Row],[NAMA BARANG]],"-","")," ","")</f>
        <v>StaplerVTechHD45L</v>
      </c>
      <c r="B1995" s="10">
        <f ca="1">IF(Table2[[#This Row],[TT]]&lt;1,"",COUNT(B$2:B1994)+1)</f>
        <v>1993</v>
      </c>
      <c r="C1995" s="6" t="s">
        <v>2339</v>
      </c>
      <c r="D1995" s="8">
        <v>2</v>
      </c>
      <c r="E1995" s="8" t="s">
        <v>53</v>
      </c>
      <c r="F1995" s="10">
        <f ca="1">SUM(Table2[[#This Row],[AWAL]],Table2[[#This Row],[M17_21_2]],Table2[[#This Row],[K17_21_2]],Table2[[#This Row],[M23_28_2]],Table2[[#This Row],[K23_28_2]])</f>
        <v>2</v>
      </c>
      <c r="G1995" s="6">
        <f ca="1">SUMIF(INDIRECT(Table2[[#Headers],[M17_21_2]]&amp;"[concat]"),Table2[concat],INDIRECT(Table2[[#Headers],[M17_21_2]]&amp;"[c]"))</f>
        <v>0</v>
      </c>
      <c r="H1995" s="6">
        <f ca="1">SUMIF(INDIRECT(Table2[[#Headers],[K17_21_2]]&amp;"[concat]"),Table2[concat],INDIRECT(Table2[[#Headers],[K17_21_2]]&amp;"[c]"))*-1</f>
        <v>0</v>
      </c>
      <c r="I1995" s="6" t="str">
        <f ca="1">IF(OR(Table2[[#This Row],[M17_21_2]]&gt;0,Table2[[#This Row],[K17_21_2]]&lt;0),"+-","")</f>
        <v/>
      </c>
      <c r="J1995" s="9">
        <f ca="1">SUMIF(INDIRECT(Table2[[#Headers],[M23_28_2]]&amp;"[concat]"),Table2[concat],INDIRECT(Table2[[#Headers],[M23_28_2]]&amp;"[c]"))</f>
        <v>0</v>
      </c>
      <c r="K1995" s="9"/>
      <c r="L1995" s="9" t="str">
        <f ca="1">IF(OR(Table2[[#This Row],[M23_28_2]]&gt;0,Table2[[#This Row],[K23_28_2]]&lt;0),"+-","")</f>
        <v/>
      </c>
    </row>
    <row r="1996" spans="1:12" x14ac:dyDescent="0.25">
      <c r="A1996" s="6" t="str">
        <f>SUBSTITUTE(SUBSTITUTE(Table2[[#This Row],[NAMA BARANG]],"-","")," ","")</f>
        <v>StaplerVTechHDZ10M</v>
      </c>
      <c r="B1996" s="8">
        <f ca="1">IF(Table2[[#This Row],[TT]]&lt;1,"",COUNT(B$2:B1995)+1)</f>
        <v>1994</v>
      </c>
      <c r="C1996" s="6" t="s">
        <v>2340</v>
      </c>
      <c r="D1996" s="8">
        <v>4</v>
      </c>
      <c r="E1996" s="8" t="s">
        <v>1045</v>
      </c>
      <c r="F1996" s="8">
        <f ca="1">SUM(Table2[[#This Row],[AWAL]],Table2[[#This Row],[M17_21_2]],Table2[[#This Row],[K17_21_2]],Table2[[#This Row],[M23_28_2]],Table2[[#This Row],[K23_28_2]])</f>
        <v>4</v>
      </c>
      <c r="G1996" s="6">
        <f ca="1">SUMIF(INDIRECT(Table2[[#Headers],[M17_21_2]]&amp;"[concat]"),Table2[concat],INDIRECT(Table2[[#Headers],[M17_21_2]]&amp;"[c]"))</f>
        <v>0</v>
      </c>
      <c r="H1996" s="6">
        <f ca="1">SUMIF(INDIRECT(Table2[[#Headers],[K17_21_2]]&amp;"[concat]"),Table2[concat],INDIRECT(Table2[[#Headers],[K17_21_2]]&amp;"[c]"))*-1</f>
        <v>0</v>
      </c>
      <c r="I1996" s="6" t="str">
        <f ca="1">IF(OR(Table2[[#This Row],[M17_21_2]]&gt;0,Table2[[#This Row],[K17_21_2]]&lt;0),"+-","")</f>
        <v/>
      </c>
      <c r="J1996" s="9">
        <f ca="1">SUMIF(INDIRECT(Table2[[#Headers],[M23_28_2]]&amp;"[concat]"),Table2[concat],INDIRECT(Table2[[#Headers],[M23_28_2]]&amp;"[c]"))</f>
        <v>0</v>
      </c>
      <c r="K1996" s="9"/>
      <c r="L1996" s="9" t="str">
        <f ca="1">IF(OR(Table2[[#This Row],[M23_28_2]]&gt;0,Table2[[#This Row],[K23_28_2]]&lt;0),"+-","")</f>
        <v/>
      </c>
    </row>
    <row r="1997" spans="1:12" x14ac:dyDescent="0.25">
      <c r="A1997" s="6" t="str">
        <f>SUBSTITUTE(SUBSTITUTE(Table2[[#This Row],[NAMA BARANG]],"-","")," ","")</f>
        <v>StaplerVTechMOD10</v>
      </c>
      <c r="B1997" s="8">
        <f ca="1">IF(Table2[[#This Row],[TT]]&lt;1,"",COUNT(B$2:B1996)+1)</f>
        <v>1995</v>
      </c>
      <c r="C1997" s="6" t="s">
        <v>2341</v>
      </c>
      <c r="D1997" s="8">
        <v>7</v>
      </c>
      <c r="E1997" s="8" t="s">
        <v>61</v>
      </c>
      <c r="F1997" s="8">
        <f ca="1">SUM(Table2[[#This Row],[AWAL]],Table2[[#This Row],[M17_21_2]],Table2[[#This Row],[K17_21_2]],Table2[[#This Row],[M23_28_2]],Table2[[#This Row],[K23_28_2]])</f>
        <v>7</v>
      </c>
      <c r="G1997" s="6">
        <f ca="1">SUMIF(INDIRECT(Table2[[#Headers],[M17_21_2]]&amp;"[concat]"),Table2[concat],INDIRECT(Table2[[#Headers],[M17_21_2]]&amp;"[c]"))</f>
        <v>0</v>
      </c>
      <c r="H1997" s="6">
        <f ca="1">SUMIF(INDIRECT(Table2[[#Headers],[K17_21_2]]&amp;"[concat]"),Table2[concat],INDIRECT(Table2[[#Headers],[K17_21_2]]&amp;"[c]"))*-1</f>
        <v>0</v>
      </c>
      <c r="I1997" s="6" t="str">
        <f ca="1">IF(OR(Table2[[#This Row],[M17_21_2]]&gt;0,Table2[[#This Row],[K17_21_2]]&lt;0),"+-","")</f>
        <v/>
      </c>
      <c r="J1997" s="9">
        <f ca="1">SUMIF(INDIRECT(Table2[[#Headers],[M23_28_2]]&amp;"[concat]"),Table2[concat],INDIRECT(Table2[[#Headers],[M23_28_2]]&amp;"[c]"))</f>
        <v>0</v>
      </c>
      <c r="K1997" s="9"/>
      <c r="L1997" s="9" t="str">
        <f ca="1">IF(OR(Table2[[#This Row],[M23_28_2]]&gt;0,Table2[[#This Row],[K23_28_2]]&lt;0),"+-","")</f>
        <v/>
      </c>
    </row>
    <row r="1998" spans="1:12" x14ac:dyDescent="0.25">
      <c r="A1998" s="6" t="str">
        <f>SUBSTITUTE(SUBSTITUTE(Table2[[#This Row],[NAMA BARANG]],"-","")," ","")</f>
        <v>StaplerVTechMOD10M</v>
      </c>
      <c r="B1998" s="8">
        <f ca="1">IF(Table2[[#This Row],[TT]]&lt;1,"",COUNT(B$2:B1997)+1)</f>
        <v>1996</v>
      </c>
      <c r="C1998" s="6" t="s">
        <v>2342</v>
      </c>
      <c r="D1998" s="8">
        <v>3</v>
      </c>
      <c r="E1998" s="8" t="s">
        <v>1045</v>
      </c>
      <c r="F1998" s="8">
        <f ca="1">SUM(Table2[[#This Row],[AWAL]],Table2[[#This Row],[M17_21_2]],Table2[[#This Row],[K17_21_2]],Table2[[#This Row],[M23_28_2]],Table2[[#This Row],[K23_28_2]])</f>
        <v>3</v>
      </c>
      <c r="G1998" s="6">
        <f ca="1">SUMIF(INDIRECT(Table2[[#Headers],[M17_21_2]]&amp;"[concat]"),Table2[concat],INDIRECT(Table2[[#Headers],[M17_21_2]]&amp;"[c]"))</f>
        <v>0</v>
      </c>
      <c r="H1998" s="6">
        <f ca="1">SUMIF(INDIRECT(Table2[[#Headers],[K17_21_2]]&amp;"[concat]"),Table2[concat],INDIRECT(Table2[[#Headers],[K17_21_2]]&amp;"[c]"))*-1</f>
        <v>0</v>
      </c>
      <c r="I1998" s="6" t="str">
        <f ca="1">IF(OR(Table2[[#This Row],[M17_21_2]]&gt;0,Table2[[#This Row],[K17_21_2]]&lt;0),"+-","")</f>
        <v/>
      </c>
      <c r="J1998" s="9">
        <f ca="1">SUMIF(INDIRECT(Table2[[#Headers],[M23_28_2]]&amp;"[concat]"),Table2[concat],INDIRECT(Table2[[#Headers],[M23_28_2]]&amp;"[c]"))</f>
        <v>0</v>
      </c>
      <c r="K1998" s="9"/>
      <c r="L1998" s="9" t="str">
        <f ca="1">IF(OR(Table2[[#This Row],[M23_28_2]]&gt;0,Table2[[#This Row],[K23_28_2]]&lt;0),"+-","")</f>
        <v/>
      </c>
    </row>
    <row r="1999" spans="1:12" x14ac:dyDescent="0.25">
      <c r="A1999" s="6" t="str">
        <f>SUBSTITUTE(SUBSTITUTE(Table2[[#This Row],[NAMA BARANG]],"-","")," ","")</f>
        <v>StaplerVTechMOD45M</v>
      </c>
      <c r="B1999" s="10">
        <f ca="1">IF(Table2[[#This Row],[TT]]&lt;1,"",COUNT(B$2:B1998)+1)</f>
        <v>1997</v>
      </c>
      <c r="C1999" s="6" t="s">
        <v>2343</v>
      </c>
      <c r="D1999" s="8">
        <v>6</v>
      </c>
      <c r="E1999" s="8" t="s">
        <v>370</v>
      </c>
      <c r="F1999" s="10">
        <f ca="1">SUM(Table2[[#This Row],[AWAL]],Table2[[#This Row],[M17_21_2]],Table2[[#This Row],[K17_21_2]],Table2[[#This Row],[M23_28_2]],Table2[[#This Row],[K23_28_2]])</f>
        <v>6</v>
      </c>
      <c r="G1999" s="6">
        <f ca="1">SUMIF(INDIRECT(Table2[[#Headers],[M17_21_2]]&amp;"[concat]"),Table2[concat],INDIRECT(Table2[[#Headers],[M17_21_2]]&amp;"[c]"))</f>
        <v>0</v>
      </c>
      <c r="H1999" s="6">
        <f ca="1">SUMIF(INDIRECT(Table2[[#Headers],[K17_21_2]]&amp;"[concat]"),Table2[concat],INDIRECT(Table2[[#Headers],[K17_21_2]]&amp;"[c]"))*-1</f>
        <v>0</v>
      </c>
      <c r="I1999" s="6" t="str">
        <f ca="1">IF(OR(Table2[[#This Row],[M17_21_2]]&gt;0,Table2[[#This Row],[K17_21_2]]&lt;0),"+-","")</f>
        <v/>
      </c>
      <c r="J1999" s="9">
        <f ca="1">SUMIF(INDIRECT(Table2[[#Headers],[M23_28_2]]&amp;"[concat]"),Table2[concat],INDIRECT(Table2[[#Headers],[M23_28_2]]&amp;"[c]"))</f>
        <v>0</v>
      </c>
      <c r="K1999" s="9"/>
      <c r="L1999" s="9" t="str">
        <f ca="1">IF(OR(Table2[[#This Row],[M23_28_2]]&gt;0,Table2[[#This Row],[K23_28_2]]&lt;0),"+-","")</f>
        <v/>
      </c>
    </row>
    <row r="2000" spans="1:12" x14ac:dyDescent="0.25">
      <c r="A2000" s="6" t="str">
        <f>SUBSTITUTE(SUBSTITUTE(Table2[[#This Row],[NAMA BARANG]],"-","")," ","")</f>
        <v>StaplerVTechNR10</v>
      </c>
      <c r="B2000" s="8">
        <f ca="1">IF(Table2[[#This Row],[TT]]&lt;1,"",COUNT(B$2:B1999)+1)</f>
        <v>1998</v>
      </c>
      <c r="C2000" s="6" t="s">
        <v>2344</v>
      </c>
      <c r="D2000" s="8">
        <v>9</v>
      </c>
      <c r="E2000" s="8" t="s">
        <v>61</v>
      </c>
      <c r="F2000" s="8">
        <f ca="1">SUM(Table2[[#This Row],[AWAL]],Table2[[#This Row],[M17_21_2]],Table2[[#This Row],[K17_21_2]],Table2[[#This Row],[M23_28_2]],Table2[[#This Row],[K23_28_2]])</f>
        <v>9</v>
      </c>
      <c r="G2000" s="6">
        <f ca="1">SUMIF(INDIRECT(Table2[[#Headers],[M17_21_2]]&amp;"[concat]"),Table2[concat],INDIRECT(Table2[[#Headers],[M17_21_2]]&amp;"[c]"))</f>
        <v>0</v>
      </c>
      <c r="H2000" s="6">
        <f ca="1">SUMIF(INDIRECT(Table2[[#Headers],[K17_21_2]]&amp;"[concat]"),Table2[concat],INDIRECT(Table2[[#Headers],[K17_21_2]]&amp;"[c]"))*-1</f>
        <v>0</v>
      </c>
      <c r="I2000" s="6" t="str">
        <f ca="1">IF(OR(Table2[[#This Row],[M17_21_2]]&gt;0,Table2[[#This Row],[K17_21_2]]&lt;0),"+-","")</f>
        <v/>
      </c>
      <c r="J2000" s="9">
        <f ca="1">SUMIF(INDIRECT(Table2[[#Headers],[M23_28_2]]&amp;"[concat]"),Table2[concat],INDIRECT(Table2[[#Headers],[M23_28_2]]&amp;"[c]"))</f>
        <v>0</v>
      </c>
      <c r="K2000" s="9"/>
      <c r="L2000" s="9" t="str">
        <f ca="1">IF(OR(Table2[[#This Row],[M23_28_2]]&gt;0,Table2[[#This Row],[K23_28_2]]&lt;0),"+-","")</f>
        <v/>
      </c>
    </row>
    <row r="2001" spans="1:12" x14ac:dyDescent="0.25">
      <c r="A2001" s="6" t="str">
        <f>SUBSTITUTE(SUBSTITUTE(Table2[[#This Row],[NAMA BARANG]],"-","")," ","")</f>
        <v>StaplerVTechStandy10</v>
      </c>
      <c r="B2001" s="8">
        <f ca="1">IF(Table2[[#This Row],[TT]]&lt;1,"",COUNT(B$2:B2000)+1)</f>
        <v>1999</v>
      </c>
      <c r="C2001" s="6" t="s">
        <v>2345</v>
      </c>
      <c r="D2001" s="8">
        <v>1</v>
      </c>
      <c r="E2001" s="8" t="s">
        <v>189</v>
      </c>
      <c r="F2001" s="8">
        <f ca="1">SUM(Table2[[#This Row],[AWAL]],Table2[[#This Row],[M17_21_2]],Table2[[#This Row],[K17_21_2]],Table2[[#This Row],[M23_28_2]],Table2[[#This Row],[K23_28_2]])</f>
        <v>1</v>
      </c>
      <c r="G2001" s="6">
        <f ca="1">SUMIF(INDIRECT(Table2[[#Headers],[M17_21_2]]&amp;"[concat]"),Table2[concat],INDIRECT(Table2[[#Headers],[M17_21_2]]&amp;"[c]"))</f>
        <v>0</v>
      </c>
      <c r="H2001" s="6">
        <f ca="1">SUMIF(INDIRECT(Table2[[#Headers],[K17_21_2]]&amp;"[concat]"),Table2[concat],INDIRECT(Table2[[#Headers],[K17_21_2]]&amp;"[c]"))*-1</f>
        <v>0</v>
      </c>
      <c r="I2001" s="6" t="str">
        <f ca="1">IF(OR(Table2[[#This Row],[M17_21_2]]&gt;0,Table2[[#This Row],[K17_21_2]]&lt;0),"+-","")</f>
        <v/>
      </c>
      <c r="J2001" s="9">
        <f ca="1">SUMIF(INDIRECT(Table2[[#Headers],[M23_28_2]]&amp;"[concat]"),Table2[concat],INDIRECT(Table2[[#Headers],[M23_28_2]]&amp;"[c]"))</f>
        <v>0</v>
      </c>
      <c r="K2001" s="9"/>
      <c r="L2001" s="9" t="str">
        <f ca="1">IF(OR(Table2[[#This Row],[M23_28_2]]&gt;0,Table2[[#This Row],[K23_28_2]]&lt;0),"+-","")</f>
        <v/>
      </c>
    </row>
    <row r="2002" spans="1:12" x14ac:dyDescent="0.25">
      <c r="A2002" s="6" t="str">
        <f>SUBSTITUTE(SUBSTITUTE(Table2[[#This Row],[NAMA BARANG]],"-","")," ","")</f>
        <v>StationeryBoxFy03Hp</v>
      </c>
      <c r="B2002" s="8">
        <f ca="1">IF(Table2[[#This Row],[TT]]&lt;1,"",COUNT(B$2:B2001)+1)</f>
        <v>2000</v>
      </c>
      <c r="C2002" s="6" t="s">
        <v>2346</v>
      </c>
      <c r="D2002" s="8">
        <v>1</v>
      </c>
      <c r="E2002" s="8" t="s">
        <v>907</v>
      </c>
      <c r="F2002" s="8">
        <f ca="1">SUM(Table2[[#This Row],[AWAL]],Table2[[#This Row],[M17_21_2]],Table2[[#This Row],[K17_21_2]],Table2[[#This Row],[M23_28_2]],Table2[[#This Row],[K23_28_2]])</f>
        <v>1</v>
      </c>
      <c r="G2002" s="6">
        <f ca="1">SUMIF(INDIRECT(Table2[[#Headers],[M17_21_2]]&amp;"[concat]"),Table2[concat],INDIRECT(Table2[[#Headers],[M17_21_2]]&amp;"[c]"))</f>
        <v>0</v>
      </c>
      <c r="H2002" s="6">
        <f ca="1">SUMIF(INDIRECT(Table2[[#Headers],[K17_21_2]]&amp;"[concat]"),Table2[concat],INDIRECT(Table2[[#Headers],[K17_21_2]]&amp;"[c]"))*-1</f>
        <v>0</v>
      </c>
      <c r="I2002" s="6" t="str">
        <f ca="1">IF(OR(Table2[[#This Row],[M17_21_2]]&gt;0,Table2[[#This Row],[K17_21_2]]&lt;0),"+-","")</f>
        <v/>
      </c>
      <c r="J2002" s="9">
        <f ca="1">SUMIF(INDIRECT(Table2[[#Headers],[M23_28_2]]&amp;"[concat]"),Table2[concat],INDIRECT(Table2[[#Headers],[M23_28_2]]&amp;"[c]"))</f>
        <v>0</v>
      </c>
      <c r="K2002" s="9"/>
      <c r="L2002" s="9" t="str">
        <f ca="1">IF(OR(Table2[[#This Row],[M23_28_2]]&gt;0,Table2[[#This Row],[K23_28_2]]&lt;0),"+-","")</f>
        <v/>
      </c>
    </row>
    <row r="2003" spans="1:12" x14ac:dyDescent="0.25">
      <c r="A2003" s="6" t="str">
        <f>SUBSTITUTE(SUBSTITUTE(Table2[[#This Row],[NAMA BARANG]],"-","")," ","")</f>
        <v>StempelSK1602</v>
      </c>
      <c r="B2003" s="8">
        <f ca="1">IF(Table2[[#This Row],[TT]]&lt;1,"",COUNT(B$2:B2002)+1)</f>
        <v>2001</v>
      </c>
      <c r="C2003" s="6" t="s">
        <v>2347</v>
      </c>
      <c r="D2003" s="8">
        <v>8</v>
      </c>
      <c r="E2003" s="8" t="s">
        <v>1485</v>
      </c>
      <c r="F2003" s="8">
        <f ca="1">SUM(Table2[[#This Row],[AWAL]],Table2[[#This Row],[M17_21_2]],Table2[[#This Row],[K17_21_2]],Table2[[#This Row],[M23_28_2]],Table2[[#This Row],[K23_28_2]])</f>
        <v>8</v>
      </c>
      <c r="G2003" s="6">
        <f ca="1">SUMIF(INDIRECT(Table2[[#Headers],[M17_21_2]]&amp;"[concat]"),Table2[concat],INDIRECT(Table2[[#Headers],[M17_21_2]]&amp;"[c]"))</f>
        <v>0</v>
      </c>
      <c r="H2003" s="6">
        <f ca="1">SUMIF(INDIRECT(Table2[[#Headers],[K17_21_2]]&amp;"[concat]"),Table2[concat],INDIRECT(Table2[[#Headers],[K17_21_2]]&amp;"[c]"))*-1</f>
        <v>0</v>
      </c>
      <c r="I2003" s="6" t="str">
        <f ca="1">IF(OR(Table2[[#This Row],[M17_21_2]]&gt;0,Table2[[#This Row],[K17_21_2]]&lt;0),"+-","")</f>
        <v/>
      </c>
      <c r="J2003" s="9">
        <f ca="1">SUMIF(INDIRECT(Table2[[#Headers],[M23_28_2]]&amp;"[concat]"),Table2[concat],INDIRECT(Table2[[#Headers],[M23_28_2]]&amp;"[c]"))</f>
        <v>0</v>
      </c>
      <c r="K2003" s="9"/>
      <c r="L2003" s="9" t="str">
        <f ca="1">IF(OR(Table2[[#This Row],[M23_28_2]]&gt;0,Table2[[#This Row],[K23_28_2]]&lt;0),"+-","")</f>
        <v/>
      </c>
    </row>
    <row r="2004" spans="1:12" x14ac:dyDescent="0.25">
      <c r="A2004" s="6" t="str">
        <f>SUBSTITUTE(SUBSTITUTE(Table2[[#This Row],[NAMA BARANG]],"-","")," ","")</f>
        <v>StempelSK849K</v>
      </c>
      <c r="B2004" s="8">
        <f ca="1">IF(Table2[[#This Row],[TT]]&lt;1,"",COUNT(B$2:B2003)+1)</f>
        <v>2002</v>
      </c>
      <c r="C2004" s="6" t="s">
        <v>2348</v>
      </c>
      <c r="D2004" s="8">
        <v>8</v>
      </c>
      <c r="E2004" s="8" t="s">
        <v>61</v>
      </c>
      <c r="F2004" s="8">
        <f ca="1">SUM(Table2[[#This Row],[AWAL]],Table2[[#This Row],[M17_21_2]],Table2[[#This Row],[K17_21_2]],Table2[[#This Row],[M23_28_2]],Table2[[#This Row],[K23_28_2]])</f>
        <v>8</v>
      </c>
      <c r="G2004" s="6">
        <f ca="1">SUMIF(INDIRECT(Table2[[#Headers],[M17_21_2]]&amp;"[concat]"),Table2[concat],INDIRECT(Table2[[#Headers],[M17_21_2]]&amp;"[c]"))</f>
        <v>0</v>
      </c>
      <c r="H2004" s="6">
        <f ca="1">SUMIF(INDIRECT(Table2[[#Headers],[K17_21_2]]&amp;"[concat]"),Table2[concat],INDIRECT(Table2[[#Headers],[K17_21_2]]&amp;"[c]"))*-1</f>
        <v>0</v>
      </c>
      <c r="I2004" s="6" t="str">
        <f ca="1">IF(OR(Table2[[#This Row],[M17_21_2]]&gt;0,Table2[[#This Row],[K17_21_2]]&lt;0),"+-","")</f>
        <v/>
      </c>
      <c r="J2004" s="9">
        <f ca="1">SUMIF(INDIRECT(Table2[[#Headers],[M23_28_2]]&amp;"[concat]"),Table2[concat],INDIRECT(Table2[[#Headers],[M23_28_2]]&amp;"[c]"))</f>
        <v>0</v>
      </c>
      <c r="K2004" s="9"/>
      <c r="L2004" s="9" t="str">
        <f ca="1">IF(OR(Table2[[#This Row],[M23_28_2]]&gt;0,Table2[[#This Row],[K23_28_2]]&lt;0),"+-","")</f>
        <v/>
      </c>
    </row>
    <row r="2005" spans="1:12" x14ac:dyDescent="0.25">
      <c r="A2005" s="6" t="str">
        <f>SUBSTITUTE(SUBSTITUTE(Table2[[#This Row],[NAMA BARANG]],"-","")," ","")</f>
        <v>Sticknote6544C</v>
      </c>
      <c r="B2005" s="8">
        <f ca="1">IF(Table2[[#This Row],[TT]]&lt;1,"",COUNT(B$2:B2004)+1)</f>
        <v>2003</v>
      </c>
      <c r="C2005" s="6" t="s">
        <v>2349</v>
      </c>
      <c r="D2005" s="8">
        <v>7</v>
      </c>
      <c r="E2005" s="8" t="s">
        <v>207</v>
      </c>
      <c r="F2005" s="8">
        <f ca="1">SUM(Table2[[#This Row],[AWAL]],Table2[[#This Row],[M17_21_2]],Table2[[#This Row],[K17_21_2]],Table2[[#This Row],[M23_28_2]],Table2[[#This Row],[K23_28_2]])</f>
        <v>7</v>
      </c>
      <c r="G2005" s="6">
        <f ca="1">SUMIF(INDIRECT(Table2[[#Headers],[M17_21_2]]&amp;"[concat]"),Table2[concat],INDIRECT(Table2[[#Headers],[M17_21_2]]&amp;"[c]"))</f>
        <v>0</v>
      </c>
      <c r="H2005" s="6">
        <f ca="1">SUMIF(INDIRECT(Table2[[#Headers],[K17_21_2]]&amp;"[concat]"),Table2[concat],INDIRECT(Table2[[#Headers],[K17_21_2]]&amp;"[c]"))*-1</f>
        <v>0</v>
      </c>
      <c r="I2005" s="6" t="str">
        <f ca="1">IF(OR(Table2[[#This Row],[M17_21_2]]&gt;0,Table2[[#This Row],[K17_21_2]]&lt;0),"+-","")</f>
        <v/>
      </c>
      <c r="J2005" s="9">
        <f ca="1">SUMIF(INDIRECT(Table2[[#Headers],[M23_28_2]]&amp;"[concat]"),Table2[concat],INDIRECT(Table2[[#Headers],[M23_28_2]]&amp;"[c]"))</f>
        <v>0</v>
      </c>
      <c r="K2005" s="9"/>
      <c r="L2005" s="9" t="str">
        <f ca="1">IF(OR(Table2[[#This Row],[M23_28_2]]&gt;0,Table2[[#This Row],[K23_28_2]]&lt;0),"+-","")</f>
        <v/>
      </c>
    </row>
    <row r="2006" spans="1:12" x14ac:dyDescent="0.25">
      <c r="A2006" s="6" t="str">
        <f>SUBSTITUTE(SUBSTITUTE(Table2[[#This Row],[NAMA BARANG]],"-","")," ","")</f>
        <v>StickNoteDFAO3L(garis)</v>
      </c>
      <c r="B2006" s="8">
        <f ca="1">IF(Table2[[#This Row],[TT]]&lt;1,"",COUNT(B$2:B2005)+1)</f>
        <v>2004</v>
      </c>
      <c r="C2006" s="6" t="s">
        <v>2350</v>
      </c>
      <c r="D2006" s="8">
        <v>17</v>
      </c>
      <c r="E2006" s="8" t="s">
        <v>476</v>
      </c>
      <c r="F2006" s="8">
        <f ca="1">SUM(Table2[[#This Row],[AWAL]],Table2[[#This Row],[M17_21_2]],Table2[[#This Row],[K17_21_2]],Table2[[#This Row],[M23_28_2]],Table2[[#This Row],[K23_28_2]])</f>
        <v>17</v>
      </c>
      <c r="G2006" s="6">
        <f ca="1">SUMIF(INDIRECT(Table2[[#Headers],[M17_21_2]]&amp;"[concat]"),Table2[concat],INDIRECT(Table2[[#Headers],[M17_21_2]]&amp;"[c]"))</f>
        <v>0</v>
      </c>
      <c r="H2006" s="6">
        <f ca="1">SUMIF(INDIRECT(Table2[[#Headers],[K17_21_2]]&amp;"[concat]"),Table2[concat],INDIRECT(Table2[[#Headers],[K17_21_2]]&amp;"[c]"))*-1</f>
        <v>0</v>
      </c>
      <c r="I2006" s="6" t="str">
        <f ca="1">IF(OR(Table2[[#This Row],[M17_21_2]]&gt;0,Table2[[#This Row],[K17_21_2]]&lt;0),"+-","")</f>
        <v/>
      </c>
      <c r="J2006" s="9">
        <f ca="1">SUMIF(INDIRECT(Table2[[#Headers],[M23_28_2]]&amp;"[concat]"),Table2[concat],INDIRECT(Table2[[#Headers],[M23_28_2]]&amp;"[c]"))</f>
        <v>0</v>
      </c>
      <c r="K2006" s="9"/>
      <c r="L2006" s="9" t="str">
        <f ca="1">IF(OR(Table2[[#This Row],[M23_28_2]]&gt;0,Table2[[#This Row],[K23_28_2]]&lt;0),"+-","")</f>
        <v/>
      </c>
    </row>
    <row r="2007" spans="1:12" x14ac:dyDescent="0.25">
      <c r="A2007" s="6" t="str">
        <f>SUBSTITUTE(SUBSTITUTE(Table2[[#This Row],[NAMA BARANG]],"-","")," ","")</f>
        <v>Sticknoteholoplastik9083</v>
      </c>
      <c r="B2007" s="8">
        <f ca="1">IF(Table2[[#This Row],[TT]]&lt;1,"",COUNT(B$2:B2006)+1)</f>
        <v>2005</v>
      </c>
      <c r="C2007" s="6" t="s">
        <v>2869</v>
      </c>
      <c r="D2007" s="8">
        <v>1</v>
      </c>
      <c r="E2007" s="8">
        <v>1800</v>
      </c>
      <c r="F2007" s="8">
        <f ca="1">SUM(Table2[[#This Row],[AWAL]],Table2[[#This Row],[M17_21_2]],Table2[[#This Row],[K17_21_2]],Table2[[#This Row],[M23_28_2]],Table2[[#This Row],[K23_28_2]])</f>
        <v>1</v>
      </c>
      <c r="G2007" s="6">
        <f ca="1">SUMIF(INDIRECT(Table2[[#Headers],[M17_21_2]]&amp;"[concat]"),Table2[concat],INDIRECT(Table2[[#Headers],[M17_21_2]]&amp;"[c]"))</f>
        <v>0</v>
      </c>
      <c r="H2007" s="6">
        <f ca="1">SUMIF(INDIRECT(Table2[[#Headers],[K17_21_2]]&amp;"[concat]"),Table2[concat],INDIRECT(Table2[[#Headers],[K17_21_2]]&amp;"[c]"))*-1</f>
        <v>0</v>
      </c>
      <c r="I2007" s="6" t="str">
        <f ca="1">IF(OR(Table2[[#This Row],[M17_21_2]]&gt;0,Table2[[#This Row],[K17_21_2]]&lt;0),"+-","")</f>
        <v/>
      </c>
      <c r="J2007" s="9">
        <f ca="1">SUMIF(INDIRECT(Table2[[#Headers],[M23_28_2]]&amp;"[concat]"),Table2[concat],INDIRECT(Table2[[#Headers],[M23_28_2]]&amp;"[c]"))</f>
        <v>0</v>
      </c>
      <c r="K2007" s="9"/>
      <c r="L2007" s="9" t="str">
        <f ca="1">IF(OR(Table2[[#This Row],[M23_28_2]]&gt;0,Table2[[#This Row],[K23_28_2]]&lt;0),"+-","")</f>
        <v/>
      </c>
    </row>
    <row r="2008" spans="1:12" x14ac:dyDescent="0.25">
      <c r="A2008" s="6" t="str">
        <f>SUBSTITUTE(SUBSTITUTE(Table2[[#This Row],[NAMA BARANG]],"-","")," ","")</f>
        <v>SticknoteKC5830</v>
      </c>
      <c r="B2008" s="8">
        <f ca="1">IF(Table2[[#This Row],[TT]]&lt;1,"",COUNT(B$2:B2007)+1)</f>
        <v>2006</v>
      </c>
      <c r="C2008" s="6" t="s">
        <v>2351</v>
      </c>
      <c r="D2008" s="8">
        <v>9</v>
      </c>
      <c r="E2008" s="8">
        <v>1600</v>
      </c>
      <c r="F2008" s="8">
        <f ca="1">SUM(Table2[[#This Row],[AWAL]],Table2[[#This Row],[M17_21_2]],Table2[[#This Row],[K17_21_2]],Table2[[#This Row],[M23_28_2]],Table2[[#This Row],[K23_28_2]])</f>
        <v>9</v>
      </c>
      <c r="G2008" s="6">
        <f ca="1">SUMIF(INDIRECT(Table2[[#Headers],[M17_21_2]]&amp;"[concat]"),Table2[concat],INDIRECT(Table2[[#Headers],[M17_21_2]]&amp;"[c]"))</f>
        <v>0</v>
      </c>
      <c r="H2008" s="6">
        <f ca="1">SUMIF(INDIRECT(Table2[[#Headers],[K17_21_2]]&amp;"[concat]"),Table2[concat],INDIRECT(Table2[[#Headers],[K17_21_2]]&amp;"[c]"))*-1</f>
        <v>0</v>
      </c>
      <c r="I2008" s="6" t="str">
        <f ca="1">IF(OR(Table2[[#This Row],[M17_21_2]]&gt;0,Table2[[#This Row],[K17_21_2]]&lt;0),"+-","")</f>
        <v/>
      </c>
      <c r="J2008" s="9">
        <f ca="1">SUMIF(INDIRECT(Table2[[#Headers],[M23_28_2]]&amp;"[concat]"),Table2[concat],INDIRECT(Table2[[#Headers],[M23_28_2]]&amp;"[c]"))</f>
        <v>0</v>
      </c>
      <c r="K2008" s="9"/>
      <c r="L2008" s="9" t="str">
        <f ca="1">IF(OR(Table2[[#This Row],[M23_28_2]]&gt;0,Table2[[#This Row],[K23_28_2]]&lt;0),"+-","")</f>
        <v/>
      </c>
    </row>
    <row r="2009" spans="1:12" x14ac:dyDescent="0.25">
      <c r="A2009" s="6" t="str">
        <f>SUBSTITUTE(SUBSTITUTE(Table2[[#This Row],[NAMA BARANG]],"-","")," ","")</f>
        <v>StickNoteplastik112</v>
      </c>
      <c r="B2009" s="8">
        <f ca="1">IF(Table2[[#This Row],[TT]]&lt;1,"",COUNT(B$2:B2008)+1)</f>
        <v>2007</v>
      </c>
      <c r="C2009" s="6" t="s">
        <v>2352</v>
      </c>
      <c r="D2009" s="8">
        <v>1</v>
      </c>
      <c r="E2009" s="8" t="s">
        <v>215</v>
      </c>
      <c r="F2009" s="8">
        <f ca="1">SUM(Table2[[#This Row],[AWAL]],Table2[[#This Row],[M17_21_2]],Table2[[#This Row],[K17_21_2]],Table2[[#This Row],[M23_28_2]],Table2[[#This Row],[K23_28_2]])</f>
        <v>1</v>
      </c>
      <c r="G2009" s="6">
        <f ca="1">SUMIF(INDIRECT(Table2[[#Headers],[M17_21_2]]&amp;"[concat]"),Table2[concat],INDIRECT(Table2[[#Headers],[M17_21_2]]&amp;"[c]"))</f>
        <v>0</v>
      </c>
      <c r="H2009" s="6">
        <f ca="1">SUMIF(INDIRECT(Table2[[#Headers],[K17_21_2]]&amp;"[concat]"),Table2[concat],INDIRECT(Table2[[#Headers],[K17_21_2]]&amp;"[c]"))*-1</f>
        <v>0</v>
      </c>
      <c r="I2009" s="6" t="str">
        <f ca="1">IF(OR(Table2[[#This Row],[M17_21_2]]&gt;0,Table2[[#This Row],[K17_21_2]]&lt;0),"+-","")</f>
        <v/>
      </c>
      <c r="J2009" s="9">
        <f ca="1">SUMIF(INDIRECT(Table2[[#Headers],[M23_28_2]]&amp;"[concat]"),Table2[concat],INDIRECT(Table2[[#Headers],[M23_28_2]]&amp;"[c]"))</f>
        <v>0</v>
      </c>
      <c r="K2009" s="9"/>
      <c r="L2009" s="9" t="str">
        <f ca="1">IF(OR(Table2[[#This Row],[M23_28_2]]&gt;0,Table2[[#This Row],[K23_28_2]]&lt;0),"+-","")</f>
        <v/>
      </c>
    </row>
    <row r="2010" spans="1:12" x14ac:dyDescent="0.25">
      <c r="A2010" s="6" t="str">
        <f>SUBSTITUTE(SUBSTITUTE(Table2[[#This Row],[NAMA BARANG]],"-","")," ","")</f>
        <v>StickNoteTF0243</v>
      </c>
      <c r="B2010" s="8">
        <f ca="1">IF(Table2[[#This Row],[TT]]&lt;1,"",COUNT(B$2:B2009)+1)</f>
        <v>2008</v>
      </c>
      <c r="C2010" s="6" t="s">
        <v>2353</v>
      </c>
      <c r="D2010" s="8">
        <v>42</v>
      </c>
      <c r="E2010" s="8" t="s">
        <v>40</v>
      </c>
      <c r="F2010" s="8">
        <f ca="1">SUM(Table2[[#This Row],[AWAL]],Table2[[#This Row],[M17_21_2]],Table2[[#This Row],[K17_21_2]],Table2[[#This Row],[M23_28_2]],Table2[[#This Row],[K23_28_2]])</f>
        <v>42</v>
      </c>
      <c r="G2010" s="6">
        <f ca="1">SUMIF(INDIRECT(Table2[[#Headers],[M17_21_2]]&amp;"[concat]"),Table2[concat],INDIRECT(Table2[[#Headers],[M17_21_2]]&amp;"[c]"))</f>
        <v>0</v>
      </c>
      <c r="H2010" s="6">
        <f ca="1">SUMIF(INDIRECT(Table2[[#Headers],[K17_21_2]]&amp;"[concat]"),Table2[concat],INDIRECT(Table2[[#Headers],[K17_21_2]]&amp;"[c]"))*-1</f>
        <v>0</v>
      </c>
      <c r="I2010" s="6" t="str">
        <f ca="1">IF(OR(Table2[[#This Row],[M17_21_2]]&gt;0,Table2[[#This Row],[K17_21_2]]&lt;0),"+-","")</f>
        <v/>
      </c>
      <c r="J2010" s="9">
        <f ca="1">SUMIF(INDIRECT(Table2[[#Headers],[M23_28_2]]&amp;"[concat]"),Table2[concat],INDIRECT(Table2[[#Headers],[M23_28_2]]&amp;"[c]"))</f>
        <v>0</v>
      </c>
      <c r="K2010" s="9"/>
      <c r="L2010" s="9" t="str">
        <f ca="1">IF(OR(Table2[[#This Row],[M23_28_2]]&gt;0,Table2[[#This Row],[K23_28_2]]&lt;0),"+-","")</f>
        <v/>
      </c>
    </row>
    <row r="2011" spans="1:12" x14ac:dyDescent="0.25">
      <c r="A2011" s="6" t="str">
        <f>SUBSTITUTE(SUBSTITUTE(Table2[[#This Row],[NAMA BARANG]],"-","")," ","")</f>
        <v>SticknoteTF6545C</v>
      </c>
      <c r="B2011" s="8">
        <f ca="1">IF(Table2[[#This Row],[TT]]&lt;1,"",COUNT(B$2:B2010)+1)</f>
        <v>2009</v>
      </c>
      <c r="C2011" s="6" t="s">
        <v>2355</v>
      </c>
      <c r="D2011" s="8">
        <v>2</v>
      </c>
      <c r="E2011" s="8" t="s">
        <v>167</v>
      </c>
      <c r="F2011" s="8">
        <f ca="1">SUM(Table2[[#This Row],[AWAL]],Table2[[#This Row],[M17_21_2]],Table2[[#This Row],[K17_21_2]],Table2[[#This Row],[M23_28_2]],Table2[[#This Row],[K23_28_2]])</f>
        <v>2</v>
      </c>
      <c r="G2011" s="6">
        <f ca="1">SUMIF(INDIRECT(Table2[[#Headers],[M17_21_2]]&amp;"[concat]"),Table2[concat],INDIRECT(Table2[[#Headers],[M17_21_2]]&amp;"[c]"))</f>
        <v>0</v>
      </c>
      <c r="H2011" s="6">
        <f ca="1">SUMIF(INDIRECT(Table2[[#Headers],[K17_21_2]]&amp;"[concat]"),Table2[concat],INDIRECT(Table2[[#Headers],[K17_21_2]]&amp;"[c]"))*-1</f>
        <v>0</v>
      </c>
      <c r="I2011" s="6" t="str">
        <f ca="1">IF(OR(Table2[[#This Row],[M17_21_2]]&gt;0,Table2[[#This Row],[K17_21_2]]&lt;0),"+-","")</f>
        <v/>
      </c>
      <c r="J2011" s="9">
        <f ca="1">SUMIF(INDIRECT(Table2[[#Headers],[M23_28_2]]&amp;"[concat]"),Table2[concat],INDIRECT(Table2[[#Headers],[M23_28_2]]&amp;"[c]"))</f>
        <v>0</v>
      </c>
      <c r="K2011" s="9"/>
      <c r="L2011" s="9" t="str">
        <f ca="1">IF(OR(Table2[[#This Row],[M23_28_2]]&gt;0,Table2[[#This Row],[K23_28_2]]&lt;0),"+-","")</f>
        <v/>
      </c>
    </row>
    <row r="2012" spans="1:12" x14ac:dyDescent="0.25">
      <c r="A2012" s="6" t="str">
        <f>SUBSTITUTE(SUBSTITUTE(Table2[[#This Row],[NAMA BARANG]],"-","")," ","")</f>
        <v>StickTransparantMH(WiWW01)Balon</v>
      </c>
      <c r="B2012" s="8">
        <f ca="1">IF(Table2[[#This Row],[TT]]&lt;1,"",COUNT(B$2:B2011)+1)</f>
        <v>2010</v>
      </c>
      <c r="C2012" s="6" t="s">
        <v>2356</v>
      </c>
      <c r="D2012" s="8">
        <v>1</v>
      </c>
      <c r="E2012" s="8">
        <v>100</v>
      </c>
      <c r="F2012" s="8">
        <f ca="1">SUM(Table2[[#This Row],[AWAL]],Table2[[#This Row],[M17_21_2]],Table2[[#This Row],[K17_21_2]],Table2[[#This Row],[M23_28_2]],Table2[[#This Row],[K23_28_2]])</f>
        <v>1</v>
      </c>
      <c r="G2012" s="6">
        <f ca="1">SUMIF(INDIRECT(Table2[[#Headers],[M17_21_2]]&amp;"[concat]"),Table2[concat],INDIRECT(Table2[[#Headers],[M17_21_2]]&amp;"[c]"))</f>
        <v>0</v>
      </c>
      <c r="H2012" s="6">
        <f ca="1">SUMIF(INDIRECT(Table2[[#Headers],[K17_21_2]]&amp;"[concat]"),Table2[concat],INDIRECT(Table2[[#Headers],[K17_21_2]]&amp;"[c]"))*-1</f>
        <v>0</v>
      </c>
      <c r="I2012" s="6" t="str">
        <f ca="1">IF(OR(Table2[[#This Row],[M17_21_2]]&gt;0,Table2[[#This Row],[K17_21_2]]&lt;0),"+-","")</f>
        <v/>
      </c>
      <c r="J2012" s="9">
        <f ca="1">SUMIF(INDIRECT(Table2[[#Headers],[M23_28_2]]&amp;"[concat]"),Table2[concat],INDIRECT(Table2[[#Headers],[M23_28_2]]&amp;"[c]"))</f>
        <v>0</v>
      </c>
      <c r="K2012" s="9"/>
      <c r="L2012" s="9" t="str">
        <f ca="1">IF(OR(Table2[[#This Row],[M23_28_2]]&gt;0,Table2[[#This Row],[K23_28_2]]&lt;0),"+-","")</f>
        <v/>
      </c>
    </row>
    <row r="2013" spans="1:12" x14ac:dyDescent="0.25">
      <c r="A2013" s="6" t="str">
        <f>SUBSTITUTE(SUBSTITUTE(Table2[[#This Row],[NAMA BARANG]],"-","")," ","")</f>
        <v>Sticker2U501520</v>
      </c>
      <c r="B2013" s="8">
        <f ca="1">IF(Table2[[#This Row],[TT]]&lt;1,"",COUNT(B$2:B2012)+1)</f>
        <v>2011</v>
      </c>
      <c r="C2013" s="6" t="s">
        <v>2357</v>
      </c>
      <c r="D2013" s="8">
        <v>1</v>
      </c>
      <c r="E2013" s="8" t="s">
        <v>147</v>
      </c>
      <c r="F2013" s="8">
        <f ca="1">SUM(Table2[[#This Row],[AWAL]],Table2[[#This Row],[M17_21_2]],Table2[[#This Row],[K17_21_2]],Table2[[#This Row],[M23_28_2]],Table2[[#This Row],[K23_28_2]])</f>
        <v>1</v>
      </c>
      <c r="G2013" s="6">
        <f ca="1">SUMIF(INDIRECT(Table2[[#Headers],[M17_21_2]]&amp;"[concat]"),Table2[concat],INDIRECT(Table2[[#Headers],[M17_21_2]]&amp;"[c]"))</f>
        <v>0</v>
      </c>
      <c r="H2013" s="6">
        <f ca="1">SUMIF(INDIRECT(Table2[[#Headers],[K17_21_2]]&amp;"[concat]"),Table2[concat],INDIRECT(Table2[[#Headers],[K17_21_2]]&amp;"[c]"))*-1</f>
        <v>0</v>
      </c>
      <c r="I2013" s="6" t="str">
        <f ca="1">IF(OR(Table2[[#This Row],[M17_21_2]]&gt;0,Table2[[#This Row],[K17_21_2]]&lt;0),"+-","")</f>
        <v/>
      </c>
      <c r="J2013" s="9">
        <f ca="1">SUMIF(INDIRECT(Table2[[#Headers],[M23_28_2]]&amp;"[concat]"),Table2[concat],INDIRECT(Table2[[#Headers],[M23_28_2]]&amp;"[c]"))</f>
        <v>0</v>
      </c>
      <c r="K2013" s="9"/>
      <c r="L2013" s="9" t="str">
        <f ca="1">IF(OR(Table2[[#This Row],[M23_28_2]]&gt;0,Table2[[#This Row],[K23_28_2]]&lt;0),"+-","")</f>
        <v/>
      </c>
    </row>
    <row r="2014" spans="1:12" x14ac:dyDescent="0.25">
      <c r="A2014" s="6" t="str">
        <f>SUBSTITUTE(SUBSTITUTE(Table2[[#This Row],[NAMA BARANG]],"-","")," ","")</f>
        <v>StickerBookSeal500(1x90)</v>
      </c>
      <c r="B2014" s="8">
        <f ca="1">IF(Table2[[#This Row],[TT]]&lt;1,"",COUNT(B$2:B2013)+1)</f>
        <v>2012</v>
      </c>
      <c r="C2014" s="6" t="s">
        <v>2358</v>
      </c>
      <c r="D2014" s="8">
        <v>2</v>
      </c>
      <c r="E2014" s="8" t="s">
        <v>2359</v>
      </c>
      <c r="F2014" s="8">
        <f ca="1">SUM(Table2[[#This Row],[AWAL]],Table2[[#This Row],[M17_21_2]],Table2[[#This Row],[K17_21_2]],Table2[[#This Row],[M23_28_2]],Table2[[#This Row],[K23_28_2]])</f>
        <v>2</v>
      </c>
      <c r="G2014" s="6">
        <f ca="1">SUMIF(INDIRECT(Table2[[#Headers],[M17_21_2]]&amp;"[concat]"),Table2[concat],INDIRECT(Table2[[#Headers],[M17_21_2]]&amp;"[c]"))</f>
        <v>0</v>
      </c>
      <c r="H2014" s="6">
        <f ca="1">SUMIF(INDIRECT(Table2[[#Headers],[K17_21_2]]&amp;"[concat]"),Table2[concat],INDIRECT(Table2[[#Headers],[K17_21_2]]&amp;"[c]"))*-1</f>
        <v>0</v>
      </c>
      <c r="I2014" s="6" t="str">
        <f ca="1">IF(OR(Table2[[#This Row],[M17_21_2]]&gt;0,Table2[[#This Row],[K17_21_2]]&lt;0),"+-","")</f>
        <v/>
      </c>
      <c r="J2014" s="9">
        <f ca="1">SUMIF(INDIRECT(Table2[[#Headers],[M23_28_2]]&amp;"[concat]"),Table2[concat],INDIRECT(Table2[[#Headers],[M23_28_2]]&amp;"[c]"))</f>
        <v>0</v>
      </c>
      <c r="K2014" s="9"/>
      <c r="L2014" s="9" t="str">
        <f ca="1">IF(OR(Table2[[#This Row],[M23_28_2]]&gt;0,Table2[[#This Row],[K23_28_2]]&lt;0),"+-","")</f>
        <v/>
      </c>
    </row>
    <row r="2015" spans="1:12" x14ac:dyDescent="0.25">
      <c r="A2015" s="6" t="str">
        <f>SUBSTITUTE(SUBSTITUTE(Table2[[#This Row],[NAMA BARANG]],"-","")," ","")</f>
        <v>StickerJB96</v>
      </c>
      <c r="B2015" s="8">
        <f ca="1">IF(Table2[[#This Row],[TT]]&lt;1,"",COUNT(B$2:B2014)+1)</f>
        <v>2013</v>
      </c>
      <c r="C2015" s="6" t="s">
        <v>2360</v>
      </c>
      <c r="D2015" s="8">
        <v>1</v>
      </c>
      <c r="E2015" s="8" t="s">
        <v>426</v>
      </c>
      <c r="F2015" s="8">
        <f ca="1">SUM(Table2[[#This Row],[AWAL]],Table2[[#This Row],[M17_21_2]],Table2[[#This Row],[K17_21_2]],Table2[[#This Row],[M23_28_2]],Table2[[#This Row],[K23_28_2]])</f>
        <v>1</v>
      </c>
      <c r="G2015" s="6">
        <f ca="1">SUMIF(INDIRECT(Table2[[#Headers],[M17_21_2]]&amp;"[concat]"),Table2[concat],INDIRECT(Table2[[#Headers],[M17_21_2]]&amp;"[c]"))</f>
        <v>0</v>
      </c>
      <c r="H2015" s="6">
        <f ca="1">SUMIF(INDIRECT(Table2[[#Headers],[K17_21_2]]&amp;"[concat]"),Table2[concat],INDIRECT(Table2[[#Headers],[K17_21_2]]&amp;"[c]"))*-1</f>
        <v>0</v>
      </c>
      <c r="I2015" s="6" t="str">
        <f ca="1">IF(OR(Table2[[#This Row],[M17_21_2]]&gt;0,Table2[[#This Row],[K17_21_2]]&lt;0),"+-","")</f>
        <v/>
      </c>
      <c r="J2015" s="9">
        <f ca="1">SUMIF(INDIRECT(Table2[[#Headers],[M23_28_2]]&amp;"[concat]"),Table2[concat],INDIRECT(Table2[[#Headers],[M23_28_2]]&amp;"[c]"))</f>
        <v>0</v>
      </c>
      <c r="K2015" s="9"/>
      <c r="L2015" s="9" t="str">
        <f ca="1">IF(OR(Table2[[#This Row],[M23_28_2]]&gt;0,Table2[[#This Row],[K23_28_2]]&lt;0),"+-","")</f>
        <v/>
      </c>
    </row>
    <row r="2016" spans="1:12" x14ac:dyDescent="0.25">
      <c r="A2016" s="6" t="str">
        <f>SUBSTITUTE(SUBSTITUTE(Table2[[#This Row],[NAMA BARANG]],"-","")," ","")</f>
        <v>StickerNamaDisney(blmjadi)1pak2pc</v>
      </c>
      <c r="B2016" s="8">
        <f ca="1">IF(Table2[[#This Row],[TT]]&lt;1,"",COUNT(B$2:B2015)+1)</f>
        <v>2014</v>
      </c>
      <c r="C2016" s="6" t="s">
        <v>2361</v>
      </c>
      <c r="D2016" s="8">
        <v>4</v>
      </c>
      <c r="E2016" s="8" t="s">
        <v>59</v>
      </c>
      <c r="F2016" s="8">
        <f ca="1">SUM(Table2[[#This Row],[AWAL]],Table2[[#This Row],[M17_21_2]],Table2[[#This Row],[K17_21_2]],Table2[[#This Row],[M23_28_2]],Table2[[#This Row],[K23_28_2]])</f>
        <v>4</v>
      </c>
      <c r="G2016" s="6">
        <f ca="1">SUMIF(INDIRECT(Table2[[#Headers],[M17_21_2]]&amp;"[concat]"),Table2[concat],INDIRECT(Table2[[#Headers],[M17_21_2]]&amp;"[c]"))</f>
        <v>0</v>
      </c>
      <c r="H2016" s="6">
        <f ca="1">SUMIF(INDIRECT(Table2[[#Headers],[K17_21_2]]&amp;"[concat]"),Table2[concat],INDIRECT(Table2[[#Headers],[K17_21_2]]&amp;"[c]"))*-1</f>
        <v>0</v>
      </c>
      <c r="I2016" s="6" t="str">
        <f ca="1">IF(OR(Table2[[#This Row],[M17_21_2]]&gt;0,Table2[[#This Row],[K17_21_2]]&lt;0),"+-","")</f>
        <v/>
      </c>
      <c r="J2016" s="9">
        <f ca="1">SUMIF(INDIRECT(Table2[[#Headers],[M23_28_2]]&amp;"[concat]"),Table2[concat],INDIRECT(Table2[[#Headers],[M23_28_2]]&amp;"[c]"))</f>
        <v>0</v>
      </c>
      <c r="K2016" s="9"/>
      <c r="L2016" s="9" t="str">
        <f ca="1">IF(OR(Table2[[#This Row],[M23_28_2]]&gt;0,Table2[[#This Row],[K23_28_2]]&lt;0),"+-","")</f>
        <v/>
      </c>
    </row>
    <row r="2017" spans="1:12" x14ac:dyDescent="0.25">
      <c r="A2017" s="6" t="str">
        <f>SUBSTITUTE(SUBSTITUTE(Table2[[#This Row],[NAMA BARANG]],"-","")," ","")</f>
        <v>StickerTWM10011012</v>
      </c>
      <c r="B2017" s="8">
        <f ca="1">IF(Table2[[#This Row],[TT]]&lt;1,"",COUNT(B$2:B2016)+1)</f>
        <v>2015</v>
      </c>
      <c r="C2017" s="6" t="s">
        <v>2362</v>
      </c>
      <c r="D2017" s="8">
        <v>4</v>
      </c>
      <c r="E2017" s="8">
        <v>480</v>
      </c>
      <c r="F2017" s="8">
        <f ca="1">SUM(Table2[[#This Row],[AWAL]],Table2[[#This Row],[M17_21_2]],Table2[[#This Row],[K17_21_2]],Table2[[#This Row],[M23_28_2]],Table2[[#This Row],[K23_28_2]])</f>
        <v>4</v>
      </c>
      <c r="G2017" s="6">
        <f ca="1">SUMIF(INDIRECT(Table2[[#Headers],[M17_21_2]]&amp;"[concat]"),Table2[concat],INDIRECT(Table2[[#Headers],[M17_21_2]]&amp;"[c]"))</f>
        <v>0</v>
      </c>
      <c r="H2017" s="6">
        <f ca="1">SUMIF(INDIRECT(Table2[[#Headers],[K17_21_2]]&amp;"[concat]"),Table2[concat],INDIRECT(Table2[[#Headers],[K17_21_2]]&amp;"[c]"))*-1</f>
        <v>0</v>
      </c>
      <c r="I2017" s="6" t="str">
        <f ca="1">IF(OR(Table2[[#This Row],[M17_21_2]]&gt;0,Table2[[#This Row],[K17_21_2]]&lt;0),"+-","")</f>
        <v/>
      </c>
      <c r="J2017" s="9">
        <f ca="1">SUMIF(INDIRECT(Table2[[#Headers],[M23_28_2]]&amp;"[concat]"),Table2[concat],INDIRECT(Table2[[#Headers],[M23_28_2]]&amp;"[c]"))</f>
        <v>0</v>
      </c>
      <c r="K2017" s="9"/>
      <c r="L2017" s="9" t="str">
        <f ca="1">IF(OR(Table2[[#This Row],[M23_28_2]]&gt;0,Table2[[#This Row],[K23_28_2]]&lt;0),"+-","")</f>
        <v/>
      </c>
    </row>
    <row r="2018" spans="1:12" x14ac:dyDescent="0.25">
      <c r="A2018" s="6" t="str">
        <f>SUBSTITUTE(SUBSTITUTE(Table2[[#This Row],[NAMA BARANG]],"-","")," ","")</f>
        <v>StickerWTPTimbul4Design(@30pc)</v>
      </c>
      <c r="B2018" s="8">
        <f ca="1">IF(Table2[[#This Row],[TT]]&lt;1,"",COUNT(B$2:B2017)+1)</f>
        <v>2016</v>
      </c>
      <c r="C2018" s="6" t="s">
        <v>2363</v>
      </c>
      <c r="D2018" s="8">
        <v>1</v>
      </c>
      <c r="E2018" s="8" t="s">
        <v>2364</v>
      </c>
      <c r="F2018" s="8">
        <f ca="1">SUM(Table2[[#This Row],[AWAL]],Table2[[#This Row],[M17_21_2]],Table2[[#This Row],[K17_21_2]],Table2[[#This Row],[M23_28_2]],Table2[[#This Row],[K23_28_2]])</f>
        <v>1</v>
      </c>
      <c r="G2018" s="6">
        <f ca="1">SUMIF(INDIRECT(Table2[[#Headers],[M17_21_2]]&amp;"[concat]"),Table2[concat],INDIRECT(Table2[[#Headers],[M17_21_2]]&amp;"[c]"))</f>
        <v>0</v>
      </c>
      <c r="H2018" s="6">
        <f ca="1">SUMIF(INDIRECT(Table2[[#Headers],[K17_21_2]]&amp;"[concat]"),Table2[concat],INDIRECT(Table2[[#Headers],[K17_21_2]]&amp;"[c]"))*-1</f>
        <v>0</v>
      </c>
      <c r="I2018" s="6" t="str">
        <f ca="1">IF(OR(Table2[[#This Row],[M17_21_2]]&gt;0,Table2[[#This Row],[K17_21_2]]&lt;0),"+-","")</f>
        <v/>
      </c>
      <c r="J2018" s="9">
        <f ca="1">SUMIF(INDIRECT(Table2[[#Headers],[M23_28_2]]&amp;"[concat]"),Table2[concat],INDIRECT(Table2[[#Headers],[M23_28_2]]&amp;"[c]"))</f>
        <v>0</v>
      </c>
      <c r="K2018" s="9"/>
      <c r="L2018" s="9" t="str">
        <f ca="1">IF(OR(Table2[[#This Row],[M23_28_2]]&gt;0,Table2[[#This Row],[K23_28_2]]&lt;0),"+-","")</f>
        <v/>
      </c>
    </row>
    <row r="2019" spans="1:12" x14ac:dyDescent="0.25">
      <c r="A2019" s="6" t="str">
        <f>SUBSTITUTE(SUBSTITUTE(Table2[[#This Row],[NAMA BARANG]],"-","")," ","")</f>
        <v>StickerRomDecor2FXH80118019</v>
      </c>
      <c r="B2019" s="8">
        <f ca="1">IF(Table2[[#This Row],[TT]]&lt;1,"",COUNT(B$2:B2018)+1)</f>
        <v>2017</v>
      </c>
      <c r="C2019" s="6" t="s">
        <v>2365</v>
      </c>
      <c r="D2019" s="8">
        <v>1</v>
      </c>
      <c r="E2019" s="8">
        <v>2400</v>
      </c>
      <c r="F2019" s="8">
        <f ca="1">SUM(Table2[[#This Row],[AWAL]],Table2[[#This Row],[M17_21_2]],Table2[[#This Row],[K17_21_2]],Table2[[#This Row],[M23_28_2]],Table2[[#This Row],[K23_28_2]])</f>
        <v>1</v>
      </c>
      <c r="G2019" s="6">
        <f ca="1">SUMIF(INDIRECT(Table2[[#Headers],[M17_21_2]]&amp;"[concat]"),Table2[concat],INDIRECT(Table2[[#Headers],[M17_21_2]]&amp;"[c]"))</f>
        <v>0</v>
      </c>
      <c r="H2019" s="6">
        <f ca="1">SUMIF(INDIRECT(Table2[[#Headers],[K17_21_2]]&amp;"[concat]"),Table2[concat],INDIRECT(Table2[[#Headers],[K17_21_2]]&amp;"[c]"))*-1</f>
        <v>0</v>
      </c>
      <c r="I2019" s="6" t="str">
        <f ca="1">IF(OR(Table2[[#This Row],[M17_21_2]]&gt;0,Table2[[#This Row],[K17_21_2]]&lt;0),"+-","")</f>
        <v/>
      </c>
      <c r="J2019" s="9">
        <f ca="1">SUMIF(INDIRECT(Table2[[#Headers],[M23_28_2]]&amp;"[concat]"),Table2[concat],INDIRECT(Table2[[#Headers],[M23_28_2]]&amp;"[c]"))</f>
        <v>0</v>
      </c>
      <c r="K2019" s="9"/>
      <c r="L2019" s="9" t="str">
        <f ca="1">IF(OR(Table2[[#This Row],[M23_28_2]]&gt;0,Table2[[#This Row],[K23_28_2]]&lt;0),"+-","")</f>
        <v/>
      </c>
    </row>
    <row r="2020" spans="1:12" x14ac:dyDescent="0.25">
      <c r="A2020" s="6" t="str">
        <f>SUBSTITUTE(SUBSTITUTE(Table2[[#This Row],[NAMA BARANG]],"-","")," ","")</f>
        <v>StickerRomDecorFHD001012</v>
      </c>
      <c r="B2020" s="8">
        <f ca="1">IF(Table2[[#This Row],[TT]]&lt;1,"",COUNT(B$2:B2019)+1)</f>
        <v>2018</v>
      </c>
      <c r="C2020" s="6" t="s">
        <v>2366</v>
      </c>
      <c r="D2020" s="8">
        <v>1</v>
      </c>
      <c r="E2020" s="8" t="s">
        <v>147</v>
      </c>
      <c r="F2020" s="8">
        <f ca="1">SUM(Table2[[#This Row],[AWAL]],Table2[[#This Row],[M17_21_2]],Table2[[#This Row],[K17_21_2]],Table2[[#This Row],[M23_28_2]],Table2[[#This Row],[K23_28_2]])</f>
        <v>1</v>
      </c>
      <c r="G2020" s="6">
        <f ca="1">SUMIF(INDIRECT(Table2[[#Headers],[M17_21_2]]&amp;"[concat]"),Table2[concat],INDIRECT(Table2[[#Headers],[M17_21_2]]&amp;"[c]"))</f>
        <v>0</v>
      </c>
      <c r="H2020" s="6">
        <f ca="1">SUMIF(INDIRECT(Table2[[#Headers],[K17_21_2]]&amp;"[concat]"),Table2[concat],INDIRECT(Table2[[#Headers],[K17_21_2]]&amp;"[c]"))*-1</f>
        <v>0</v>
      </c>
      <c r="I2020" s="6" t="str">
        <f ca="1">IF(OR(Table2[[#This Row],[M17_21_2]]&gt;0,Table2[[#This Row],[K17_21_2]]&lt;0),"+-","")</f>
        <v/>
      </c>
      <c r="J2020" s="9">
        <f ca="1">SUMIF(INDIRECT(Table2[[#Headers],[M23_28_2]]&amp;"[concat]"),Table2[concat],INDIRECT(Table2[[#Headers],[M23_28_2]]&amp;"[c]"))</f>
        <v>0</v>
      </c>
      <c r="K2020" s="9"/>
      <c r="L2020" s="9" t="str">
        <f ca="1">IF(OR(Table2[[#This Row],[M23_28_2]]&gt;0,Table2[[#This Row],[K23_28_2]]&lt;0),"+-","")</f>
        <v/>
      </c>
    </row>
    <row r="2021" spans="1:12" x14ac:dyDescent="0.25">
      <c r="A2021" s="6" t="str">
        <f>SUBSTITUTE(SUBSTITUTE(Table2[[#This Row],[NAMA BARANG]],"-","")," ","")</f>
        <v>StickerRomDecorOkV025032</v>
      </c>
      <c r="B2021" s="8">
        <f ca="1">IF(Table2[[#This Row],[TT]]&lt;1,"",COUNT(B$2:B2020)+1)</f>
        <v>2019</v>
      </c>
      <c r="C2021" s="6" t="s">
        <v>2367</v>
      </c>
      <c r="D2021" s="8">
        <v>4</v>
      </c>
      <c r="E2021" s="8">
        <v>800</v>
      </c>
      <c r="F2021" s="8">
        <f ca="1">SUM(Table2[[#This Row],[AWAL]],Table2[[#This Row],[M17_21_2]],Table2[[#This Row],[K17_21_2]],Table2[[#This Row],[M23_28_2]],Table2[[#This Row],[K23_28_2]])</f>
        <v>4</v>
      </c>
      <c r="G2021" s="6">
        <f ca="1">SUMIF(INDIRECT(Table2[[#Headers],[M17_21_2]]&amp;"[concat]"),Table2[concat],INDIRECT(Table2[[#Headers],[M17_21_2]]&amp;"[c]"))</f>
        <v>0</v>
      </c>
      <c r="H2021" s="6">
        <f ca="1">SUMIF(INDIRECT(Table2[[#Headers],[K17_21_2]]&amp;"[concat]"),Table2[concat],INDIRECT(Table2[[#Headers],[K17_21_2]]&amp;"[c]"))*-1</f>
        <v>0</v>
      </c>
      <c r="I2021" s="6" t="str">
        <f ca="1">IF(OR(Table2[[#This Row],[M17_21_2]]&gt;0,Table2[[#This Row],[K17_21_2]]&lt;0),"+-","")</f>
        <v/>
      </c>
      <c r="J2021" s="9">
        <f ca="1">SUMIF(INDIRECT(Table2[[#Headers],[M23_28_2]]&amp;"[concat]"),Table2[concat],INDIRECT(Table2[[#Headers],[M23_28_2]]&amp;"[c]"))</f>
        <v>0</v>
      </c>
      <c r="K2021" s="9"/>
      <c r="L2021" s="9" t="str">
        <f ca="1">IF(OR(Table2[[#This Row],[M23_28_2]]&gt;0,Table2[[#This Row],[K23_28_2]]&lt;0),"+-","")</f>
        <v/>
      </c>
    </row>
    <row r="2022" spans="1:12" x14ac:dyDescent="0.25">
      <c r="A2022" s="6" t="str">
        <f>SUBSTITUTE(SUBSTITUTE(Table2[[#This Row],[NAMA BARANG]],"-","")," ","")</f>
        <v>StickerRomDecorSC100108/</v>
      </c>
      <c r="B2022" s="8">
        <f ca="1">IF(Table2[[#This Row],[TT]]&lt;1,"",COUNT(B$2:B2021)+1)</f>
        <v>2020</v>
      </c>
      <c r="C2022" s="6" t="s">
        <v>2368</v>
      </c>
      <c r="D2022" s="8">
        <v>4</v>
      </c>
      <c r="E2022" s="8">
        <v>800</v>
      </c>
      <c r="F2022" s="8">
        <f ca="1">SUM(Table2[[#This Row],[AWAL]],Table2[[#This Row],[M17_21_2]],Table2[[#This Row],[K17_21_2]],Table2[[#This Row],[M23_28_2]],Table2[[#This Row],[K23_28_2]])</f>
        <v>4</v>
      </c>
      <c r="G2022" s="6">
        <f ca="1">SUMIF(INDIRECT(Table2[[#Headers],[M17_21_2]]&amp;"[concat]"),Table2[concat],INDIRECT(Table2[[#Headers],[M17_21_2]]&amp;"[c]"))</f>
        <v>0</v>
      </c>
      <c r="H2022" s="6">
        <f ca="1">SUMIF(INDIRECT(Table2[[#Headers],[K17_21_2]]&amp;"[concat]"),Table2[concat],INDIRECT(Table2[[#Headers],[K17_21_2]]&amp;"[c]"))*-1</f>
        <v>0</v>
      </c>
      <c r="I2022" s="6" t="str">
        <f ca="1">IF(OR(Table2[[#This Row],[M17_21_2]]&gt;0,Table2[[#This Row],[K17_21_2]]&lt;0),"+-","")</f>
        <v/>
      </c>
      <c r="J2022" s="9">
        <f ca="1">SUMIF(INDIRECT(Table2[[#Headers],[M23_28_2]]&amp;"[concat]"),Table2[concat],INDIRECT(Table2[[#Headers],[M23_28_2]]&amp;"[c]"))</f>
        <v>0</v>
      </c>
      <c r="K2022" s="9"/>
      <c r="L2022" s="9" t="str">
        <f ca="1">IF(OR(Table2[[#This Row],[M23_28_2]]&gt;0,Table2[[#This Row],[K23_28_2]]&lt;0),"+-","")</f>
        <v/>
      </c>
    </row>
    <row r="2023" spans="1:12" x14ac:dyDescent="0.25">
      <c r="A2023" s="6" t="str">
        <f>SUBSTITUTE(SUBSTITUTE(Table2[[#This Row],[NAMA BARANG]],"-","")," ","")</f>
        <v>Stip002BungaBeauty(1card=12)</v>
      </c>
      <c r="B2023" s="8">
        <f ca="1">IF(Table2[[#This Row],[TT]]&lt;1,"",COUNT(B$2:B2022)+1)</f>
        <v>2021</v>
      </c>
      <c r="C2023" s="6" t="s">
        <v>2369</v>
      </c>
      <c r="D2023" s="8">
        <v>6</v>
      </c>
      <c r="E2023" s="8" t="s">
        <v>2370</v>
      </c>
      <c r="F2023" s="8">
        <f ca="1">SUM(Table2[[#This Row],[AWAL]],Table2[[#This Row],[M17_21_2]],Table2[[#This Row],[K17_21_2]],Table2[[#This Row],[M23_28_2]],Table2[[#This Row],[K23_28_2]])</f>
        <v>6</v>
      </c>
      <c r="G2023" s="6">
        <f ca="1">SUMIF(INDIRECT(Table2[[#Headers],[M17_21_2]]&amp;"[concat]"),Table2[concat],INDIRECT(Table2[[#Headers],[M17_21_2]]&amp;"[c]"))</f>
        <v>0</v>
      </c>
      <c r="H2023" s="6">
        <f ca="1">SUMIF(INDIRECT(Table2[[#Headers],[K17_21_2]]&amp;"[concat]"),Table2[concat],INDIRECT(Table2[[#Headers],[K17_21_2]]&amp;"[c]"))*-1</f>
        <v>0</v>
      </c>
      <c r="I2023" s="6" t="str">
        <f ca="1">IF(OR(Table2[[#This Row],[M17_21_2]]&gt;0,Table2[[#This Row],[K17_21_2]]&lt;0),"+-","")</f>
        <v/>
      </c>
      <c r="J2023" s="9">
        <f ca="1">SUMIF(INDIRECT(Table2[[#Headers],[M23_28_2]]&amp;"[concat]"),Table2[concat],INDIRECT(Table2[[#Headers],[M23_28_2]]&amp;"[c]"))</f>
        <v>0</v>
      </c>
      <c r="K2023" s="9"/>
      <c r="L2023" s="9" t="str">
        <f ca="1">IF(OR(Table2[[#This Row],[M23_28_2]]&gt;0,Table2[[#This Row],[K23_28_2]]&lt;0),"+-","")</f>
        <v/>
      </c>
    </row>
    <row r="2024" spans="1:12" x14ac:dyDescent="0.25">
      <c r="A2024" s="6" t="str">
        <f>SUBSTITUTE(SUBSTITUTE(Table2[[#This Row],[NAMA BARANG]],"-","")," ","")</f>
        <v>Stip1402Sepakbola(36)</v>
      </c>
      <c r="B2024" s="8">
        <f ca="1">IF(Table2[[#This Row],[TT]]&lt;1,"",COUNT(B$2:B2023)+1)</f>
        <v>2022</v>
      </c>
      <c r="C2024" s="6" t="s">
        <v>2371</v>
      </c>
      <c r="D2024" s="8">
        <v>1</v>
      </c>
      <c r="E2024" s="8" t="s">
        <v>103</v>
      </c>
      <c r="F2024" s="8">
        <f ca="1">SUM(Table2[[#This Row],[AWAL]],Table2[[#This Row],[M17_21_2]],Table2[[#This Row],[K17_21_2]],Table2[[#This Row],[M23_28_2]],Table2[[#This Row],[K23_28_2]])</f>
        <v>1</v>
      </c>
      <c r="G2024" s="6">
        <f ca="1">SUMIF(INDIRECT(Table2[[#Headers],[M17_21_2]]&amp;"[concat]"),Table2[concat],INDIRECT(Table2[[#Headers],[M17_21_2]]&amp;"[c]"))</f>
        <v>0</v>
      </c>
      <c r="H2024" s="6">
        <f ca="1">SUMIF(INDIRECT(Table2[[#Headers],[K17_21_2]]&amp;"[concat]"),Table2[concat],INDIRECT(Table2[[#Headers],[K17_21_2]]&amp;"[c]"))*-1</f>
        <v>0</v>
      </c>
      <c r="I2024" s="6" t="str">
        <f ca="1">IF(OR(Table2[[#This Row],[M17_21_2]]&gt;0,Table2[[#This Row],[K17_21_2]]&lt;0),"+-","")</f>
        <v/>
      </c>
      <c r="J2024" s="9">
        <f ca="1">SUMIF(INDIRECT(Table2[[#Headers],[M23_28_2]]&amp;"[concat]"),Table2[concat],INDIRECT(Table2[[#Headers],[M23_28_2]]&amp;"[c]"))</f>
        <v>0</v>
      </c>
      <c r="K2024" s="9"/>
      <c r="L2024" s="9" t="str">
        <f ca="1">IF(OR(Table2[[#This Row],[M23_28_2]]&gt;0,Table2[[#This Row],[K23_28_2]]&lt;0),"+-","")</f>
        <v/>
      </c>
    </row>
    <row r="2025" spans="1:12" x14ac:dyDescent="0.25">
      <c r="A2025" s="6" t="str">
        <f>SUBSTITUTE(SUBSTITUTE(Table2[[#This Row],[NAMA BARANG]],"-","")," ","")</f>
        <v>Stip2115</v>
      </c>
      <c r="B2025" s="8">
        <f ca="1">IF(Table2[[#This Row],[TT]]&lt;1,"",COUNT(B$2:B2024)+1)</f>
        <v>2023</v>
      </c>
      <c r="C2025" s="6" t="s">
        <v>2372</v>
      </c>
      <c r="D2025" s="8">
        <v>3</v>
      </c>
      <c r="E2025" s="8" t="s">
        <v>197</v>
      </c>
      <c r="F2025" s="8">
        <f ca="1">SUM(Table2[[#This Row],[AWAL]],Table2[[#This Row],[M17_21_2]],Table2[[#This Row],[K17_21_2]],Table2[[#This Row],[M23_28_2]],Table2[[#This Row],[K23_28_2]])</f>
        <v>3</v>
      </c>
      <c r="G2025" s="6">
        <f ca="1">SUMIF(INDIRECT(Table2[[#Headers],[M17_21_2]]&amp;"[concat]"),Table2[concat],INDIRECT(Table2[[#Headers],[M17_21_2]]&amp;"[c]"))</f>
        <v>0</v>
      </c>
      <c r="H2025" s="6">
        <f ca="1">SUMIF(INDIRECT(Table2[[#Headers],[K17_21_2]]&amp;"[concat]"),Table2[concat],INDIRECT(Table2[[#Headers],[K17_21_2]]&amp;"[c]"))*-1</f>
        <v>0</v>
      </c>
      <c r="I2025" s="6" t="str">
        <f ca="1">IF(OR(Table2[[#This Row],[M17_21_2]]&gt;0,Table2[[#This Row],[K17_21_2]]&lt;0),"+-","")</f>
        <v/>
      </c>
      <c r="J2025" s="9">
        <f ca="1">SUMIF(INDIRECT(Table2[[#Headers],[M23_28_2]]&amp;"[concat]"),Table2[concat],INDIRECT(Table2[[#Headers],[M23_28_2]]&amp;"[c]"))</f>
        <v>0</v>
      </c>
      <c r="K2025" s="9"/>
      <c r="L2025" s="9" t="str">
        <f ca="1">IF(OR(Table2[[#This Row],[M23_28_2]]&gt;0,Table2[[#This Row],[K23_28_2]]&lt;0),"+-","")</f>
        <v/>
      </c>
    </row>
    <row r="2026" spans="1:12" x14ac:dyDescent="0.25">
      <c r="A2026" s="6" t="str">
        <f>SUBSTITUTE(SUBSTITUTE(Table2[[#This Row],[NAMA BARANG]],"-","")," ","")</f>
        <v>Stip2819Monochi(30pc)Bonekacoklat</v>
      </c>
      <c r="B2026" s="8">
        <f ca="1">IF(Table2[[#This Row],[TT]]&lt;1,"",COUNT(B$2:B2025)+1)</f>
        <v>2024</v>
      </c>
      <c r="C2026" s="6" t="s">
        <v>2373</v>
      </c>
      <c r="D2026" s="8">
        <v>3</v>
      </c>
      <c r="E2026" s="8" t="s">
        <v>55</v>
      </c>
      <c r="F2026" s="8">
        <f ca="1">SUM(Table2[[#This Row],[AWAL]],Table2[[#This Row],[M17_21_2]],Table2[[#This Row],[K17_21_2]],Table2[[#This Row],[M23_28_2]],Table2[[#This Row],[K23_28_2]])</f>
        <v>3</v>
      </c>
      <c r="G2026" s="6">
        <f ca="1">SUMIF(INDIRECT(Table2[[#Headers],[M17_21_2]]&amp;"[concat]"),Table2[concat],INDIRECT(Table2[[#Headers],[M17_21_2]]&amp;"[c]"))</f>
        <v>0</v>
      </c>
      <c r="H2026" s="6">
        <f ca="1">SUMIF(INDIRECT(Table2[[#Headers],[K17_21_2]]&amp;"[concat]"),Table2[concat],INDIRECT(Table2[[#Headers],[K17_21_2]]&amp;"[c]"))*-1</f>
        <v>0</v>
      </c>
      <c r="I2026" s="6" t="str">
        <f ca="1">IF(OR(Table2[[#This Row],[M17_21_2]]&gt;0,Table2[[#This Row],[K17_21_2]]&lt;0),"+-","")</f>
        <v/>
      </c>
      <c r="J2026" s="9">
        <f ca="1">SUMIF(INDIRECT(Table2[[#Headers],[M23_28_2]]&amp;"[concat]"),Table2[concat],INDIRECT(Table2[[#Headers],[M23_28_2]]&amp;"[c]"))</f>
        <v>0</v>
      </c>
      <c r="K2026" s="9"/>
      <c r="L2026" s="9" t="str">
        <f ca="1">IF(OR(Table2[[#This Row],[M23_28_2]]&gt;0,Table2[[#This Row],[K23_28_2]]&lt;0),"+-","")</f>
        <v/>
      </c>
    </row>
    <row r="2027" spans="1:12" x14ac:dyDescent="0.25">
      <c r="A2027" s="6" t="str">
        <f>SUBSTITUTE(SUBSTITUTE(Table2[[#This Row],[NAMA BARANG]],"-","")," ","")</f>
        <v>Stip3901PR</v>
      </c>
      <c r="B2027" s="8">
        <f ca="1">IF(Table2[[#This Row],[TT]]&lt;1,"",COUNT(B$2:B2026)+1)</f>
        <v>2025</v>
      </c>
      <c r="C2027" s="6" t="s">
        <v>2374</v>
      </c>
      <c r="D2027" s="8">
        <v>3</v>
      </c>
      <c r="E2027" s="8" t="s">
        <v>103</v>
      </c>
      <c r="F2027" s="8">
        <f ca="1">SUM(Table2[[#This Row],[AWAL]],Table2[[#This Row],[M17_21_2]],Table2[[#This Row],[K17_21_2]],Table2[[#This Row],[M23_28_2]],Table2[[#This Row],[K23_28_2]])</f>
        <v>3</v>
      </c>
      <c r="G2027" s="6">
        <f ca="1">SUMIF(INDIRECT(Table2[[#Headers],[M17_21_2]]&amp;"[concat]"),Table2[concat],INDIRECT(Table2[[#Headers],[M17_21_2]]&amp;"[c]"))</f>
        <v>0</v>
      </c>
      <c r="H2027" s="6">
        <f ca="1">SUMIF(INDIRECT(Table2[[#Headers],[K17_21_2]]&amp;"[concat]"),Table2[concat],INDIRECT(Table2[[#Headers],[K17_21_2]]&amp;"[c]"))*-1</f>
        <v>0</v>
      </c>
      <c r="I2027" s="6" t="str">
        <f ca="1">IF(OR(Table2[[#This Row],[M17_21_2]]&gt;0,Table2[[#This Row],[K17_21_2]]&lt;0),"+-","")</f>
        <v/>
      </c>
      <c r="J2027" s="9">
        <f ca="1">SUMIF(INDIRECT(Table2[[#Headers],[M23_28_2]]&amp;"[concat]"),Table2[concat],INDIRECT(Table2[[#Headers],[M23_28_2]]&amp;"[c]"))</f>
        <v>0</v>
      </c>
      <c r="K2027" s="9"/>
      <c r="L2027" s="9" t="str">
        <f ca="1">IF(OR(Table2[[#This Row],[M23_28_2]]&gt;0,Table2[[#This Row],[K23_28_2]]&lt;0),"+-","")</f>
        <v/>
      </c>
    </row>
    <row r="2028" spans="1:12" x14ac:dyDescent="0.25">
      <c r="A2028" s="6" t="str">
        <f>SUBSTITUTE(SUBSTITUTE(Table2[[#This Row],[NAMA BARANG]],"-","")," ","")</f>
        <v>Stip4005(1x40)</v>
      </c>
      <c r="B2028" s="8">
        <f ca="1">IF(Table2[[#This Row],[TT]]&lt;1,"",COUNT(B$2:B2027)+1)</f>
        <v>2026</v>
      </c>
      <c r="C2028" s="6" t="s">
        <v>2375</v>
      </c>
      <c r="D2028" s="8">
        <v>1</v>
      </c>
      <c r="E2028" s="8" t="s">
        <v>259</v>
      </c>
      <c r="F2028" s="8">
        <f ca="1">SUM(Table2[[#This Row],[AWAL]],Table2[[#This Row],[M17_21_2]],Table2[[#This Row],[K17_21_2]],Table2[[#This Row],[M23_28_2]],Table2[[#This Row],[K23_28_2]])</f>
        <v>1</v>
      </c>
      <c r="G2028" s="6">
        <f ca="1">SUMIF(INDIRECT(Table2[[#Headers],[M17_21_2]]&amp;"[concat]"),Table2[concat],INDIRECT(Table2[[#Headers],[M17_21_2]]&amp;"[c]"))</f>
        <v>0</v>
      </c>
      <c r="H2028" s="6">
        <f ca="1">SUMIF(INDIRECT(Table2[[#Headers],[K17_21_2]]&amp;"[concat]"),Table2[concat],INDIRECT(Table2[[#Headers],[K17_21_2]]&amp;"[c]"))*-1</f>
        <v>0</v>
      </c>
      <c r="I2028" s="6" t="str">
        <f ca="1">IF(OR(Table2[[#This Row],[M17_21_2]]&gt;0,Table2[[#This Row],[K17_21_2]]&lt;0),"+-","")</f>
        <v/>
      </c>
      <c r="J2028" s="9">
        <f ca="1">SUMIF(INDIRECT(Table2[[#Headers],[M23_28_2]]&amp;"[concat]"),Table2[concat],INDIRECT(Table2[[#Headers],[M23_28_2]]&amp;"[c]"))</f>
        <v>0</v>
      </c>
      <c r="K2028" s="9"/>
      <c r="L2028" s="9" t="str">
        <f ca="1">IF(OR(Table2[[#This Row],[M23_28_2]]&gt;0,Table2[[#This Row],[K23_28_2]]&lt;0),"+-","")</f>
        <v/>
      </c>
    </row>
    <row r="2029" spans="1:12" x14ac:dyDescent="0.25">
      <c r="A2029" s="6" t="str">
        <f>SUBSTITUTE(SUBSTITUTE(Table2[[#This Row],[NAMA BARANG]],"-","")," ","")</f>
        <v>Stip5218Monster(1Box=32)</v>
      </c>
      <c r="B2029" s="8">
        <f ca="1">IF(Table2[[#This Row],[TT]]&lt;1,"",COUNT(B$2:B2028)+1)</f>
        <v>2027</v>
      </c>
      <c r="C2029" s="6" t="s">
        <v>2376</v>
      </c>
      <c r="D2029" s="8">
        <v>11</v>
      </c>
      <c r="E2029" s="8" t="s">
        <v>2377</v>
      </c>
      <c r="F2029" s="8">
        <f ca="1">SUM(Table2[[#This Row],[AWAL]],Table2[[#This Row],[M17_21_2]],Table2[[#This Row],[K17_21_2]],Table2[[#This Row],[M23_28_2]],Table2[[#This Row],[K23_28_2]])</f>
        <v>11</v>
      </c>
      <c r="G2029" s="6">
        <f ca="1">SUMIF(INDIRECT(Table2[[#Headers],[M17_21_2]]&amp;"[concat]"),Table2[concat],INDIRECT(Table2[[#Headers],[M17_21_2]]&amp;"[c]"))</f>
        <v>0</v>
      </c>
      <c r="H2029" s="6">
        <f ca="1">SUMIF(INDIRECT(Table2[[#Headers],[K17_21_2]]&amp;"[concat]"),Table2[concat],INDIRECT(Table2[[#Headers],[K17_21_2]]&amp;"[c]"))*-1</f>
        <v>0</v>
      </c>
      <c r="I2029" s="6" t="str">
        <f ca="1">IF(OR(Table2[[#This Row],[M17_21_2]]&gt;0,Table2[[#This Row],[K17_21_2]]&lt;0),"+-","")</f>
        <v/>
      </c>
      <c r="J2029" s="9">
        <f ca="1">SUMIF(INDIRECT(Table2[[#Headers],[M23_28_2]]&amp;"[concat]"),Table2[concat],INDIRECT(Table2[[#Headers],[M23_28_2]]&amp;"[c]"))</f>
        <v>0</v>
      </c>
      <c r="K2029" s="9"/>
      <c r="L2029" s="9" t="str">
        <f ca="1">IF(OR(Table2[[#This Row],[M23_28_2]]&gt;0,Table2[[#This Row],[K23_28_2]]&lt;0),"+-","")</f>
        <v/>
      </c>
    </row>
    <row r="2030" spans="1:12" x14ac:dyDescent="0.25">
      <c r="A2030" s="6" t="str">
        <f>SUBSTITUTE(SUBSTITUTE(Table2[[#This Row],[NAMA BARANG]],"-","")," ","")</f>
        <v>Stip5220Boneka(1Box=36)</v>
      </c>
      <c r="B2030" s="8">
        <f ca="1">IF(Table2[[#This Row],[TT]]&lt;1,"",COUNT(B$2:B2029)+1)</f>
        <v>2028</v>
      </c>
      <c r="C2030" s="6" t="s">
        <v>2378</v>
      </c>
      <c r="D2030" s="8">
        <v>11</v>
      </c>
      <c r="E2030" s="8" t="s">
        <v>2377</v>
      </c>
      <c r="F2030" s="8">
        <f ca="1">SUM(Table2[[#This Row],[AWAL]],Table2[[#This Row],[M17_21_2]],Table2[[#This Row],[K17_21_2]],Table2[[#This Row],[M23_28_2]],Table2[[#This Row],[K23_28_2]])</f>
        <v>11</v>
      </c>
      <c r="G2030" s="6">
        <f ca="1">SUMIF(INDIRECT(Table2[[#Headers],[M17_21_2]]&amp;"[concat]"),Table2[concat],INDIRECT(Table2[[#Headers],[M17_21_2]]&amp;"[c]"))</f>
        <v>0</v>
      </c>
      <c r="H2030" s="6">
        <f ca="1">SUMIF(INDIRECT(Table2[[#Headers],[K17_21_2]]&amp;"[concat]"),Table2[concat],INDIRECT(Table2[[#Headers],[K17_21_2]]&amp;"[c]"))*-1</f>
        <v>0</v>
      </c>
      <c r="I2030" s="6" t="str">
        <f ca="1">IF(OR(Table2[[#This Row],[M17_21_2]]&gt;0,Table2[[#This Row],[K17_21_2]]&lt;0),"+-","")</f>
        <v/>
      </c>
      <c r="J2030" s="9">
        <f ca="1">SUMIF(INDIRECT(Table2[[#Headers],[M23_28_2]]&amp;"[concat]"),Table2[concat],INDIRECT(Table2[[#Headers],[M23_28_2]]&amp;"[c]"))</f>
        <v>0</v>
      </c>
      <c r="K2030" s="9"/>
      <c r="L2030" s="9" t="str">
        <f ca="1">IF(OR(Table2[[#This Row],[M23_28_2]]&gt;0,Table2[[#This Row],[K23_28_2]]&lt;0),"+-","")</f>
        <v/>
      </c>
    </row>
    <row r="2031" spans="1:12" x14ac:dyDescent="0.25">
      <c r="A2031" s="6" t="str">
        <f>SUBSTITUTE(SUBSTITUTE(Table2[[#This Row],[NAMA BARANG]],"-","")," ","")</f>
        <v>Stip5221Ninja(1Box=36)</v>
      </c>
      <c r="B2031" s="8">
        <f ca="1">IF(Table2[[#This Row],[TT]]&lt;1,"",COUNT(B$2:B2030)+1)</f>
        <v>2029</v>
      </c>
      <c r="C2031" s="6" t="s">
        <v>2379</v>
      </c>
      <c r="D2031" s="8">
        <v>9</v>
      </c>
      <c r="E2031" s="8" t="s">
        <v>2377</v>
      </c>
      <c r="F2031" s="8">
        <f ca="1">SUM(Table2[[#This Row],[AWAL]],Table2[[#This Row],[M17_21_2]],Table2[[#This Row],[K17_21_2]],Table2[[#This Row],[M23_28_2]],Table2[[#This Row],[K23_28_2]])</f>
        <v>9</v>
      </c>
      <c r="G2031" s="6">
        <f ca="1">SUMIF(INDIRECT(Table2[[#Headers],[M17_21_2]]&amp;"[concat]"),Table2[concat],INDIRECT(Table2[[#Headers],[M17_21_2]]&amp;"[c]"))</f>
        <v>0</v>
      </c>
      <c r="H2031" s="6">
        <f ca="1">SUMIF(INDIRECT(Table2[[#Headers],[K17_21_2]]&amp;"[concat]"),Table2[concat],INDIRECT(Table2[[#Headers],[K17_21_2]]&amp;"[c]"))*-1</f>
        <v>0</v>
      </c>
      <c r="I2031" s="6" t="str">
        <f ca="1">IF(OR(Table2[[#This Row],[M17_21_2]]&gt;0,Table2[[#This Row],[K17_21_2]]&lt;0),"+-","")</f>
        <v/>
      </c>
      <c r="J2031" s="9">
        <f ca="1">SUMIF(INDIRECT(Table2[[#Headers],[M23_28_2]]&amp;"[concat]"),Table2[concat],INDIRECT(Table2[[#Headers],[M23_28_2]]&amp;"[c]"))</f>
        <v>0</v>
      </c>
      <c r="K2031" s="9"/>
      <c r="L2031" s="9" t="str">
        <f ca="1">IF(OR(Table2[[#This Row],[M23_28_2]]&gt;0,Table2[[#This Row],[K23_28_2]]&lt;0),"+-","")</f>
        <v/>
      </c>
    </row>
    <row r="2032" spans="1:12" x14ac:dyDescent="0.25">
      <c r="A2032" s="6" t="str">
        <f>SUBSTITUTE(SUBSTITUTE(Table2[[#This Row],[NAMA BARANG]],"-","")," ","")</f>
        <v>Stip6171</v>
      </c>
      <c r="B2032" s="8">
        <f ca="1">IF(Table2[[#This Row],[TT]]&lt;1,"",COUNT(B$2:B2031)+1)</f>
        <v>2030</v>
      </c>
      <c r="C2032" s="6" t="s">
        <v>2380</v>
      </c>
      <c r="D2032" s="8">
        <v>5</v>
      </c>
      <c r="E2032" s="8" t="s">
        <v>560</v>
      </c>
      <c r="F2032" s="8">
        <f ca="1">SUM(Table2[[#This Row],[AWAL]],Table2[[#This Row],[M17_21_2]],Table2[[#This Row],[K17_21_2]],Table2[[#This Row],[M23_28_2]],Table2[[#This Row],[K23_28_2]])</f>
        <v>5</v>
      </c>
      <c r="G2032" s="6">
        <f ca="1">SUMIF(INDIRECT(Table2[[#Headers],[M17_21_2]]&amp;"[concat]"),Table2[concat],INDIRECT(Table2[[#Headers],[M17_21_2]]&amp;"[c]"))</f>
        <v>0</v>
      </c>
      <c r="H2032" s="6">
        <f ca="1">SUMIF(INDIRECT(Table2[[#Headers],[K17_21_2]]&amp;"[concat]"),Table2[concat],INDIRECT(Table2[[#Headers],[K17_21_2]]&amp;"[c]"))*-1</f>
        <v>0</v>
      </c>
      <c r="I2032" s="6" t="str">
        <f ca="1">IF(OR(Table2[[#This Row],[M17_21_2]]&gt;0,Table2[[#This Row],[K17_21_2]]&lt;0),"+-","")</f>
        <v/>
      </c>
      <c r="J2032" s="9">
        <f ca="1">SUMIF(INDIRECT(Table2[[#Headers],[M23_28_2]]&amp;"[concat]"),Table2[concat],INDIRECT(Table2[[#Headers],[M23_28_2]]&amp;"[c]"))</f>
        <v>0</v>
      </c>
      <c r="K2032" s="9"/>
      <c r="L2032" s="9" t="str">
        <f ca="1">IF(OR(Table2[[#This Row],[M23_28_2]]&gt;0,Table2[[#This Row],[K23_28_2]]&lt;0),"+-","")</f>
        <v/>
      </c>
    </row>
    <row r="2033" spans="1:12" x14ac:dyDescent="0.25">
      <c r="A2033" s="6" t="str">
        <f>SUBSTITUTE(SUBSTITUTE(Table2[[#This Row],[NAMA BARANG]],"-","")," ","")</f>
        <v>Stip6180</v>
      </c>
      <c r="B2033" s="8">
        <f ca="1">IF(Table2[[#This Row],[TT]]&lt;1,"",COUNT(B$2:B2032)+1)</f>
        <v>2031</v>
      </c>
      <c r="C2033" s="6" t="s">
        <v>2381</v>
      </c>
      <c r="D2033" s="8">
        <v>7</v>
      </c>
      <c r="E2033" s="8" t="s">
        <v>560</v>
      </c>
      <c r="F2033" s="8">
        <f ca="1">SUM(Table2[[#This Row],[AWAL]],Table2[[#This Row],[M17_21_2]],Table2[[#This Row],[K17_21_2]],Table2[[#This Row],[M23_28_2]],Table2[[#This Row],[K23_28_2]])</f>
        <v>7</v>
      </c>
      <c r="G2033" s="6">
        <f ca="1">SUMIF(INDIRECT(Table2[[#Headers],[M17_21_2]]&amp;"[concat]"),Table2[concat],INDIRECT(Table2[[#Headers],[M17_21_2]]&amp;"[c]"))</f>
        <v>0</v>
      </c>
      <c r="H2033" s="6">
        <f ca="1">SUMIF(INDIRECT(Table2[[#Headers],[K17_21_2]]&amp;"[concat]"),Table2[concat],INDIRECT(Table2[[#Headers],[K17_21_2]]&amp;"[c]"))*-1</f>
        <v>0</v>
      </c>
      <c r="I2033" s="6" t="str">
        <f ca="1">IF(OR(Table2[[#This Row],[M17_21_2]]&gt;0,Table2[[#This Row],[K17_21_2]]&lt;0),"+-","")</f>
        <v/>
      </c>
      <c r="J2033" s="9">
        <f ca="1">SUMIF(INDIRECT(Table2[[#Headers],[M23_28_2]]&amp;"[concat]"),Table2[concat],INDIRECT(Table2[[#Headers],[M23_28_2]]&amp;"[c]"))</f>
        <v>0</v>
      </c>
      <c r="K2033" s="9"/>
      <c r="L2033" s="9" t="str">
        <f ca="1">IF(OR(Table2[[#This Row],[M23_28_2]]&gt;0,Table2[[#This Row],[K23_28_2]]&lt;0),"+-","")</f>
        <v/>
      </c>
    </row>
    <row r="2034" spans="1:12" x14ac:dyDescent="0.25">
      <c r="A2034" s="6" t="str">
        <f>SUBSTITUTE(SUBSTITUTE(Table2[[#This Row],[NAMA BARANG]],"-","")," ","")</f>
        <v>Stip6195</v>
      </c>
      <c r="B2034" s="8">
        <f ca="1">IF(Table2[[#This Row],[TT]]&lt;1,"",COUNT(B$2:B2033)+1)</f>
        <v>2032</v>
      </c>
      <c r="C2034" s="6" t="s">
        <v>2382</v>
      </c>
      <c r="D2034" s="8">
        <v>9</v>
      </c>
      <c r="E2034" s="8" t="s">
        <v>55</v>
      </c>
      <c r="F2034" s="8">
        <f ca="1">SUM(Table2[[#This Row],[AWAL]],Table2[[#This Row],[M17_21_2]],Table2[[#This Row],[K17_21_2]],Table2[[#This Row],[M23_28_2]],Table2[[#This Row],[K23_28_2]])</f>
        <v>9</v>
      </c>
      <c r="G2034" s="6">
        <f ca="1">SUMIF(INDIRECT(Table2[[#Headers],[M17_21_2]]&amp;"[concat]"),Table2[concat],INDIRECT(Table2[[#Headers],[M17_21_2]]&amp;"[c]"))</f>
        <v>0</v>
      </c>
      <c r="H2034" s="6">
        <f ca="1">SUMIF(INDIRECT(Table2[[#Headers],[K17_21_2]]&amp;"[concat]"),Table2[concat],INDIRECT(Table2[[#Headers],[K17_21_2]]&amp;"[c]"))*-1</f>
        <v>0</v>
      </c>
      <c r="I2034" s="6" t="str">
        <f ca="1">IF(OR(Table2[[#This Row],[M17_21_2]]&gt;0,Table2[[#This Row],[K17_21_2]]&lt;0),"+-","")</f>
        <v/>
      </c>
      <c r="J2034" s="9">
        <f ca="1">SUMIF(INDIRECT(Table2[[#Headers],[M23_28_2]]&amp;"[concat]"),Table2[concat],INDIRECT(Table2[[#Headers],[M23_28_2]]&amp;"[c]"))</f>
        <v>0</v>
      </c>
      <c r="K2034" s="9"/>
      <c r="L2034" s="9" t="str">
        <f ca="1">IF(OR(Table2[[#This Row],[M23_28_2]]&gt;0,Table2[[#This Row],[K23_28_2]]&lt;0),"+-","")</f>
        <v/>
      </c>
    </row>
    <row r="2035" spans="1:12" x14ac:dyDescent="0.25">
      <c r="A2035" s="6" t="str">
        <f>SUBSTITUTE(SUBSTITUTE(Table2[[#This Row],[NAMA BARANG]],"-","")," ","")</f>
        <v>Stip6213</v>
      </c>
      <c r="B2035" s="8">
        <f ca="1">IF(Table2[[#This Row],[TT]]&lt;1,"",COUNT(B$2:B2034)+1)</f>
        <v>2033</v>
      </c>
      <c r="C2035" s="6" t="s">
        <v>2383</v>
      </c>
      <c r="D2035" s="8">
        <v>10</v>
      </c>
      <c r="E2035" s="8" t="s">
        <v>560</v>
      </c>
      <c r="F2035" s="8">
        <f ca="1">SUM(Table2[[#This Row],[AWAL]],Table2[[#This Row],[M17_21_2]],Table2[[#This Row],[K17_21_2]],Table2[[#This Row],[M23_28_2]],Table2[[#This Row],[K23_28_2]])</f>
        <v>10</v>
      </c>
      <c r="G2035" s="6">
        <f ca="1">SUMIF(INDIRECT(Table2[[#Headers],[M17_21_2]]&amp;"[concat]"),Table2[concat],INDIRECT(Table2[[#Headers],[M17_21_2]]&amp;"[c]"))</f>
        <v>0</v>
      </c>
      <c r="H2035" s="6">
        <f ca="1">SUMIF(INDIRECT(Table2[[#Headers],[K17_21_2]]&amp;"[concat]"),Table2[concat],INDIRECT(Table2[[#Headers],[K17_21_2]]&amp;"[c]"))*-1</f>
        <v>0</v>
      </c>
      <c r="I2035" s="6" t="str">
        <f ca="1">IF(OR(Table2[[#This Row],[M17_21_2]]&gt;0,Table2[[#This Row],[K17_21_2]]&lt;0),"+-","")</f>
        <v/>
      </c>
      <c r="J2035" s="9">
        <f ca="1">SUMIF(INDIRECT(Table2[[#Headers],[M23_28_2]]&amp;"[concat]"),Table2[concat],INDIRECT(Table2[[#Headers],[M23_28_2]]&amp;"[c]"))</f>
        <v>0</v>
      </c>
      <c r="K2035" s="9"/>
      <c r="L2035" s="9" t="str">
        <f ca="1">IF(OR(Table2[[#This Row],[M23_28_2]]&gt;0,Table2[[#This Row],[K23_28_2]]&lt;0),"+-","")</f>
        <v/>
      </c>
    </row>
    <row r="2036" spans="1:12" x14ac:dyDescent="0.25">
      <c r="A2036" s="6" t="str">
        <f>SUBSTITUTE(SUBSTITUTE(Table2[[#This Row],[NAMA BARANG]],"-","")," ","")</f>
        <v>Stip6219</v>
      </c>
      <c r="B2036" s="8">
        <f ca="1">IF(Table2[[#This Row],[TT]]&lt;1,"",COUNT(B$2:B2035)+1)</f>
        <v>2034</v>
      </c>
      <c r="C2036" s="6" t="s">
        <v>2384</v>
      </c>
      <c r="D2036" s="8">
        <v>8</v>
      </c>
      <c r="E2036" s="8" t="s">
        <v>55</v>
      </c>
      <c r="F2036" s="8">
        <f ca="1">SUM(Table2[[#This Row],[AWAL]],Table2[[#This Row],[M17_21_2]],Table2[[#This Row],[K17_21_2]],Table2[[#This Row],[M23_28_2]],Table2[[#This Row],[K23_28_2]])</f>
        <v>8</v>
      </c>
      <c r="G2036" s="6">
        <f ca="1">SUMIF(INDIRECT(Table2[[#Headers],[M17_21_2]]&amp;"[concat]"),Table2[concat],INDIRECT(Table2[[#Headers],[M17_21_2]]&amp;"[c]"))</f>
        <v>0</v>
      </c>
      <c r="H2036" s="6">
        <f ca="1">SUMIF(INDIRECT(Table2[[#Headers],[K17_21_2]]&amp;"[concat]"),Table2[concat],INDIRECT(Table2[[#Headers],[K17_21_2]]&amp;"[c]"))*-1</f>
        <v>0</v>
      </c>
      <c r="I2036" s="6" t="str">
        <f ca="1">IF(OR(Table2[[#This Row],[M17_21_2]]&gt;0,Table2[[#This Row],[K17_21_2]]&lt;0),"+-","")</f>
        <v/>
      </c>
      <c r="J2036" s="9">
        <f ca="1">SUMIF(INDIRECT(Table2[[#Headers],[M23_28_2]]&amp;"[concat]"),Table2[concat],INDIRECT(Table2[[#Headers],[M23_28_2]]&amp;"[c]"))</f>
        <v>0</v>
      </c>
      <c r="K2036" s="9"/>
      <c r="L2036" s="9" t="str">
        <f ca="1">IF(OR(Table2[[#This Row],[M23_28_2]]&gt;0,Table2[[#This Row],[K23_28_2]]&lt;0),"+-","")</f>
        <v/>
      </c>
    </row>
    <row r="2037" spans="1:12" x14ac:dyDescent="0.25">
      <c r="A2037" s="6" t="str">
        <f>SUBSTITUTE(SUBSTITUTE(Table2[[#This Row],[NAMA BARANG]],"-","")," ","")</f>
        <v>Stip8904</v>
      </c>
      <c r="B2037" s="8">
        <f ca="1">IF(Table2[[#This Row],[TT]]&lt;1,"",COUNT(B$2:B2036)+1)</f>
        <v>2035</v>
      </c>
      <c r="C2037" s="6" t="s">
        <v>2385</v>
      </c>
      <c r="D2037" s="8">
        <v>1</v>
      </c>
      <c r="E2037" s="8" t="s">
        <v>267</v>
      </c>
      <c r="F2037" s="8">
        <f ca="1">SUM(Table2[[#This Row],[AWAL]],Table2[[#This Row],[M17_21_2]],Table2[[#This Row],[K17_21_2]],Table2[[#This Row],[M23_28_2]],Table2[[#This Row],[K23_28_2]])</f>
        <v>1</v>
      </c>
      <c r="G2037" s="6">
        <f ca="1">SUMIF(INDIRECT(Table2[[#Headers],[M17_21_2]]&amp;"[concat]"),Table2[concat],INDIRECT(Table2[[#Headers],[M17_21_2]]&amp;"[c]"))</f>
        <v>0</v>
      </c>
      <c r="H2037" s="6">
        <f ca="1">SUMIF(INDIRECT(Table2[[#Headers],[K17_21_2]]&amp;"[concat]"),Table2[concat],INDIRECT(Table2[[#Headers],[K17_21_2]]&amp;"[c]"))*-1</f>
        <v>0</v>
      </c>
      <c r="I2037" s="6" t="str">
        <f ca="1">IF(OR(Table2[[#This Row],[M17_21_2]]&gt;0,Table2[[#This Row],[K17_21_2]]&lt;0),"+-","")</f>
        <v/>
      </c>
      <c r="J2037" s="9">
        <f ca="1">SUMIF(INDIRECT(Table2[[#Headers],[M23_28_2]]&amp;"[concat]"),Table2[concat],INDIRECT(Table2[[#Headers],[M23_28_2]]&amp;"[c]"))</f>
        <v>0</v>
      </c>
      <c r="K2037" s="9"/>
      <c r="L2037" s="9" t="str">
        <f ca="1">IF(OR(Table2[[#This Row],[M23_28_2]]&gt;0,Table2[[#This Row],[K23_28_2]]&lt;0),"+-","")</f>
        <v/>
      </c>
    </row>
    <row r="2038" spans="1:12" x14ac:dyDescent="0.25">
      <c r="A2038" s="6" t="str">
        <f>SUBSTITUTE(SUBSTITUTE(Table2[[#This Row],[NAMA BARANG]],"-","")," ","")</f>
        <v>Stip943Kotak(1Box=24)</v>
      </c>
      <c r="B2038" s="8">
        <f ca="1">IF(Table2[[#This Row],[TT]]&lt;1,"",COUNT(B$2:B2037)+1)</f>
        <v>2036</v>
      </c>
      <c r="C2038" s="6" t="s">
        <v>2386</v>
      </c>
      <c r="D2038" s="8">
        <v>10</v>
      </c>
      <c r="E2038" s="8" t="s">
        <v>259</v>
      </c>
      <c r="F2038" s="8">
        <f ca="1">SUM(Table2[[#This Row],[AWAL]],Table2[[#This Row],[M17_21_2]],Table2[[#This Row],[K17_21_2]],Table2[[#This Row],[M23_28_2]],Table2[[#This Row],[K23_28_2]])</f>
        <v>10</v>
      </c>
      <c r="G2038" s="6">
        <f ca="1">SUMIF(INDIRECT(Table2[[#Headers],[M17_21_2]]&amp;"[concat]"),Table2[concat],INDIRECT(Table2[[#Headers],[M17_21_2]]&amp;"[c]"))</f>
        <v>0</v>
      </c>
      <c r="H2038" s="6">
        <f ca="1">SUMIF(INDIRECT(Table2[[#Headers],[K17_21_2]]&amp;"[concat]"),Table2[concat],INDIRECT(Table2[[#Headers],[K17_21_2]]&amp;"[c]"))*-1</f>
        <v>0</v>
      </c>
      <c r="I2038" s="6" t="str">
        <f ca="1">IF(OR(Table2[[#This Row],[M17_21_2]]&gt;0,Table2[[#This Row],[K17_21_2]]&lt;0),"+-","")</f>
        <v/>
      </c>
      <c r="J2038" s="9">
        <f ca="1">SUMIF(INDIRECT(Table2[[#Headers],[M23_28_2]]&amp;"[concat]"),Table2[concat],INDIRECT(Table2[[#Headers],[M23_28_2]]&amp;"[c]"))</f>
        <v>0</v>
      </c>
      <c r="K2038" s="9"/>
      <c r="L2038" s="9" t="str">
        <f ca="1">IF(OR(Table2[[#This Row],[M23_28_2]]&gt;0,Table2[[#This Row],[K23_28_2]]&lt;0),"+-","")</f>
        <v/>
      </c>
    </row>
    <row r="2039" spans="1:12" x14ac:dyDescent="0.25">
      <c r="A2039" s="6" t="str">
        <f>SUBSTITUTE(SUBSTITUTE(Table2[[#This Row],[NAMA BARANG]],"-","")," ","")</f>
        <v>Stip944Botol(1Box=32)</v>
      </c>
      <c r="B2039" s="8">
        <f ca="1">IF(Table2[[#This Row],[TT]]&lt;1,"",COUNT(B$2:B2038)+1)</f>
        <v>2037</v>
      </c>
      <c r="C2039" s="6" t="s">
        <v>2387</v>
      </c>
      <c r="D2039" s="8">
        <v>2</v>
      </c>
      <c r="E2039" s="8" t="s">
        <v>259</v>
      </c>
      <c r="F2039" s="8">
        <f ca="1">SUM(Table2[[#This Row],[AWAL]],Table2[[#This Row],[M17_21_2]],Table2[[#This Row],[K17_21_2]],Table2[[#This Row],[M23_28_2]],Table2[[#This Row],[K23_28_2]])</f>
        <v>2</v>
      </c>
      <c r="G2039" s="6">
        <f ca="1">SUMIF(INDIRECT(Table2[[#Headers],[M17_21_2]]&amp;"[concat]"),Table2[concat],INDIRECT(Table2[[#Headers],[M17_21_2]]&amp;"[c]"))</f>
        <v>0</v>
      </c>
      <c r="H2039" s="6">
        <f ca="1">SUMIF(INDIRECT(Table2[[#Headers],[K17_21_2]]&amp;"[concat]"),Table2[concat],INDIRECT(Table2[[#Headers],[K17_21_2]]&amp;"[c]"))*-1</f>
        <v>0</v>
      </c>
      <c r="I2039" s="6" t="str">
        <f ca="1">IF(OR(Table2[[#This Row],[M17_21_2]]&gt;0,Table2[[#This Row],[K17_21_2]]&lt;0),"+-","")</f>
        <v/>
      </c>
      <c r="J2039" s="9">
        <f ca="1">SUMIF(INDIRECT(Table2[[#Headers],[M23_28_2]]&amp;"[concat]"),Table2[concat],INDIRECT(Table2[[#Headers],[M23_28_2]]&amp;"[c]"))</f>
        <v>0</v>
      </c>
      <c r="K2039" s="9"/>
      <c r="L2039" s="9" t="str">
        <f ca="1">IF(OR(Table2[[#This Row],[M23_28_2]]&gt;0,Table2[[#This Row],[K23_28_2]]&lt;0),"+-","")</f>
        <v/>
      </c>
    </row>
    <row r="2040" spans="1:12" x14ac:dyDescent="0.25">
      <c r="A2040" s="6" t="str">
        <f>SUBSTITUTE(SUBSTITUTE(Table2[[#This Row],[NAMA BARANG]],"-","")," ","")</f>
        <v>StipA032bentukShaun(1x24)</v>
      </c>
      <c r="B2040" s="8">
        <f ca="1">IF(Table2[[#This Row],[TT]]&lt;1,"",COUNT(B$2:B2039)+1)</f>
        <v>2038</v>
      </c>
      <c r="C2040" s="6" t="s">
        <v>2388</v>
      </c>
      <c r="D2040" s="8">
        <v>1</v>
      </c>
      <c r="E2040" s="8" t="s">
        <v>103</v>
      </c>
      <c r="F2040" s="8">
        <f ca="1">SUM(Table2[[#This Row],[AWAL]],Table2[[#This Row],[M17_21_2]],Table2[[#This Row],[K17_21_2]],Table2[[#This Row],[M23_28_2]],Table2[[#This Row],[K23_28_2]])</f>
        <v>1</v>
      </c>
      <c r="G2040" s="6">
        <f ca="1">SUMIF(INDIRECT(Table2[[#Headers],[M17_21_2]]&amp;"[concat]"),Table2[concat],INDIRECT(Table2[[#Headers],[M17_21_2]]&amp;"[c]"))</f>
        <v>0</v>
      </c>
      <c r="H2040" s="6">
        <f ca="1">SUMIF(INDIRECT(Table2[[#Headers],[K17_21_2]]&amp;"[concat]"),Table2[concat],INDIRECT(Table2[[#Headers],[K17_21_2]]&amp;"[c]"))*-1</f>
        <v>0</v>
      </c>
      <c r="I2040" s="6" t="str">
        <f ca="1">IF(OR(Table2[[#This Row],[M17_21_2]]&gt;0,Table2[[#This Row],[K17_21_2]]&lt;0),"+-","")</f>
        <v/>
      </c>
      <c r="J2040" s="9">
        <f ca="1">SUMIF(INDIRECT(Table2[[#Headers],[M23_28_2]]&amp;"[concat]"),Table2[concat],INDIRECT(Table2[[#Headers],[M23_28_2]]&amp;"[c]"))</f>
        <v>0</v>
      </c>
      <c r="K2040" s="9"/>
      <c r="L2040" s="9" t="str">
        <f ca="1">IF(OR(Table2[[#This Row],[M23_28_2]]&gt;0,Table2[[#This Row],[K23_28_2]]&lt;0),"+-","")</f>
        <v/>
      </c>
    </row>
    <row r="2041" spans="1:12" x14ac:dyDescent="0.25">
      <c r="A2041" s="6" t="str">
        <f>SUBSTITUTE(SUBSTITUTE(Table2[[#This Row],[NAMA BARANG]],"-","")," ","")</f>
        <v>StipA037Smurf</v>
      </c>
      <c r="B2041" s="8">
        <f ca="1">IF(Table2[[#This Row],[TT]]&lt;1,"",COUNT(B$2:B2040)+1)</f>
        <v>2039</v>
      </c>
      <c r="C2041" s="6" t="s">
        <v>2389</v>
      </c>
      <c r="D2041" s="8">
        <v>4</v>
      </c>
      <c r="E2041" s="8" t="s">
        <v>103</v>
      </c>
      <c r="F2041" s="8">
        <f ca="1">SUM(Table2[[#This Row],[AWAL]],Table2[[#This Row],[M17_21_2]],Table2[[#This Row],[K17_21_2]],Table2[[#This Row],[M23_28_2]],Table2[[#This Row],[K23_28_2]])</f>
        <v>4</v>
      </c>
      <c r="G2041" s="6">
        <f ca="1">SUMIF(INDIRECT(Table2[[#Headers],[M17_21_2]]&amp;"[concat]"),Table2[concat],INDIRECT(Table2[[#Headers],[M17_21_2]]&amp;"[c]"))</f>
        <v>0</v>
      </c>
      <c r="H2041" s="6">
        <f ca="1">SUMIF(INDIRECT(Table2[[#Headers],[K17_21_2]]&amp;"[concat]"),Table2[concat],INDIRECT(Table2[[#Headers],[K17_21_2]]&amp;"[c]"))*-1</f>
        <v>0</v>
      </c>
      <c r="I2041" s="6" t="str">
        <f ca="1">IF(OR(Table2[[#This Row],[M17_21_2]]&gt;0,Table2[[#This Row],[K17_21_2]]&lt;0),"+-","")</f>
        <v/>
      </c>
      <c r="J2041" s="9">
        <f ca="1">SUMIF(INDIRECT(Table2[[#Headers],[M23_28_2]]&amp;"[concat]"),Table2[concat],INDIRECT(Table2[[#Headers],[M23_28_2]]&amp;"[c]"))</f>
        <v>0</v>
      </c>
      <c r="K2041" s="9"/>
      <c r="L2041" s="9" t="str">
        <f ca="1">IF(OR(Table2[[#This Row],[M23_28_2]]&gt;0,Table2[[#This Row],[K23_28_2]]&lt;0),"+-","")</f>
        <v/>
      </c>
    </row>
    <row r="2042" spans="1:12" x14ac:dyDescent="0.25">
      <c r="A2042" s="6" t="str">
        <f>SUBSTITUTE(SUBSTITUTE(Table2[[#This Row],[NAMA BARANG]],"-","")," ","")</f>
        <v>StipA081082</v>
      </c>
      <c r="B2042" s="8">
        <f ca="1">IF(Table2[[#This Row],[TT]]&lt;1,"",COUNT(B$2:B2041)+1)</f>
        <v>2040</v>
      </c>
      <c r="C2042" s="6" t="s">
        <v>2390</v>
      </c>
      <c r="D2042" s="8">
        <v>5</v>
      </c>
      <c r="E2042" s="8" t="s">
        <v>217</v>
      </c>
      <c r="F2042" s="8">
        <f ca="1">SUM(Table2[[#This Row],[AWAL]],Table2[[#This Row],[M17_21_2]],Table2[[#This Row],[K17_21_2]],Table2[[#This Row],[M23_28_2]],Table2[[#This Row],[K23_28_2]])</f>
        <v>5</v>
      </c>
      <c r="G2042" s="6">
        <f ca="1">SUMIF(INDIRECT(Table2[[#Headers],[M17_21_2]]&amp;"[concat]"),Table2[concat],INDIRECT(Table2[[#Headers],[M17_21_2]]&amp;"[c]"))</f>
        <v>0</v>
      </c>
      <c r="H2042" s="6">
        <f ca="1">SUMIF(INDIRECT(Table2[[#Headers],[K17_21_2]]&amp;"[concat]"),Table2[concat],INDIRECT(Table2[[#Headers],[K17_21_2]]&amp;"[c]"))*-1</f>
        <v>0</v>
      </c>
      <c r="I2042" s="6" t="str">
        <f ca="1">IF(OR(Table2[[#This Row],[M17_21_2]]&gt;0,Table2[[#This Row],[K17_21_2]]&lt;0),"+-","")</f>
        <v/>
      </c>
      <c r="J2042" s="9">
        <f ca="1">SUMIF(INDIRECT(Table2[[#Headers],[M23_28_2]]&amp;"[concat]"),Table2[concat],INDIRECT(Table2[[#Headers],[M23_28_2]]&amp;"[c]"))</f>
        <v>0</v>
      </c>
      <c r="K2042" s="9"/>
      <c r="L2042" s="9" t="str">
        <f ca="1">IF(OR(Table2[[#This Row],[M23_28_2]]&gt;0,Table2[[#This Row],[K23_28_2]]&lt;0),"+-","")</f>
        <v/>
      </c>
    </row>
    <row r="2043" spans="1:12" x14ac:dyDescent="0.25">
      <c r="A2043" s="6" t="str">
        <f>SUBSTITUTE(SUBSTITUTE(Table2[[#This Row],[NAMA BARANG]],"-","")," ","")</f>
        <v>StipA086Apple(1x20)</v>
      </c>
      <c r="B2043" s="8">
        <f ca="1">IF(Table2[[#This Row],[TT]]&lt;1,"",COUNT(B$2:B2042)+1)</f>
        <v>2041</v>
      </c>
      <c r="C2043" s="6" t="s">
        <v>2391</v>
      </c>
      <c r="D2043" s="8">
        <v>13</v>
      </c>
      <c r="E2043" s="8" t="s">
        <v>2392</v>
      </c>
      <c r="F2043" s="8">
        <f ca="1">SUM(Table2[[#This Row],[AWAL]],Table2[[#This Row],[M17_21_2]],Table2[[#This Row],[K17_21_2]],Table2[[#This Row],[M23_28_2]],Table2[[#This Row],[K23_28_2]])</f>
        <v>13</v>
      </c>
      <c r="G2043" s="6">
        <f ca="1">SUMIF(INDIRECT(Table2[[#Headers],[M17_21_2]]&amp;"[concat]"),Table2[concat],INDIRECT(Table2[[#Headers],[M17_21_2]]&amp;"[c]"))</f>
        <v>0</v>
      </c>
      <c r="H2043" s="6">
        <f ca="1">SUMIF(INDIRECT(Table2[[#Headers],[K17_21_2]]&amp;"[concat]"),Table2[concat],INDIRECT(Table2[[#Headers],[K17_21_2]]&amp;"[c]"))*-1</f>
        <v>0</v>
      </c>
      <c r="I2043" s="6" t="str">
        <f ca="1">IF(OR(Table2[[#This Row],[M17_21_2]]&gt;0,Table2[[#This Row],[K17_21_2]]&lt;0),"+-","")</f>
        <v/>
      </c>
      <c r="J2043" s="9">
        <f ca="1">SUMIF(INDIRECT(Table2[[#Headers],[M23_28_2]]&amp;"[concat]"),Table2[concat],INDIRECT(Table2[[#Headers],[M23_28_2]]&amp;"[c]"))</f>
        <v>0</v>
      </c>
      <c r="K2043" s="9"/>
      <c r="L2043" s="9" t="str">
        <f ca="1">IF(OR(Table2[[#This Row],[M23_28_2]]&gt;0,Table2[[#This Row],[K23_28_2]]&lt;0),"+-","")</f>
        <v/>
      </c>
    </row>
    <row r="2044" spans="1:12" x14ac:dyDescent="0.25">
      <c r="A2044" s="6" t="str">
        <f>SUBSTITUTE(SUBSTITUTE(Table2[[#This Row],[NAMA BARANG]],"-","")," ","")</f>
        <v>StipA089Kupu2(1x18)</v>
      </c>
      <c r="B2044" s="8">
        <f ca="1">IF(Table2[[#This Row],[TT]]&lt;1,"",COUNT(B$2:B2043)+1)</f>
        <v>2042</v>
      </c>
      <c r="C2044" s="6" t="s">
        <v>2393</v>
      </c>
      <c r="D2044" s="8">
        <v>7</v>
      </c>
      <c r="E2044" s="8" t="s">
        <v>2394</v>
      </c>
      <c r="F2044" s="8">
        <f ca="1">SUM(Table2[[#This Row],[AWAL]],Table2[[#This Row],[M17_21_2]],Table2[[#This Row],[K17_21_2]],Table2[[#This Row],[M23_28_2]],Table2[[#This Row],[K23_28_2]])</f>
        <v>7</v>
      </c>
      <c r="G2044" s="6">
        <f ca="1">SUMIF(INDIRECT(Table2[[#Headers],[M17_21_2]]&amp;"[concat]"),Table2[concat],INDIRECT(Table2[[#Headers],[M17_21_2]]&amp;"[c]"))</f>
        <v>0</v>
      </c>
      <c r="H2044" s="6">
        <f ca="1">SUMIF(INDIRECT(Table2[[#Headers],[K17_21_2]]&amp;"[concat]"),Table2[concat],INDIRECT(Table2[[#Headers],[K17_21_2]]&amp;"[c]"))*-1</f>
        <v>0</v>
      </c>
      <c r="I2044" s="6" t="str">
        <f ca="1">IF(OR(Table2[[#This Row],[M17_21_2]]&gt;0,Table2[[#This Row],[K17_21_2]]&lt;0),"+-","")</f>
        <v/>
      </c>
      <c r="J2044" s="9">
        <f ca="1">SUMIF(INDIRECT(Table2[[#Headers],[M23_28_2]]&amp;"[concat]"),Table2[concat],INDIRECT(Table2[[#Headers],[M23_28_2]]&amp;"[c]"))</f>
        <v>0</v>
      </c>
      <c r="K2044" s="9"/>
      <c r="L2044" s="9" t="str">
        <f ca="1">IF(OR(Table2[[#This Row],[M23_28_2]]&gt;0,Table2[[#This Row],[K23_28_2]]&lt;0),"+-","")</f>
        <v/>
      </c>
    </row>
    <row r="2045" spans="1:12" x14ac:dyDescent="0.25">
      <c r="A2045" s="6" t="str">
        <f>SUBSTITUTE(SUBSTITUTE(Table2[[#This Row],[NAMA BARANG]],"-","")," ","")</f>
        <v>StipA090WTP(1x24)</v>
      </c>
      <c r="B2045" s="8">
        <f ca="1">IF(Table2[[#This Row],[TT]]&lt;1,"",COUNT(B$2:B2044)+1)</f>
        <v>2043</v>
      </c>
      <c r="C2045" s="6" t="s">
        <v>2395</v>
      </c>
      <c r="D2045" s="8">
        <v>12</v>
      </c>
      <c r="E2045" s="8" t="s">
        <v>2392</v>
      </c>
      <c r="F2045" s="8">
        <f ca="1">SUM(Table2[[#This Row],[AWAL]],Table2[[#This Row],[M17_21_2]],Table2[[#This Row],[K17_21_2]],Table2[[#This Row],[M23_28_2]],Table2[[#This Row],[K23_28_2]])</f>
        <v>12</v>
      </c>
      <c r="G2045" s="6">
        <f ca="1">SUMIF(INDIRECT(Table2[[#Headers],[M17_21_2]]&amp;"[concat]"),Table2[concat],INDIRECT(Table2[[#Headers],[M17_21_2]]&amp;"[c]"))</f>
        <v>0</v>
      </c>
      <c r="H2045" s="6">
        <f ca="1">SUMIF(INDIRECT(Table2[[#Headers],[K17_21_2]]&amp;"[concat]"),Table2[concat],INDIRECT(Table2[[#Headers],[K17_21_2]]&amp;"[c]"))*-1</f>
        <v>0</v>
      </c>
      <c r="I2045" s="6" t="str">
        <f ca="1">IF(OR(Table2[[#This Row],[M17_21_2]]&gt;0,Table2[[#This Row],[K17_21_2]]&lt;0),"+-","")</f>
        <v/>
      </c>
      <c r="J2045" s="9">
        <f ca="1">SUMIF(INDIRECT(Table2[[#Headers],[M23_28_2]]&amp;"[concat]"),Table2[concat],INDIRECT(Table2[[#Headers],[M23_28_2]]&amp;"[c]"))</f>
        <v>0</v>
      </c>
      <c r="K2045" s="9"/>
      <c r="L2045" s="9" t="str">
        <f ca="1">IF(OR(Table2[[#This Row],[M23_28_2]]&gt;0,Table2[[#This Row],[K23_28_2]]&lt;0),"+-","")</f>
        <v/>
      </c>
    </row>
    <row r="2046" spans="1:12" x14ac:dyDescent="0.25">
      <c r="A2046" s="6" t="str">
        <f>SUBSTITUTE(SUBSTITUTE(Table2[[#This Row],[NAMA BARANG]],"-","")," ","")</f>
        <v>StipA091092(1x48)</v>
      </c>
      <c r="B2046" s="8">
        <f ca="1">IF(Table2[[#This Row],[TT]]&lt;1,"",COUNT(B$2:B2045)+1)</f>
        <v>2044</v>
      </c>
      <c r="C2046" s="6" t="s">
        <v>2396</v>
      </c>
      <c r="D2046" s="8">
        <v>5</v>
      </c>
      <c r="E2046" s="8" t="s">
        <v>217</v>
      </c>
      <c r="F2046" s="8">
        <f ca="1">SUM(Table2[[#This Row],[AWAL]],Table2[[#This Row],[M17_21_2]],Table2[[#This Row],[K17_21_2]],Table2[[#This Row],[M23_28_2]],Table2[[#This Row],[K23_28_2]])</f>
        <v>5</v>
      </c>
      <c r="G2046" s="6">
        <f ca="1">SUMIF(INDIRECT(Table2[[#Headers],[M17_21_2]]&amp;"[concat]"),Table2[concat],INDIRECT(Table2[[#Headers],[M17_21_2]]&amp;"[c]"))</f>
        <v>0</v>
      </c>
      <c r="H2046" s="6">
        <f ca="1">SUMIF(INDIRECT(Table2[[#Headers],[K17_21_2]]&amp;"[concat]"),Table2[concat],INDIRECT(Table2[[#Headers],[K17_21_2]]&amp;"[c]"))*-1</f>
        <v>0</v>
      </c>
      <c r="I2046" s="6" t="str">
        <f ca="1">IF(OR(Table2[[#This Row],[M17_21_2]]&gt;0,Table2[[#This Row],[K17_21_2]]&lt;0),"+-","")</f>
        <v/>
      </c>
      <c r="J2046" s="9">
        <f ca="1">SUMIF(INDIRECT(Table2[[#Headers],[M23_28_2]]&amp;"[concat]"),Table2[concat],INDIRECT(Table2[[#Headers],[M23_28_2]]&amp;"[c]"))</f>
        <v>0</v>
      </c>
      <c r="K2046" s="9"/>
      <c r="L2046" s="9" t="str">
        <f ca="1">IF(OR(Table2[[#This Row],[M23_28_2]]&gt;0,Table2[[#This Row],[K23_28_2]]&lt;0),"+-","")</f>
        <v/>
      </c>
    </row>
    <row r="2047" spans="1:12" x14ac:dyDescent="0.25">
      <c r="A2047" s="6" t="str">
        <f>SUBSTITUTE(SUBSTITUTE(Table2[[#This Row],[NAMA BARANG]],"-","")," ","")</f>
        <v>StipA093WTP(1x12)</v>
      </c>
      <c r="B2047" s="8">
        <f ca="1">IF(Table2[[#This Row],[TT]]&lt;1,"",COUNT(B$2:B2046)+1)</f>
        <v>2045</v>
      </c>
      <c r="C2047" s="6" t="s">
        <v>2397</v>
      </c>
      <c r="D2047" s="8">
        <v>16</v>
      </c>
      <c r="E2047" s="8" t="s">
        <v>259</v>
      </c>
      <c r="F2047" s="8">
        <f ca="1">SUM(Table2[[#This Row],[AWAL]],Table2[[#This Row],[M17_21_2]],Table2[[#This Row],[K17_21_2]],Table2[[#This Row],[M23_28_2]],Table2[[#This Row],[K23_28_2]])</f>
        <v>16</v>
      </c>
      <c r="G2047" s="6">
        <f ca="1">SUMIF(INDIRECT(Table2[[#Headers],[M17_21_2]]&amp;"[concat]"),Table2[concat],INDIRECT(Table2[[#Headers],[M17_21_2]]&amp;"[c]"))</f>
        <v>0</v>
      </c>
      <c r="H2047" s="6">
        <f ca="1">SUMIF(INDIRECT(Table2[[#Headers],[K17_21_2]]&amp;"[concat]"),Table2[concat],INDIRECT(Table2[[#Headers],[K17_21_2]]&amp;"[c]"))*-1</f>
        <v>0</v>
      </c>
      <c r="I2047" s="6" t="str">
        <f ca="1">IF(OR(Table2[[#This Row],[M17_21_2]]&gt;0,Table2[[#This Row],[K17_21_2]]&lt;0),"+-","")</f>
        <v/>
      </c>
      <c r="J2047" s="9">
        <f ca="1">SUMIF(INDIRECT(Table2[[#Headers],[M23_28_2]]&amp;"[concat]"),Table2[concat],INDIRECT(Table2[[#Headers],[M23_28_2]]&amp;"[c]"))</f>
        <v>0</v>
      </c>
      <c r="K2047" s="9"/>
      <c r="L2047" s="9" t="str">
        <f ca="1">IF(OR(Table2[[#This Row],[M23_28_2]]&gt;0,Table2[[#This Row],[K23_28_2]]&lt;0),"+-","")</f>
        <v/>
      </c>
    </row>
    <row r="2048" spans="1:12" x14ac:dyDescent="0.25">
      <c r="A2048" s="6" t="str">
        <f>SUBSTITUTE(SUBSTITUTE(Table2[[#This Row],[NAMA BARANG]],"-","")," ","")</f>
        <v>StipA098Boneka(1x40)</v>
      </c>
      <c r="B2048" s="8">
        <f ca="1">IF(Table2[[#This Row],[TT]]&lt;1,"",COUNT(B$2:B2047)+1)</f>
        <v>2046</v>
      </c>
      <c r="C2048" s="6" t="s">
        <v>2398</v>
      </c>
      <c r="D2048" s="8">
        <v>4</v>
      </c>
      <c r="E2048" s="8" t="s">
        <v>55</v>
      </c>
      <c r="F2048" s="8">
        <f ca="1">SUM(Table2[[#This Row],[AWAL]],Table2[[#This Row],[M17_21_2]],Table2[[#This Row],[K17_21_2]],Table2[[#This Row],[M23_28_2]],Table2[[#This Row],[K23_28_2]])</f>
        <v>4</v>
      </c>
      <c r="G2048" s="6">
        <f ca="1">SUMIF(INDIRECT(Table2[[#Headers],[M17_21_2]]&amp;"[concat]"),Table2[concat],INDIRECT(Table2[[#Headers],[M17_21_2]]&amp;"[c]"))</f>
        <v>0</v>
      </c>
      <c r="H2048" s="6">
        <f ca="1">SUMIF(INDIRECT(Table2[[#Headers],[K17_21_2]]&amp;"[concat]"),Table2[concat],INDIRECT(Table2[[#Headers],[K17_21_2]]&amp;"[c]"))*-1</f>
        <v>0</v>
      </c>
      <c r="I2048" s="6" t="str">
        <f ca="1">IF(OR(Table2[[#This Row],[M17_21_2]]&gt;0,Table2[[#This Row],[K17_21_2]]&lt;0),"+-","")</f>
        <v/>
      </c>
      <c r="J2048" s="9">
        <f ca="1">SUMIF(INDIRECT(Table2[[#Headers],[M23_28_2]]&amp;"[concat]"),Table2[concat],INDIRECT(Table2[[#Headers],[M23_28_2]]&amp;"[c]"))</f>
        <v>0</v>
      </c>
      <c r="K2048" s="9"/>
      <c r="L2048" s="9" t="str">
        <f ca="1">IF(OR(Table2[[#This Row],[M23_28_2]]&gt;0,Table2[[#This Row],[K23_28_2]]&lt;0),"+-","")</f>
        <v/>
      </c>
    </row>
    <row r="2049" spans="1:12" x14ac:dyDescent="0.25">
      <c r="A2049" s="6" t="str">
        <f>SUBSTITUTE(SUBSTITUTE(Table2[[#This Row],[NAMA BARANG]],"-","")," ","")</f>
        <v>StipAbjadDisney(26)</v>
      </c>
      <c r="B2049" s="8">
        <f ca="1">IF(Table2[[#This Row],[TT]]&lt;1,"",COUNT(B$2:B2048)+1)</f>
        <v>2047</v>
      </c>
      <c r="C2049" s="6" t="s">
        <v>2399</v>
      </c>
      <c r="D2049" s="8">
        <v>2</v>
      </c>
      <c r="E2049" s="8" t="s">
        <v>292</v>
      </c>
      <c r="F2049" s="8">
        <f ca="1">SUM(Table2[[#This Row],[AWAL]],Table2[[#This Row],[M17_21_2]],Table2[[#This Row],[K17_21_2]],Table2[[#This Row],[M23_28_2]],Table2[[#This Row],[K23_28_2]])</f>
        <v>2</v>
      </c>
      <c r="G2049" s="6">
        <f ca="1">SUMIF(INDIRECT(Table2[[#Headers],[M17_21_2]]&amp;"[concat]"),Table2[concat],INDIRECT(Table2[[#Headers],[M17_21_2]]&amp;"[c]"))</f>
        <v>0</v>
      </c>
      <c r="H2049" s="6">
        <f ca="1">SUMIF(INDIRECT(Table2[[#Headers],[K17_21_2]]&amp;"[concat]"),Table2[concat],INDIRECT(Table2[[#Headers],[K17_21_2]]&amp;"[c]"))*-1</f>
        <v>0</v>
      </c>
      <c r="I2049" s="6" t="str">
        <f ca="1">IF(OR(Table2[[#This Row],[M17_21_2]]&gt;0,Table2[[#This Row],[K17_21_2]]&lt;0),"+-","")</f>
        <v/>
      </c>
      <c r="J2049" s="9">
        <f ca="1">SUMIF(INDIRECT(Table2[[#Headers],[M23_28_2]]&amp;"[concat]"),Table2[concat],INDIRECT(Table2[[#Headers],[M23_28_2]]&amp;"[c]"))</f>
        <v>0</v>
      </c>
      <c r="K2049" s="9"/>
      <c r="L2049" s="9" t="str">
        <f ca="1">IF(OR(Table2[[#This Row],[M23_28_2]]&gt;0,Table2[[#This Row],[K23_28_2]]&lt;0),"+-","")</f>
        <v/>
      </c>
    </row>
    <row r="2050" spans="1:12" x14ac:dyDescent="0.25">
      <c r="A2050" s="6" t="str">
        <f>SUBSTITUTE(SUBSTITUTE(Table2[[#This Row],[NAMA BARANG]],"-","")," ","")</f>
        <v>StipbentuklovewarnaK6934(120)</v>
      </c>
      <c r="B2050" s="8">
        <f ca="1">IF(Table2[[#This Row],[TT]]&lt;1,"",COUNT(B$2:B2049)+1)</f>
        <v>2048</v>
      </c>
      <c r="C2050" s="6" t="s">
        <v>2400</v>
      </c>
      <c r="D2050" s="8">
        <v>3</v>
      </c>
      <c r="E2050" s="8" t="s">
        <v>596</v>
      </c>
      <c r="F2050" s="8">
        <f ca="1">SUM(Table2[[#This Row],[AWAL]],Table2[[#This Row],[M17_21_2]],Table2[[#This Row],[K17_21_2]],Table2[[#This Row],[M23_28_2]],Table2[[#This Row],[K23_28_2]])</f>
        <v>3</v>
      </c>
      <c r="G2050" s="6">
        <f ca="1">SUMIF(INDIRECT(Table2[[#Headers],[M17_21_2]]&amp;"[concat]"),Table2[concat],INDIRECT(Table2[[#Headers],[M17_21_2]]&amp;"[c]"))</f>
        <v>0</v>
      </c>
      <c r="H2050" s="6">
        <f ca="1">SUMIF(INDIRECT(Table2[[#Headers],[K17_21_2]]&amp;"[concat]"),Table2[concat],INDIRECT(Table2[[#Headers],[K17_21_2]]&amp;"[c]"))*-1</f>
        <v>0</v>
      </c>
      <c r="I2050" s="6" t="str">
        <f ca="1">IF(OR(Table2[[#This Row],[M17_21_2]]&gt;0,Table2[[#This Row],[K17_21_2]]&lt;0),"+-","")</f>
        <v/>
      </c>
      <c r="J2050" s="9">
        <f ca="1">SUMIF(INDIRECT(Table2[[#Headers],[M23_28_2]]&amp;"[concat]"),Table2[concat],INDIRECT(Table2[[#Headers],[M23_28_2]]&amp;"[c]"))</f>
        <v>0</v>
      </c>
      <c r="K2050" s="9"/>
      <c r="L2050" s="9" t="str">
        <f ca="1">IF(OR(Table2[[#This Row],[M23_28_2]]&gt;0,Table2[[#This Row],[K23_28_2]]&lt;0),"+-","")</f>
        <v/>
      </c>
    </row>
    <row r="2051" spans="1:12" x14ac:dyDescent="0.25">
      <c r="A2051" s="6" t="str">
        <f>SUBSTITUTE(SUBSTITUTE(Table2[[#This Row],[NAMA BARANG]],"-","")," ","")</f>
        <v>StipBF109</v>
      </c>
      <c r="B2051" s="8">
        <f ca="1">IF(Table2[[#This Row],[TT]]&lt;1,"",COUNT(B$2:B2050)+1)</f>
        <v>2049</v>
      </c>
      <c r="C2051" s="6" t="s">
        <v>2401</v>
      </c>
      <c r="D2051" s="8">
        <v>3</v>
      </c>
      <c r="E2051" s="8" t="s">
        <v>1059</v>
      </c>
      <c r="F2051" s="8">
        <f ca="1">SUM(Table2[[#This Row],[AWAL]],Table2[[#This Row],[M17_21_2]],Table2[[#This Row],[K17_21_2]],Table2[[#This Row],[M23_28_2]],Table2[[#This Row],[K23_28_2]])</f>
        <v>3</v>
      </c>
      <c r="G2051" s="6">
        <f ca="1">SUMIF(INDIRECT(Table2[[#Headers],[M17_21_2]]&amp;"[concat]"),Table2[concat],INDIRECT(Table2[[#Headers],[M17_21_2]]&amp;"[c]"))</f>
        <v>0</v>
      </c>
      <c r="H2051" s="6">
        <f ca="1">SUMIF(INDIRECT(Table2[[#Headers],[K17_21_2]]&amp;"[concat]"),Table2[concat],INDIRECT(Table2[[#Headers],[K17_21_2]]&amp;"[c]"))*-1</f>
        <v>0</v>
      </c>
      <c r="I2051" s="6" t="str">
        <f ca="1">IF(OR(Table2[[#This Row],[M17_21_2]]&gt;0,Table2[[#This Row],[K17_21_2]]&lt;0),"+-","")</f>
        <v/>
      </c>
      <c r="J2051" s="9">
        <f ca="1">SUMIF(INDIRECT(Table2[[#Headers],[M23_28_2]]&amp;"[concat]"),Table2[concat],INDIRECT(Table2[[#Headers],[M23_28_2]]&amp;"[c]"))</f>
        <v>0</v>
      </c>
      <c r="K2051" s="9"/>
      <c r="L2051" s="9" t="str">
        <f ca="1">IF(OR(Table2[[#This Row],[M23_28_2]]&gt;0,Table2[[#This Row],[K23_28_2]]&lt;0),"+-","")</f>
        <v/>
      </c>
    </row>
    <row r="2052" spans="1:12" x14ac:dyDescent="0.25">
      <c r="A2052" s="6" t="str">
        <f>SUBSTITUTE(SUBSTITUTE(Table2[[#This Row],[NAMA BARANG]],"-","")," ","")</f>
        <v>StipBonekasalju6219</v>
      </c>
      <c r="B2052" s="8">
        <f ca="1">IF(Table2[[#This Row],[TT]]&lt;1,"",COUNT(B$2:B2051)+1)</f>
        <v>2050</v>
      </c>
      <c r="C2052" s="6" t="s">
        <v>2402</v>
      </c>
      <c r="D2052" s="8">
        <v>1</v>
      </c>
      <c r="E2052" s="8" t="s">
        <v>55</v>
      </c>
      <c r="F2052" s="8">
        <f ca="1">SUM(Table2[[#This Row],[AWAL]],Table2[[#This Row],[M17_21_2]],Table2[[#This Row],[K17_21_2]],Table2[[#This Row],[M23_28_2]],Table2[[#This Row],[K23_28_2]])</f>
        <v>1</v>
      </c>
      <c r="G2052" s="6">
        <f ca="1">SUMIF(INDIRECT(Table2[[#Headers],[M17_21_2]]&amp;"[concat]"),Table2[concat],INDIRECT(Table2[[#Headers],[M17_21_2]]&amp;"[c]"))</f>
        <v>0</v>
      </c>
      <c r="H2052" s="6">
        <f ca="1">SUMIF(INDIRECT(Table2[[#Headers],[K17_21_2]]&amp;"[concat]"),Table2[concat],INDIRECT(Table2[[#Headers],[K17_21_2]]&amp;"[c]"))*-1</f>
        <v>0</v>
      </c>
      <c r="I2052" s="6" t="str">
        <f ca="1">IF(OR(Table2[[#This Row],[M17_21_2]]&gt;0,Table2[[#This Row],[K17_21_2]]&lt;0),"+-","")</f>
        <v/>
      </c>
      <c r="J2052" s="9">
        <f ca="1">SUMIF(INDIRECT(Table2[[#Headers],[M23_28_2]]&amp;"[concat]"),Table2[concat],INDIRECT(Table2[[#Headers],[M23_28_2]]&amp;"[c]"))</f>
        <v>0</v>
      </c>
      <c r="K2052" s="9"/>
      <c r="L2052" s="9" t="str">
        <f ca="1">IF(OR(Table2[[#This Row],[M23_28_2]]&gt;0,Table2[[#This Row],[K23_28_2]]&lt;0),"+-","")</f>
        <v/>
      </c>
    </row>
    <row r="2053" spans="1:12" x14ac:dyDescent="0.25">
      <c r="A2053" s="6" t="str">
        <f>SUBSTITUTE(SUBSTITUTE(Table2[[#This Row],[NAMA BARANG]],"-","")," ","")</f>
        <v>StipBrushC14228(48)</v>
      </c>
      <c r="B2053" s="8">
        <f ca="1">IF(Table2[[#This Row],[TT]]&lt;1,"",COUNT(B$2:B2052)+1)</f>
        <v>2051</v>
      </c>
      <c r="C2053" s="6" t="s">
        <v>2403</v>
      </c>
      <c r="D2053" s="8">
        <v>4</v>
      </c>
      <c r="E2053" s="8" t="s">
        <v>151</v>
      </c>
      <c r="F2053" s="8">
        <f ca="1">SUM(Table2[[#This Row],[AWAL]],Table2[[#This Row],[M17_21_2]],Table2[[#This Row],[K17_21_2]],Table2[[#This Row],[M23_28_2]],Table2[[#This Row],[K23_28_2]])</f>
        <v>4</v>
      </c>
      <c r="G2053" s="6">
        <f ca="1">SUMIF(INDIRECT(Table2[[#Headers],[M17_21_2]]&amp;"[concat]"),Table2[concat],INDIRECT(Table2[[#Headers],[M17_21_2]]&amp;"[c]"))</f>
        <v>0</v>
      </c>
      <c r="H2053" s="6">
        <f ca="1">SUMIF(INDIRECT(Table2[[#Headers],[K17_21_2]]&amp;"[concat]"),Table2[concat],INDIRECT(Table2[[#Headers],[K17_21_2]]&amp;"[c]"))*-1</f>
        <v>0</v>
      </c>
      <c r="I2053" s="6" t="str">
        <f ca="1">IF(OR(Table2[[#This Row],[M17_21_2]]&gt;0,Table2[[#This Row],[K17_21_2]]&lt;0),"+-","")</f>
        <v/>
      </c>
      <c r="J2053" s="9">
        <f ca="1">SUMIF(INDIRECT(Table2[[#Headers],[M23_28_2]]&amp;"[concat]"),Table2[concat],INDIRECT(Table2[[#Headers],[M23_28_2]]&amp;"[c]"))</f>
        <v>0</v>
      </c>
      <c r="K2053" s="9"/>
      <c r="L2053" s="9" t="str">
        <f ca="1">IF(OR(Table2[[#This Row],[M23_28_2]]&gt;0,Table2[[#This Row],[K23_28_2]]&lt;0),"+-","")</f>
        <v/>
      </c>
    </row>
    <row r="2054" spans="1:12" x14ac:dyDescent="0.25">
      <c r="A2054" s="6" t="str">
        <f>SUBSTITUTE(SUBSTITUTE(Table2[[#This Row],[NAMA BARANG]],"-","")," ","")</f>
        <v>StipCollen(36)</v>
      </c>
      <c r="B2054" s="8">
        <f ca="1">IF(Table2[[#This Row],[TT]]&lt;1,"",COUNT(B$2:B2053)+1)</f>
        <v>2052</v>
      </c>
      <c r="C2054" s="6" t="s">
        <v>2404</v>
      </c>
      <c r="D2054" s="8">
        <v>2</v>
      </c>
      <c r="E2054" s="8" t="s">
        <v>217</v>
      </c>
      <c r="F2054" s="8">
        <f ca="1">SUM(Table2[[#This Row],[AWAL]],Table2[[#This Row],[M17_21_2]],Table2[[#This Row],[K17_21_2]],Table2[[#This Row],[M23_28_2]],Table2[[#This Row],[K23_28_2]])</f>
        <v>2</v>
      </c>
      <c r="G2054" s="6">
        <f ca="1">SUMIF(INDIRECT(Table2[[#Headers],[M17_21_2]]&amp;"[concat]"),Table2[concat],INDIRECT(Table2[[#Headers],[M17_21_2]]&amp;"[c]"))</f>
        <v>0</v>
      </c>
      <c r="H2054" s="6">
        <f ca="1">SUMIF(INDIRECT(Table2[[#Headers],[K17_21_2]]&amp;"[concat]"),Table2[concat],INDIRECT(Table2[[#Headers],[K17_21_2]]&amp;"[c]"))*-1</f>
        <v>0</v>
      </c>
      <c r="I2054" s="6" t="str">
        <f ca="1">IF(OR(Table2[[#This Row],[M17_21_2]]&gt;0,Table2[[#This Row],[K17_21_2]]&lt;0),"+-","")</f>
        <v/>
      </c>
      <c r="J2054" s="9">
        <f ca="1">SUMIF(INDIRECT(Table2[[#Headers],[M23_28_2]]&amp;"[concat]"),Table2[concat],INDIRECT(Table2[[#Headers],[M23_28_2]]&amp;"[c]"))</f>
        <v>0</v>
      </c>
      <c r="K2054" s="9"/>
      <c r="L2054" s="9" t="str">
        <f ca="1">IF(OR(Table2[[#This Row],[M23_28_2]]&gt;0,Table2[[#This Row],[K23_28_2]]&lt;0),"+-","")</f>
        <v/>
      </c>
    </row>
    <row r="2055" spans="1:12" x14ac:dyDescent="0.25">
      <c r="A2055" s="6" t="str">
        <f>SUBSTITUTE(SUBSTITUTE(Table2[[#This Row],[NAMA BARANG]],"-","")," ","")</f>
        <v>StipDebossDBB20putih</v>
      </c>
      <c r="B2055" s="8">
        <f ca="1">IF(Table2[[#This Row],[TT]]&lt;1,"",COUNT(B$2:B2054)+1)</f>
        <v>2053</v>
      </c>
      <c r="C2055" s="6" t="s">
        <v>2405</v>
      </c>
      <c r="D2055" s="8">
        <v>1</v>
      </c>
      <c r="E2055" s="8" t="s">
        <v>991</v>
      </c>
      <c r="F2055" s="8">
        <f ca="1">SUM(Table2[[#This Row],[AWAL]],Table2[[#This Row],[M17_21_2]],Table2[[#This Row],[K17_21_2]],Table2[[#This Row],[M23_28_2]],Table2[[#This Row],[K23_28_2]])</f>
        <v>1</v>
      </c>
      <c r="G2055" s="6">
        <f ca="1">SUMIF(INDIRECT(Table2[[#Headers],[M17_21_2]]&amp;"[concat]"),Table2[concat],INDIRECT(Table2[[#Headers],[M17_21_2]]&amp;"[c]"))</f>
        <v>0</v>
      </c>
      <c r="H2055" s="6">
        <f ca="1">SUMIF(INDIRECT(Table2[[#Headers],[K17_21_2]]&amp;"[concat]"),Table2[concat],INDIRECT(Table2[[#Headers],[K17_21_2]]&amp;"[c]"))*-1</f>
        <v>0</v>
      </c>
      <c r="I2055" s="6" t="str">
        <f ca="1">IF(OR(Table2[[#This Row],[M17_21_2]]&gt;0,Table2[[#This Row],[K17_21_2]]&lt;0),"+-","")</f>
        <v/>
      </c>
      <c r="J2055" s="9">
        <f ca="1">SUMIF(INDIRECT(Table2[[#Headers],[M23_28_2]]&amp;"[concat]"),Table2[concat],INDIRECT(Table2[[#Headers],[M23_28_2]]&amp;"[c]"))</f>
        <v>0</v>
      </c>
      <c r="K2055" s="9"/>
      <c r="L2055" s="9" t="str">
        <f ca="1">IF(OR(Table2[[#This Row],[M23_28_2]]&gt;0,Table2[[#This Row],[K23_28_2]]&lt;0),"+-","")</f>
        <v/>
      </c>
    </row>
    <row r="2056" spans="1:12" x14ac:dyDescent="0.25">
      <c r="A2056" s="6" t="str">
        <f>SUBSTITUTE(SUBSTITUTE(Table2[[#This Row],[NAMA BARANG]],"-","")," ","")</f>
        <v>StipDebossDBB40P</v>
      </c>
      <c r="B2056" s="8">
        <f ca="1">IF(Table2[[#This Row],[TT]]&lt;1,"",COUNT(B$2:B2055)+1)</f>
        <v>2054</v>
      </c>
      <c r="C2056" s="6" t="s">
        <v>2406</v>
      </c>
      <c r="D2056" s="8">
        <v>2</v>
      </c>
      <c r="E2056" s="8" t="s">
        <v>991</v>
      </c>
      <c r="F2056" s="8">
        <f ca="1">SUM(Table2[[#This Row],[AWAL]],Table2[[#This Row],[M17_21_2]],Table2[[#This Row],[K17_21_2]],Table2[[#This Row],[M23_28_2]],Table2[[#This Row],[K23_28_2]])</f>
        <v>2</v>
      </c>
      <c r="G2056" s="6">
        <f ca="1">SUMIF(INDIRECT(Table2[[#Headers],[M17_21_2]]&amp;"[concat]"),Table2[concat],INDIRECT(Table2[[#Headers],[M17_21_2]]&amp;"[c]"))</f>
        <v>0</v>
      </c>
      <c r="H2056" s="6">
        <f ca="1">SUMIF(INDIRECT(Table2[[#Headers],[K17_21_2]]&amp;"[concat]"),Table2[concat],INDIRECT(Table2[[#Headers],[K17_21_2]]&amp;"[c]"))*-1</f>
        <v>0</v>
      </c>
      <c r="I2056" s="6" t="str">
        <f ca="1">IF(OR(Table2[[#This Row],[M17_21_2]]&gt;0,Table2[[#This Row],[K17_21_2]]&lt;0),"+-","")</f>
        <v/>
      </c>
      <c r="J2056" s="9">
        <f ca="1">SUMIF(INDIRECT(Table2[[#Headers],[M23_28_2]]&amp;"[concat]"),Table2[concat],INDIRECT(Table2[[#Headers],[M23_28_2]]&amp;"[c]"))</f>
        <v>0</v>
      </c>
      <c r="K2056" s="9"/>
      <c r="L2056" s="9" t="str">
        <f ca="1">IF(OR(Table2[[#This Row],[M23_28_2]]&gt;0,Table2[[#This Row],[K23_28_2]]&lt;0),"+-","")</f>
        <v/>
      </c>
    </row>
    <row r="2057" spans="1:12" x14ac:dyDescent="0.25">
      <c r="A2057" s="6" t="str">
        <f>SUBSTITUTE(SUBSTITUTE(Table2[[#This Row],[NAMA BARANG]],"-","")," ","")</f>
        <v>StipDoraemon0931(24)</v>
      </c>
      <c r="B2057" s="8">
        <f ca="1">IF(Table2[[#This Row],[TT]]&lt;1,"",COUNT(B$2:B2056)+1)</f>
        <v>2055</v>
      </c>
      <c r="C2057" s="6" t="s">
        <v>2407</v>
      </c>
      <c r="D2057" s="8">
        <v>7</v>
      </c>
      <c r="E2057" s="8" t="s">
        <v>103</v>
      </c>
      <c r="F2057" s="8">
        <f ca="1">SUM(Table2[[#This Row],[AWAL]],Table2[[#This Row],[M17_21_2]],Table2[[#This Row],[K17_21_2]],Table2[[#This Row],[M23_28_2]],Table2[[#This Row],[K23_28_2]])</f>
        <v>7</v>
      </c>
      <c r="G2057" s="6">
        <f ca="1">SUMIF(INDIRECT(Table2[[#Headers],[M17_21_2]]&amp;"[concat]"),Table2[concat],INDIRECT(Table2[[#Headers],[M17_21_2]]&amp;"[c]"))</f>
        <v>0</v>
      </c>
      <c r="H2057" s="6">
        <f ca="1">SUMIF(INDIRECT(Table2[[#Headers],[K17_21_2]]&amp;"[concat]"),Table2[concat],INDIRECT(Table2[[#Headers],[K17_21_2]]&amp;"[c]"))*-1</f>
        <v>0</v>
      </c>
      <c r="I2057" s="6" t="str">
        <f ca="1">IF(OR(Table2[[#This Row],[M17_21_2]]&gt;0,Table2[[#This Row],[K17_21_2]]&lt;0),"+-","")</f>
        <v/>
      </c>
      <c r="J2057" s="9">
        <f ca="1">SUMIF(INDIRECT(Table2[[#Headers],[M23_28_2]]&amp;"[concat]"),Table2[concat],INDIRECT(Table2[[#Headers],[M23_28_2]]&amp;"[c]"))</f>
        <v>0</v>
      </c>
      <c r="K2057" s="9"/>
      <c r="L2057" s="9" t="str">
        <f ca="1">IF(OR(Table2[[#This Row],[M23_28_2]]&gt;0,Table2[[#This Row],[K23_28_2]]&lt;0),"+-","")</f>
        <v/>
      </c>
    </row>
    <row r="2058" spans="1:12" x14ac:dyDescent="0.25">
      <c r="A2058" s="6" t="str">
        <f>SUBSTITUTE(SUBSTITUTE(Table2[[#This Row],[NAMA BARANG]],"-","")," ","")</f>
        <v>StipER02cZRM</v>
      </c>
      <c r="B2058" s="8">
        <f ca="1">IF(Table2[[#This Row],[TT]]&lt;1,"",COUNT(B$2:B2057)+1)</f>
        <v>2056</v>
      </c>
      <c r="C2058" s="6" t="s">
        <v>2408</v>
      </c>
      <c r="D2058" s="8">
        <v>1</v>
      </c>
      <c r="E2058" s="8" t="s">
        <v>2409</v>
      </c>
      <c r="F2058" s="8">
        <f ca="1">SUM(Table2[[#This Row],[AWAL]],Table2[[#This Row],[M17_21_2]],Table2[[#This Row],[K17_21_2]],Table2[[#This Row],[M23_28_2]],Table2[[#This Row],[K23_28_2]])</f>
        <v>1</v>
      </c>
      <c r="G2058" s="6">
        <f ca="1">SUMIF(INDIRECT(Table2[[#Headers],[M17_21_2]]&amp;"[concat]"),Table2[concat],INDIRECT(Table2[[#Headers],[M17_21_2]]&amp;"[c]"))</f>
        <v>0</v>
      </c>
      <c r="H2058" s="6">
        <f ca="1">SUMIF(INDIRECT(Table2[[#Headers],[K17_21_2]]&amp;"[concat]"),Table2[concat],INDIRECT(Table2[[#Headers],[K17_21_2]]&amp;"[c]"))*-1</f>
        <v>0</v>
      </c>
      <c r="I2058" s="6" t="str">
        <f ca="1">IF(OR(Table2[[#This Row],[M17_21_2]]&gt;0,Table2[[#This Row],[K17_21_2]]&lt;0),"+-","")</f>
        <v/>
      </c>
      <c r="J2058" s="9">
        <f ca="1">SUMIF(INDIRECT(Table2[[#Headers],[M23_28_2]]&amp;"[concat]"),Table2[concat],INDIRECT(Table2[[#Headers],[M23_28_2]]&amp;"[c]"))</f>
        <v>0</v>
      </c>
      <c r="K2058" s="9"/>
      <c r="L2058" s="9" t="str">
        <f ca="1">IF(OR(Table2[[#This Row],[M23_28_2]]&gt;0,Table2[[#This Row],[K23_28_2]]&lt;0),"+-","")</f>
        <v/>
      </c>
    </row>
    <row r="2059" spans="1:12" x14ac:dyDescent="0.25">
      <c r="A2059" s="6" t="str">
        <f>SUBSTITUTE(SUBSTITUTE(Table2[[#This Row],[NAMA BARANG]],"-","")," ","")</f>
        <v>StipER1318minion(30)</v>
      </c>
      <c r="B2059" s="8">
        <f ca="1">IF(Table2[[#This Row],[TT]]&lt;1,"",COUNT(B$2:B2058)+1)</f>
        <v>2057</v>
      </c>
      <c r="C2059" s="6" t="s">
        <v>2410</v>
      </c>
      <c r="D2059" s="8">
        <v>1</v>
      </c>
      <c r="E2059" s="8" t="s">
        <v>103</v>
      </c>
      <c r="F2059" s="8">
        <f ca="1">SUM(Table2[[#This Row],[AWAL]],Table2[[#This Row],[M17_21_2]],Table2[[#This Row],[K17_21_2]],Table2[[#This Row],[M23_28_2]],Table2[[#This Row],[K23_28_2]])</f>
        <v>1</v>
      </c>
      <c r="G2059" s="6">
        <f ca="1">SUMIF(INDIRECT(Table2[[#Headers],[M17_21_2]]&amp;"[concat]"),Table2[concat],INDIRECT(Table2[[#Headers],[M17_21_2]]&amp;"[c]"))</f>
        <v>0</v>
      </c>
      <c r="H2059" s="6">
        <f ca="1">SUMIF(INDIRECT(Table2[[#Headers],[K17_21_2]]&amp;"[concat]"),Table2[concat],INDIRECT(Table2[[#Headers],[K17_21_2]]&amp;"[c]"))*-1</f>
        <v>0</v>
      </c>
      <c r="I2059" s="6" t="str">
        <f ca="1">IF(OR(Table2[[#This Row],[M17_21_2]]&gt;0,Table2[[#This Row],[K17_21_2]]&lt;0),"+-","")</f>
        <v/>
      </c>
      <c r="J2059" s="9">
        <f ca="1">SUMIF(INDIRECT(Table2[[#Headers],[M23_28_2]]&amp;"[concat]"),Table2[concat],INDIRECT(Table2[[#Headers],[M23_28_2]]&amp;"[c]"))</f>
        <v>0</v>
      </c>
      <c r="K2059" s="9"/>
      <c r="L2059" s="9" t="str">
        <f ca="1">IF(OR(Table2[[#This Row],[M23_28_2]]&gt;0,Table2[[#This Row],[K23_28_2]]&lt;0),"+-","")</f>
        <v/>
      </c>
    </row>
    <row r="2060" spans="1:12" x14ac:dyDescent="0.25">
      <c r="A2060" s="6" t="str">
        <f>SUBSTITUTE(SUBSTITUTE(Table2[[#This Row],[NAMA BARANG]],"-","")," ","")</f>
        <v>StipER2065lapis1box24</v>
      </c>
      <c r="B2060" s="8">
        <f ca="1">IF(Table2[[#This Row],[TT]]&lt;1,"",COUNT(B$2:B2059)+1)</f>
        <v>2058</v>
      </c>
      <c r="C2060" s="6" t="s">
        <v>2411</v>
      </c>
      <c r="D2060" s="8">
        <v>2</v>
      </c>
      <c r="E2060" s="8" t="s">
        <v>292</v>
      </c>
      <c r="F2060" s="8">
        <f ca="1">SUM(Table2[[#This Row],[AWAL]],Table2[[#This Row],[M17_21_2]],Table2[[#This Row],[K17_21_2]],Table2[[#This Row],[M23_28_2]],Table2[[#This Row],[K23_28_2]])</f>
        <v>2</v>
      </c>
      <c r="G2060" s="6">
        <f ca="1">SUMIF(INDIRECT(Table2[[#Headers],[M17_21_2]]&amp;"[concat]"),Table2[concat],INDIRECT(Table2[[#Headers],[M17_21_2]]&amp;"[c]"))</f>
        <v>0</v>
      </c>
      <c r="H2060" s="6">
        <f ca="1">SUMIF(INDIRECT(Table2[[#Headers],[K17_21_2]]&amp;"[concat]"),Table2[concat],INDIRECT(Table2[[#Headers],[K17_21_2]]&amp;"[c]"))*-1</f>
        <v>0</v>
      </c>
      <c r="I2060" s="6" t="str">
        <f ca="1">IF(OR(Table2[[#This Row],[M17_21_2]]&gt;0,Table2[[#This Row],[K17_21_2]]&lt;0),"+-","")</f>
        <v/>
      </c>
      <c r="J2060" s="9">
        <f ca="1">SUMIF(INDIRECT(Table2[[#Headers],[M23_28_2]]&amp;"[concat]"),Table2[concat],INDIRECT(Table2[[#Headers],[M23_28_2]]&amp;"[c]"))</f>
        <v>0</v>
      </c>
      <c r="K2060" s="9"/>
      <c r="L2060" s="9" t="str">
        <f ca="1">IF(OR(Table2[[#This Row],[M23_28_2]]&gt;0,Table2[[#This Row],[K23_28_2]]&lt;0),"+-","")</f>
        <v/>
      </c>
    </row>
    <row r="2061" spans="1:12" x14ac:dyDescent="0.25">
      <c r="A2061" s="6" t="str">
        <f>SUBSTITUTE(SUBSTITUTE(Table2[[#This Row],[NAMA BARANG]],"-","")," ","")</f>
        <v>StipER5129Landak(24pc)</v>
      </c>
      <c r="B2061" s="8">
        <f ca="1">IF(Table2[[#This Row],[TT]]&lt;1,"",COUNT(B$2:B2060)+1)</f>
        <v>2059</v>
      </c>
      <c r="C2061" s="6" t="s">
        <v>2412</v>
      </c>
      <c r="D2061" s="8">
        <v>1</v>
      </c>
      <c r="E2061" s="8" t="s">
        <v>55</v>
      </c>
      <c r="F2061" s="8">
        <f ca="1">SUM(Table2[[#This Row],[AWAL]],Table2[[#This Row],[M17_21_2]],Table2[[#This Row],[K17_21_2]],Table2[[#This Row],[M23_28_2]],Table2[[#This Row],[K23_28_2]])</f>
        <v>1</v>
      </c>
      <c r="G2061" s="6">
        <f ca="1">SUMIF(INDIRECT(Table2[[#Headers],[M17_21_2]]&amp;"[concat]"),Table2[concat],INDIRECT(Table2[[#Headers],[M17_21_2]]&amp;"[c]"))</f>
        <v>0</v>
      </c>
      <c r="H2061" s="6">
        <f ca="1">SUMIF(INDIRECT(Table2[[#Headers],[K17_21_2]]&amp;"[concat]"),Table2[concat],INDIRECT(Table2[[#Headers],[K17_21_2]]&amp;"[c]"))*-1</f>
        <v>0</v>
      </c>
      <c r="I2061" s="6" t="str">
        <f ca="1">IF(OR(Table2[[#This Row],[M17_21_2]]&gt;0,Table2[[#This Row],[K17_21_2]]&lt;0),"+-","")</f>
        <v/>
      </c>
      <c r="J2061" s="9">
        <f ca="1">SUMIF(INDIRECT(Table2[[#Headers],[M23_28_2]]&amp;"[concat]"),Table2[concat],INDIRECT(Table2[[#Headers],[M23_28_2]]&amp;"[c]"))</f>
        <v>0</v>
      </c>
      <c r="K2061" s="9"/>
      <c r="L2061" s="9" t="str">
        <f ca="1">IF(OR(Table2[[#This Row],[M23_28_2]]&gt;0,Table2[[#This Row],[K23_28_2]]&lt;0),"+-","")</f>
        <v/>
      </c>
    </row>
    <row r="2062" spans="1:12" x14ac:dyDescent="0.25">
      <c r="A2062" s="6" t="str">
        <f>SUBSTITUTE(SUBSTITUTE(Table2[[#This Row],[NAMA BARANG]],"-","")," ","")</f>
        <v>StipgirlspjgKyH8113</v>
      </c>
      <c r="B2062" s="8">
        <f ca="1">IF(Table2[[#This Row],[TT]]&lt;1,"",COUNT(B$2:B2061)+1)</f>
        <v>2060</v>
      </c>
      <c r="C2062" s="6" t="s">
        <v>2413</v>
      </c>
      <c r="D2062" s="8">
        <v>2</v>
      </c>
      <c r="E2062" s="8" t="s">
        <v>267</v>
      </c>
      <c r="F2062" s="8">
        <f ca="1">SUM(Table2[[#This Row],[AWAL]],Table2[[#This Row],[M17_21_2]],Table2[[#This Row],[K17_21_2]],Table2[[#This Row],[M23_28_2]],Table2[[#This Row],[K23_28_2]])</f>
        <v>2</v>
      </c>
      <c r="G2062" s="6">
        <f ca="1">SUMIF(INDIRECT(Table2[[#Headers],[M17_21_2]]&amp;"[concat]"),Table2[concat],INDIRECT(Table2[[#Headers],[M17_21_2]]&amp;"[c]"))</f>
        <v>0</v>
      </c>
      <c r="H2062" s="6">
        <f ca="1">SUMIF(INDIRECT(Table2[[#Headers],[K17_21_2]]&amp;"[concat]"),Table2[concat],INDIRECT(Table2[[#Headers],[K17_21_2]]&amp;"[c]"))*-1</f>
        <v>0</v>
      </c>
      <c r="I2062" s="6" t="str">
        <f ca="1">IF(OR(Table2[[#This Row],[M17_21_2]]&gt;0,Table2[[#This Row],[K17_21_2]]&lt;0),"+-","")</f>
        <v/>
      </c>
      <c r="J2062" s="9">
        <f ca="1">SUMIF(INDIRECT(Table2[[#Headers],[M23_28_2]]&amp;"[concat]"),Table2[concat],INDIRECT(Table2[[#Headers],[M23_28_2]]&amp;"[c]"))</f>
        <v>0</v>
      </c>
      <c r="K2062" s="9"/>
      <c r="L2062" s="9" t="str">
        <f ca="1">IF(OR(Table2[[#This Row],[M23_28_2]]&gt;0,Table2[[#This Row],[K23_28_2]]&lt;0),"+-","")</f>
        <v/>
      </c>
    </row>
    <row r="2063" spans="1:12" x14ac:dyDescent="0.25">
      <c r="A2063" s="6" t="str">
        <f>SUBSTITUTE(SUBSTITUTE(Table2[[#This Row],[NAMA BARANG]],"-","")," ","")</f>
        <v>StipHKbesar6764(60)</v>
      </c>
      <c r="B2063" s="8">
        <f ca="1">IF(Table2[[#This Row],[TT]]&lt;1,"",COUNT(B$2:B2062)+1)</f>
        <v>2061</v>
      </c>
      <c r="C2063" s="6" t="s">
        <v>2414</v>
      </c>
      <c r="D2063" s="8">
        <v>47</v>
      </c>
      <c r="E2063" s="8" t="s">
        <v>23</v>
      </c>
      <c r="F2063" s="8">
        <f ca="1">SUM(Table2[[#This Row],[AWAL]],Table2[[#This Row],[M17_21_2]],Table2[[#This Row],[K17_21_2]],Table2[[#This Row],[M23_28_2]],Table2[[#This Row],[K23_28_2]])</f>
        <v>47</v>
      </c>
      <c r="G2063" s="6">
        <f ca="1">SUMIF(INDIRECT(Table2[[#Headers],[M17_21_2]]&amp;"[concat]"),Table2[concat],INDIRECT(Table2[[#Headers],[M17_21_2]]&amp;"[c]"))</f>
        <v>0</v>
      </c>
      <c r="H2063" s="6">
        <f ca="1">SUMIF(INDIRECT(Table2[[#Headers],[K17_21_2]]&amp;"[concat]"),Table2[concat],INDIRECT(Table2[[#Headers],[K17_21_2]]&amp;"[c]"))*-1</f>
        <v>0</v>
      </c>
      <c r="I2063" s="6" t="str">
        <f ca="1">IF(OR(Table2[[#This Row],[M17_21_2]]&gt;0,Table2[[#This Row],[K17_21_2]]&lt;0),"+-","")</f>
        <v/>
      </c>
      <c r="J2063" s="9">
        <f ca="1">SUMIF(INDIRECT(Table2[[#Headers],[M23_28_2]]&amp;"[concat]"),Table2[concat],INDIRECT(Table2[[#Headers],[M23_28_2]]&amp;"[c]"))</f>
        <v>0</v>
      </c>
      <c r="K2063" s="9"/>
      <c r="L2063" s="9" t="str">
        <f ca="1">IF(OR(Table2[[#This Row],[M23_28_2]]&gt;0,Table2[[#This Row],[K23_28_2]]&lt;0),"+-","")</f>
        <v/>
      </c>
    </row>
    <row r="2064" spans="1:12" x14ac:dyDescent="0.25">
      <c r="A2064" s="6" t="str">
        <f>SUBSTITUTE(SUBSTITUTE(Table2[[#This Row],[NAMA BARANG]],"-","")," ","")</f>
        <v>StipHKK6762(120pc)BLK</v>
      </c>
      <c r="B2064" s="8">
        <f ca="1">IF(Table2[[#This Row],[TT]]&lt;1,"",COUNT(B$2:B2063)+1)</f>
        <v>2062</v>
      </c>
      <c r="C2064" s="6" t="s">
        <v>2415</v>
      </c>
      <c r="D2064" s="8">
        <v>48</v>
      </c>
      <c r="E2064" s="8" t="s">
        <v>596</v>
      </c>
      <c r="F2064" s="8">
        <f ca="1">SUM(Table2[[#This Row],[AWAL]],Table2[[#This Row],[M17_21_2]],Table2[[#This Row],[K17_21_2]],Table2[[#This Row],[M23_28_2]],Table2[[#This Row],[K23_28_2]])</f>
        <v>48</v>
      </c>
      <c r="G2064" s="6">
        <f ca="1">SUMIF(INDIRECT(Table2[[#Headers],[M17_21_2]]&amp;"[concat]"),Table2[concat],INDIRECT(Table2[[#Headers],[M17_21_2]]&amp;"[c]"))</f>
        <v>0</v>
      </c>
      <c r="H2064" s="6">
        <f ca="1">SUMIF(INDIRECT(Table2[[#Headers],[K17_21_2]]&amp;"[concat]"),Table2[concat],INDIRECT(Table2[[#Headers],[K17_21_2]]&amp;"[c]"))*-1</f>
        <v>0</v>
      </c>
      <c r="I2064" s="6" t="str">
        <f ca="1">IF(OR(Table2[[#This Row],[M17_21_2]]&gt;0,Table2[[#This Row],[K17_21_2]]&lt;0),"+-","")</f>
        <v/>
      </c>
      <c r="J2064" s="9">
        <f ca="1">SUMIF(INDIRECT(Table2[[#Headers],[M23_28_2]]&amp;"[concat]"),Table2[concat],INDIRECT(Table2[[#Headers],[M23_28_2]]&amp;"[c]"))</f>
        <v>0</v>
      </c>
      <c r="K2064" s="9"/>
      <c r="L2064" s="9" t="str">
        <f ca="1">IF(OR(Table2[[#This Row],[M23_28_2]]&gt;0,Table2[[#This Row],[K23_28_2]]&lt;0),"+-","")</f>
        <v/>
      </c>
    </row>
    <row r="2065" spans="1:12" x14ac:dyDescent="0.25">
      <c r="A2065" s="6" t="str">
        <f>SUBSTITUTE(SUBSTITUTE(Table2[[#This Row],[NAMA BARANG]],"-","")," ","")</f>
        <v>StipJerseyputih</v>
      </c>
      <c r="B2065" s="8">
        <f ca="1">IF(Table2[[#This Row],[TT]]&lt;1,"",COUNT(B$2:B2064)+1)</f>
        <v>2063</v>
      </c>
      <c r="C2065" s="6" t="s">
        <v>2416</v>
      </c>
      <c r="D2065" s="8">
        <v>15</v>
      </c>
      <c r="E2065" s="8" t="s">
        <v>1398</v>
      </c>
      <c r="F2065" s="8">
        <f ca="1">SUM(Table2[[#This Row],[AWAL]],Table2[[#This Row],[M17_21_2]],Table2[[#This Row],[K17_21_2]],Table2[[#This Row],[M23_28_2]],Table2[[#This Row],[K23_28_2]])</f>
        <v>14</v>
      </c>
      <c r="G2065" s="6">
        <f ca="1">SUMIF(INDIRECT(Table2[[#Headers],[M17_21_2]]&amp;"[concat]"),Table2[concat],INDIRECT(Table2[[#Headers],[M17_21_2]]&amp;"[c]"))</f>
        <v>0</v>
      </c>
      <c r="H2065" s="6">
        <f ca="1">SUMIF(INDIRECT(Table2[[#Headers],[K17_21_2]]&amp;"[concat]"),Table2[concat],INDIRECT(Table2[[#Headers],[K17_21_2]]&amp;"[c]"))*-1</f>
        <v>-1</v>
      </c>
      <c r="I2065" s="6" t="str">
        <f ca="1">IF(OR(Table2[[#This Row],[M17_21_2]]&gt;0,Table2[[#This Row],[K17_21_2]]&lt;0),"+-","")</f>
        <v>+-</v>
      </c>
      <c r="J2065" s="9">
        <f ca="1">SUMIF(INDIRECT(Table2[[#Headers],[M23_28_2]]&amp;"[concat]"),Table2[concat],INDIRECT(Table2[[#Headers],[M23_28_2]]&amp;"[c]"))</f>
        <v>0</v>
      </c>
      <c r="K2065" s="9"/>
      <c r="L2065" s="9" t="str">
        <f ca="1">IF(OR(Table2[[#This Row],[M23_28_2]]&gt;0,Table2[[#This Row],[K23_28_2]]&lt;0),"+-","")</f>
        <v/>
      </c>
    </row>
    <row r="2066" spans="1:12" x14ac:dyDescent="0.25">
      <c r="A2066" s="6" t="str">
        <f>SUBSTITUTE(SUBSTITUTE(Table2[[#This Row],[NAMA BARANG]],"-","")," ","")</f>
        <v>StipJumbo1038BigHero</v>
      </c>
      <c r="B2066" s="8">
        <f ca="1">IF(Table2[[#This Row],[TT]]&lt;1,"",COUNT(B$2:B2065)+1)</f>
        <v>2064</v>
      </c>
      <c r="C2066" s="6" t="s">
        <v>2417</v>
      </c>
      <c r="D2066" s="8">
        <v>1</v>
      </c>
      <c r="E2066" s="8" t="s">
        <v>259</v>
      </c>
      <c r="F2066" s="8">
        <f ca="1">SUM(Table2[[#This Row],[AWAL]],Table2[[#This Row],[M17_21_2]],Table2[[#This Row],[K17_21_2]],Table2[[#This Row],[M23_28_2]],Table2[[#This Row],[K23_28_2]])</f>
        <v>1</v>
      </c>
      <c r="G2066" s="6">
        <f ca="1">SUMIF(INDIRECT(Table2[[#Headers],[M17_21_2]]&amp;"[concat]"),Table2[concat],INDIRECT(Table2[[#Headers],[M17_21_2]]&amp;"[c]"))</f>
        <v>0</v>
      </c>
      <c r="H2066" s="6">
        <f ca="1">SUMIF(INDIRECT(Table2[[#Headers],[K17_21_2]]&amp;"[concat]"),Table2[concat],INDIRECT(Table2[[#Headers],[K17_21_2]]&amp;"[c]"))*-1</f>
        <v>0</v>
      </c>
      <c r="I2066" s="6" t="str">
        <f ca="1">IF(OR(Table2[[#This Row],[M17_21_2]]&gt;0,Table2[[#This Row],[K17_21_2]]&lt;0),"+-","")</f>
        <v/>
      </c>
      <c r="J2066" s="9">
        <f ca="1">SUMIF(INDIRECT(Table2[[#Headers],[M23_28_2]]&amp;"[concat]"),Table2[concat],INDIRECT(Table2[[#Headers],[M23_28_2]]&amp;"[c]"))</f>
        <v>0</v>
      </c>
      <c r="K2066" s="9"/>
      <c r="L2066" s="9" t="str">
        <f ca="1">IF(OR(Table2[[#This Row],[M23_28_2]]&gt;0,Table2[[#This Row],[K23_28_2]]&lt;0),"+-","")</f>
        <v/>
      </c>
    </row>
    <row r="2067" spans="1:12" x14ac:dyDescent="0.25">
      <c r="A2067" s="6" t="str">
        <f>SUBSTITUTE(SUBSTITUTE(Table2[[#This Row],[NAMA BARANG]],"-","")," ","")</f>
        <v>StipJumboDisney4710(24)</v>
      </c>
      <c r="B2067" s="8">
        <f ca="1">IF(Table2[[#This Row],[TT]]&lt;1,"",COUNT(B$2:B2066)+1)</f>
        <v>2065</v>
      </c>
      <c r="C2067" s="6" t="s">
        <v>2418</v>
      </c>
      <c r="D2067" s="8">
        <v>1</v>
      </c>
      <c r="E2067" s="8" t="s">
        <v>103</v>
      </c>
      <c r="F2067" s="8">
        <f ca="1">SUM(Table2[[#This Row],[AWAL]],Table2[[#This Row],[M17_21_2]],Table2[[#This Row],[K17_21_2]],Table2[[#This Row],[M23_28_2]],Table2[[#This Row],[K23_28_2]])</f>
        <v>1</v>
      </c>
      <c r="G2067" s="6">
        <f ca="1">SUMIF(INDIRECT(Table2[[#Headers],[M17_21_2]]&amp;"[concat]"),Table2[concat],INDIRECT(Table2[[#Headers],[M17_21_2]]&amp;"[c]"))</f>
        <v>0</v>
      </c>
      <c r="H2067" s="6">
        <f ca="1">SUMIF(INDIRECT(Table2[[#Headers],[K17_21_2]]&amp;"[concat]"),Table2[concat],INDIRECT(Table2[[#Headers],[K17_21_2]]&amp;"[c]"))*-1</f>
        <v>0</v>
      </c>
      <c r="I2067" s="6" t="str">
        <f ca="1">IF(OR(Table2[[#This Row],[M17_21_2]]&gt;0,Table2[[#This Row],[K17_21_2]]&lt;0),"+-","")</f>
        <v/>
      </c>
      <c r="J2067" s="9">
        <f ca="1">SUMIF(INDIRECT(Table2[[#Headers],[M23_28_2]]&amp;"[concat]"),Table2[concat],INDIRECT(Table2[[#Headers],[M23_28_2]]&amp;"[c]"))</f>
        <v>0</v>
      </c>
      <c r="K2067" s="9"/>
      <c r="L2067" s="9" t="str">
        <f ca="1">IF(OR(Table2[[#This Row],[M23_28_2]]&gt;0,Table2[[#This Row],[K23_28_2]]&lt;0),"+-","")</f>
        <v/>
      </c>
    </row>
    <row r="2068" spans="1:12" x14ac:dyDescent="0.25">
      <c r="A2068" s="6" t="str">
        <f>SUBSTITUTE(SUBSTITUTE(Table2[[#This Row],[NAMA BARANG]],"-","")," ","")</f>
        <v>StipJX99002Set+AsahanApplebear(24pc)</v>
      </c>
      <c r="B2068" s="8">
        <f ca="1">IF(Table2[[#This Row],[TT]]&lt;1,"",COUNT(B$2:B2067)+1)</f>
        <v>2066</v>
      </c>
      <c r="C2068" s="6" t="s">
        <v>2419</v>
      </c>
      <c r="D2068" s="8">
        <v>4</v>
      </c>
      <c r="E2068" s="8" t="s">
        <v>55</v>
      </c>
      <c r="F2068" s="8">
        <f ca="1">SUM(Table2[[#This Row],[AWAL]],Table2[[#This Row],[M17_21_2]],Table2[[#This Row],[K17_21_2]],Table2[[#This Row],[M23_28_2]],Table2[[#This Row],[K23_28_2]])</f>
        <v>4</v>
      </c>
      <c r="G2068" s="6">
        <f ca="1">SUMIF(INDIRECT(Table2[[#Headers],[M17_21_2]]&amp;"[concat]"),Table2[concat],INDIRECT(Table2[[#Headers],[M17_21_2]]&amp;"[c]"))</f>
        <v>0</v>
      </c>
      <c r="H2068" s="6">
        <f ca="1">SUMIF(INDIRECT(Table2[[#Headers],[K17_21_2]]&amp;"[concat]"),Table2[concat],INDIRECT(Table2[[#Headers],[K17_21_2]]&amp;"[c]"))*-1</f>
        <v>0</v>
      </c>
      <c r="I2068" s="6" t="str">
        <f ca="1">IF(OR(Table2[[#This Row],[M17_21_2]]&gt;0,Table2[[#This Row],[K17_21_2]]&lt;0),"+-","")</f>
        <v/>
      </c>
      <c r="J2068" s="9">
        <f ca="1">SUMIF(INDIRECT(Table2[[#Headers],[M23_28_2]]&amp;"[concat]"),Table2[concat],INDIRECT(Table2[[#Headers],[M23_28_2]]&amp;"[c]"))</f>
        <v>0</v>
      </c>
      <c r="K2068" s="9"/>
      <c r="L2068" s="9" t="str">
        <f ca="1">IF(OR(Table2[[#This Row],[M23_28_2]]&gt;0,Table2[[#This Row],[K23_28_2]]&lt;0),"+-","")</f>
        <v/>
      </c>
    </row>
    <row r="2069" spans="1:12" x14ac:dyDescent="0.25">
      <c r="A2069" s="6" t="str">
        <f>SUBSTITUTE(SUBSTITUTE(Table2[[#This Row],[NAMA BARANG]],"-","")," ","")</f>
        <v>StipJX99009Kursigoyang(24pc)</v>
      </c>
      <c r="B2069" s="8">
        <f ca="1">IF(Table2[[#This Row],[TT]]&lt;1,"",COUNT(B$2:B2068)+1)</f>
        <v>2067</v>
      </c>
      <c r="C2069" s="6" t="s">
        <v>2420</v>
      </c>
      <c r="D2069" s="8">
        <v>1</v>
      </c>
      <c r="E2069" s="8" t="s">
        <v>72</v>
      </c>
      <c r="F2069" s="8">
        <f ca="1">SUM(Table2[[#This Row],[AWAL]],Table2[[#This Row],[M17_21_2]],Table2[[#This Row],[K17_21_2]],Table2[[#This Row],[M23_28_2]],Table2[[#This Row],[K23_28_2]])</f>
        <v>1</v>
      </c>
      <c r="G2069" s="6">
        <f ca="1">SUMIF(INDIRECT(Table2[[#Headers],[M17_21_2]]&amp;"[concat]"),Table2[concat],INDIRECT(Table2[[#Headers],[M17_21_2]]&amp;"[c]"))</f>
        <v>0</v>
      </c>
      <c r="H2069" s="6">
        <f ca="1">SUMIF(INDIRECT(Table2[[#Headers],[K17_21_2]]&amp;"[concat]"),Table2[concat],INDIRECT(Table2[[#Headers],[K17_21_2]]&amp;"[c]"))*-1</f>
        <v>0</v>
      </c>
      <c r="I2069" s="6" t="str">
        <f ca="1">IF(OR(Table2[[#This Row],[M17_21_2]]&gt;0,Table2[[#This Row],[K17_21_2]]&lt;0),"+-","")</f>
        <v/>
      </c>
      <c r="J2069" s="9">
        <f ca="1">SUMIF(INDIRECT(Table2[[#Headers],[M23_28_2]]&amp;"[concat]"),Table2[concat],INDIRECT(Table2[[#Headers],[M23_28_2]]&amp;"[c]"))</f>
        <v>0</v>
      </c>
      <c r="K2069" s="9"/>
      <c r="L2069" s="9" t="str">
        <f ca="1">IF(OR(Table2[[#This Row],[M23_28_2]]&gt;0,Table2[[#This Row],[K23_28_2]]&lt;0),"+-","")</f>
        <v/>
      </c>
    </row>
    <row r="2070" spans="1:12" x14ac:dyDescent="0.25">
      <c r="A2070" s="6" t="str">
        <f>SUBSTITUTE(SUBSTITUTE(Table2[[#This Row],[NAMA BARANG]],"-","")," ","")</f>
        <v>StipKucing6171/Robot6193</v>
      </c>
      <c r="B2070" s="8">
        <f ca="1">IF(Table2[[#This Row],[TT]]&lt;1,"",COUNT(B$2:B2069)+1)</f>
        <v>2068</v>
      </c>
      <c r="C2070" s="6" t="s">
        <v>2421</v>
      </c>
      <c r="D2070" s="8">
        <v>2</v>
      </c>
      <c r="E2070" s="8" t="s">
        <v>560</v>
      </c>
      <c r="F2070" s="8">
        <f ca="1">SUM(Table2[[#This Row],[AWAL]],Table2[[#This Row],[M17_21_2]],Table2[[#This Row],[K17_21_2]],Table2[[#This Row],[M23_28_2]],Table2[[#This Row],[K23_28_2]])</f>
        <v>2</v>
      </c>
      <c r="G2070" s="6">
        <f ca="1">SUMIF(INDIRECT(Table2[[#Headers],[M17_21_2]]&amp;"[concat]"),Table2[concat],INDIRECT(Table2[[#Headers],[M17_21_2]]&amp;"[c]"))</f>
        <v>0</v>
      </c>
      <c r="H2070" s="6">
        <f ca="1">SUMIF(INDIRECT(Table2[[#Headers],[K17_21_2]]&amp;"[concat]"),Table2[concat],INDIRECT(Table2[[#Headers],[K17_21_2]]&amp;"[c]"))*-1</f>
        <v>0</v>
      </c>
      <c r="I2070" s="6" t="str">
        <f ca="1">IF(OR(Table2[[#This Row],[M17_21_2]]&gt;0,Table2[[#This Row],[K17_21_2]]&lt;0),"+-","")</f>
        <v/>
      </c>
      <c r="J2070" s="9">
        <f ca="1">SUMIF(INDIRECT(Table2[[#Headers],[M23_28_2]]&amp;"[concat]"),Table2[concat],INDIRECT(Table2[[#Headers],[M23_28_2]]&amp;"[c]"))</f>
        <v>0</v>
      </c>
      <c r="K2070" s="9"/>
      <c r="L2070" s="9" t="str">
        <f ca="1">IF(OR(Table2[[#This Row],[M23_28_2]]&gt;0,Table2[[#This Row],[K23_28_2]]&lt;0),"+-","")</f>
        <v/>
      </c>
    </row>
    <row r="2071" spans="1:12" x14ac:dyDescent="0.25">
      <c r="A2071" s="6" t="str">
        <f>SUBSTITUTE(SUBSTITUTE(Table2[[#This Row],[NAMA BARANG]],"-","")," ","")</f>
        <v>StipMatahari0025</v>
      </c>
      <c r="B2071" s="8">
        <f ca="1">IF(Table2[[#This Row],[TT]]&lt;1,"",COUNT(B$2:B2070)+1)</f>
        <v>2069</v>
      </c>
      <c r="C2071" s="6" t="s">
        <v>2422</v>
      </c>
      <c r="D2071" s="8">
        <v>3</v>
      </c>
      <c r="E2071" s="8" t="s">
        <v>444</v>
      </c>
      <c r="F2071" s="8">
        <f ca="1">SUM(Table2[[#This Row],[AWAL]],Table2[[#This Row],[M17_21_2]],Table2[[#This Row],[K17_21_2]],Table2[[#This Row],[M23_28_2]],Table2[[#This Row],[K23_28_2]])</f>
        <v>3</v>
      </c>
      <c r="G2071" s="6">
        <f ca="1">SUMIF(INDIRECT(Table2[[#Headers],[M17_21_2]]&amp;"[concat]"),Table2[concat],INDIRECT(Table2[[#Headers],[M17_21_2]]&amp;"[c]"))</f>
        <v>0</v>
      </c>
      <c r="H2071" s="6">
        <f ca="1">SUMIF(INDIRECT(Table2[[#Headers],[K17_21_2]]&amp;"[concat]"),Table2[concat],INDIRECT(Table2[[#Headers],[K17_21_2]]&amp;"[c]"))*-1</f>
        <v>0</v>
      </c>
      <c r="I2071" s="6" t="str">
        <f ca="1">IF(OR(Table2[[#This Row],[M17_21_2]]&gt;0,Table2[[#This Row],[K17_21_2]]&lt;0),"+-","")</f>
        <v/>
      </c>
      <c r="J2071" s="9">
        <f ca="1">SUMIF(INDIRECT(Table2[[#Headers],[M23_28_2]]&amp;"[concat]"),Table2[concat],INDIRECT(Table2[[#Headers],[M23_28_2]]&amp;"[c]"))</f>
        <v>0</v>
      </c>
      <c r="K2071" s="9"/>
      <c r="L2071" s="9" t="str">
        <f ca="1">IF(OR(Table2[[#This Row],[M23_28_2]]&gt;0,Table2[[#This Row],[K23_28_2]]&lt;0),"+-","")</f>
        <v/>
      </c>
    </row>
    <row r="2072" spans="1:12" x14ac:dyDescent="0.25">
      <c r="A2072" s="6" t="str">
        <f>SUBSTITUTE(SUBSTITUTE(Table2[[#This Row],[NAMA BARANG]],"-","")," ","")</f>
        <v>StipMinion(36)</v>
      </c>
      <c r="B2072" s="8">
        <f ca="1">IF(Table2[[#This Row],[TT]]&lt;1,"",COUNT(B$2:B2071)+1)</f>
        <v>2070</v>
      </c>
      <c r="C2072" s="6" t="s">
        <v>2423</v>
      </c>
      <c r="D2072" s="8">
        <v>29</v>
      </c>
      <c r="E2072" s="8" t="s">
        <v>103</v>
      </c>
      <c r="F2072" s="8">
        <f ca="1">SUM(Table2[[#This Row],[AWAL]],Table2[[#This Row],[M17_21_2]],Table2[[#This Row],[K17_21_2]],Table2[[#This Row],[M23_28_2]],Table2[[#This Row],[K23_28_2]])</f>
        <v>29</v>
      </c>
      <c r="G2072" s="6">
        <f ca="1">SUMIF(INDIRECT(Table2[[#Headers],[M17_21_2]]&amp;"[concat]"),Table2[concat],INDIRECT(Table2[[#Headers],[M17_21_2]]&amp;"[c]"))</f>
        <v>0</v>
      </c>
      <c r="H2072" s="6">
        <f ca="1">SUMIF(INDIRECT(Table2[[#Headers],[K17_21_2]]&amp;"[concat]"),Table2[concat],INDIRECT(Table2[[#Headers],[K17_21_2]]&amp;"[c]"))*-1</f>
        <v>0</v>
      </c>
      <c r="I2072" s="6" t="str">
        <f ca="1">IF(OR(Table2[[#This Row],[M17_21_2]]&gt;0,Table2[[#This Row],[K17_21_2]]&lt;0),"+-","")</f>
        <v/>
      </c>
      <c r="J2072" s="9">
        <f ca="1">SUMIF(INDIRECT(Table2[[#Headers],[M23_28_2]]&amp;"[concat]"),Table2[concat],INDIRECT(Table2[[#Headers],[M23_28_2]]&amp;"[c]"))</f>
        <v>0</v>
      </c>
      <c r="K2072" s="9"/>
      <c r="L2072" s="9" t="str">
        <f ca="1">IF(OR(Table2[[#This Row],[M23_28_2]]&gt;0,Table2[[#This Row],[K23_28_2]]&lt;0),"+-","")</f>
        <v/>
      </c>
    </row>
    <row r="2073" spans="1:12" x14ac:dyDescent="0.25">
      <c r="A2073" s="6" t="str">
        <f>SUBSTITUTE(SUBSTITUTE(Table2[[#This Row],[NAMA BARANG]],"-","")," ","")</f>
        <v>Stipminion1316/17(36)</v>
      </c>
      <c r="B2073" s="8">
        <f ca="1">IF(Table2[[#This Row],[TT]]&lt;1,"",COUNT(B$2:B2072)+1)</f>
        <v>2071</v>
      </c>
      <c r="C2073" s="6" t="s">
        <v>2424</v>
      </c>
      <c r="D2073" s="8">
        <v>30</v>
      </c>
      <c r="E2073" s="8" t="s">
        <v>2425</v>
      </c>
      <c r="F2073" s="8">
        <f ca="1">SUM(Table2[[#This Row],[AWAL]],Table2[[#This Row],[M17_21_2]],Table2[[#This Row],[K17_21_2]],Table2[[#This Row],[M23_28_2]],Table2[[#This Row],[K23_28_2]])</f>
        <v>30</v>
      </c>
      <c r="G2073" s="6">
        <f ca="1">SUMIF(INDIRECT(Table2[[#Headers],[M17_21_2]]&amp;"[concat]"),Table2[concat],INDIRECT(Table2[[#Headers],[M17_21_2]]&amp;"[c]"))</f>
        <v>0</v>
      </c>
      <c r="H2073" s="6">
        <f ca="1">SUMIF(INDIRECT(Table2[[#Headers],[K17_21_2]]&amp;"[concat]"),Table2[concat],INDIRECT(Table2[[#Headers],[K17_21_2]]&amp;"[c]"))*-1</f>
        <v>0</v>
      </c>
      <c r="I2073" s="6" t="str">
        <f ca="1">IF(OR(Table2[[#This Row],[M17_21_2]]&gt;0,Table2[[#This Row],[K17_21_2]]&lt;0),"+-","")</f>
        <v/>
      </c>
      <c r="J2073" s="9">
        <f ca="1">SUMIF(INDIRECT(Table2[[#Headers],[M23_28_2]]&amp;"[concat]"),Table2[concat],INDIRECT(Table2[[#Headers],[M23_28_2]]&amp;"[c]"))</f>
        <v>0</v>
      </c>
      <c r="K2073" s="9"/>
      <c r="L2073" s="9" t="str">
        <f ca="1">IF(OR(Table2[[#This Row],[M23_28_2]]&gt;0,Table2[[#This Row],[K23_28_2]]&lt;0),"+-","")</f>
        <v/>
      </c>
    </row>
    <row r="2074" spans="1:12" x14ac:dyDescent="0.25">
      <c r="A2074" s="6" t="str">
        <f>SUBSTITUTE(SUBSTITUTE(Table2[[#This Row],[NAMA BARANG]],"-","")," ","")</f>
        <v>StipMinion6763(120)K</v>
      </c>
      <c r="B2074" s="8">
        <f ca="1">IF(Table2[[#This Row],[TT]]&lt;1,"",COUNT(B$2:B2073)+1)</f>
        <v>2072</v>
      </c>
      <c r="C2074" s="6" t="s">
        <v>2426</v>
      </c>
      <c r="D2074" s="8">
        <v>37</v>
      </c>
      <c r="E2074" s="8" t="s">
        <v>596</v>
      </c>
      <c r="F2074" s="8">
        <f ca="1">SUM(Table2[[#This Row],[AWAL]],Table2[[#This Row],[M17_21_2]],Table2[[#This Row],[K17_21_2]],Table2[[#This Row],[M23_28_2]],Table2[[#This Row],[K23_28_2]])</f>
        <v>37</v>
      </c>
      <c r="G2074" s="6">
        <f ca="1">SUMIF(INDIRECT(Table2[[#Headers],[M17_21_2]]&amp;"[concat]"),Table2[concat],INDIRECT(Table2[[#Headers],[M17_21_2]]&amp;"[c]"))</f>
        <v>0</v>
      </c>
      <c r="H2074" s="6">
        <f ca="1">SUMIF(INDIRECT(Table2[[#Headers],[K17_21_2]]&amp;"[concat]"),Table2[concat],INDIRECT(Table2[[#Headers],[K17_21_2]]&amp;"[c]"))*-1</f>
        <v>0</v>
      </c>
      <c r="I2074" s="6" t="str">
        <f ca="1">IF(OR(Table2[[#This Row],[M17_21_2]]&gt;0,Table2[[#This Row],[K17_21_2]]&lt;0),"+-","")</f>
        <v/>
      </c>
      <c r="J2074" s="9">
        <f ca="1">SUMIF(INDIRECT(Table2[[#Headers],[M23_28_2]]&amp;"[concat]"),Table2[concat],INDIRECT(Table2[[#Headers],[M23_28_2]]&amp;"[c]"))</f>
        <v>0</v>
      </c>
      <c r="K2074" s="9"/>
      <c r="L2074" s="9" t="str">
        <f ca="1">IF(OR(Table2[[#This Row],[M23_28_2]]&gt;0,Table2[[#This Row],[K23_28_2]]&lt;0),"+-","")</f>
        <v/>
      </c>
    </row>
    <row r="2075" spans="1:12" x14ac:dyDescent="0.25">
      <c r="A2075" s="6" t="str">
        <f>SUBSTITUTE(SUBSTITUTE(Table2[[#This Row],[NAMA BARANG]],"-","")," ","")</f>
        <v>StipMinionB6765(60)</v>
      </c>
      <c r="B2075" s="8">
        <f ca="1">IF(Table2[[#This Row],[TT]]&lt;1,"",COUNT(B$2:B2074)+1)</f>
        <v>2073</v>
      </c>
      <c r="C2075" s="6" t="s">
        <v>2427</v>
      </c>
      <c r="D2075" s="8">
        <v>61</v>
      </c>
      <c r="E2075" s="8" t="s">
        <v>23</v>
      </c>
      <c r="F2075" s="8">
        <f ca="1">SUM(Table2[[#This Row],[AWAL]],Table2[[#This Row],[M17_21_2]],Table2[[#This Row],[K17_21_2]],Table2[[#This Row],[M23_28_2]],Table2[[#This Row],[K23_28_2]])</f>
        <v>61</v>
      </c>
      <c r="G2075" s="6">
        <f ca="1">SUMIF(INDIRECT(Table2[[#Headers],[M17_21_2]]&amp;"[concat]"),Table2[concat],INDIRECT(Table2[[#Headers],[M17_21_2]]&amp;"[c]"))</f>
        <v>0</v>
      </c>
      <c r="H2075" s="6">
        <f ca="1">SUMIF(INDIRECT(Table2[[#Headers],[K17_21_2]]&amp;"[concat]"),Table2[concat],INDIRECT(Table2[[#Headers],[K17_21_2]]&amp;"[c]"))*-1</f>
        <v>0</v>
      </c>
      <c r="I2075" s="6" t="str">
        <f ca="1">IF(OR(Table2[[#This Row],[M17_21_2]]&gt;0,Table2[[#This Row],[K17_21_2]]&lt;0),"+-","")</f>
        <v/>
      </c>
      <c r="J2075" s="9">
        <f ca="1">SUMIF(INDIRECT(Table2[[#Headers],[M23_28_2]]&amp;"[concat]"),Table2[concat],INDIRECT(Table2[[#Headers],[M23_28_2]]&amp;"[c]"))</f>
        <v>0</v>
      </c>
      <c r="K2075" s="9"/>
      <c r="L2075" s="9" t="str">
        <f ca="1">IF(OR(Table2[[#This Row],[M23_28_2]]&gt;0,Table2[[#This Row],[K23_28_2]]&lt;0),"+-","")</f>
        <v/>
      </c>
    </row>
    <row r="2076" spans="1:12" x14ac:dyDescent="0.25">
      <c r="A2076" s="6" t="str">
        <f>SUBSTITUTE(SUBSTITUTE(Table2[[#This Row],[NAMA BARANG]],"-","")," ","")</f>
        <v>StipMK01MMouse(1x100)</v>
      </c>
      <c r="B2076" s="8">
        <f ca="1">IF(Table2[[#This Row],[TT]]&lt;1,"",COUNT(B$2:B2075)+1)</f>
        <v>2074</v>
      </c>
      <c r="C2076" s="6" t="s">
        <v>2428</v>
      </c>
      <c r="D2076" s="8">
        <v>2</v>
      </c>
      <c r="E2076" s="8" t="s">
        <v>55</v>
      </c>
      <c r="F2076" s="8">
        <f ca="1">SUM(Table2[[#This Row],[AWAL]],Table2[[#This Row],[M17_21_2]],Table2[[#This Row],[K17_21_2]],Table2[[#This Row],[M23_28_2]],Table2[[#This Row],[K23_28_2]])</f>
        <v>2</v>
      </c>
      <c r="G2076" s="6">
        <f ca="1">SUMIF(INDIRECT(Table2[[#Headers],[M17_21_2]]&amp;"[concat]"),Table2[concat],INDIRECT(Table2[[#Headers],[M17_21_2]]&amp;"[c]"))</f>
        <v>0</v>
      </c>
      <c r="H2076" s="6">
        <f ca="1">SUMIF(INDIRECT(Table2[[#Headers],[K17_21_2]]&amp;"[concat]"),Table2[concat],INDIRECT(Table2[[#Headers],[K17_21_2]]&amp;"[c]"))*-1</f>
        <v>0</v>
      </c>
      <c r="I2076" s="6" t="str">
        <f ca="1">IF(OR(Table2[[#This Row],[M17_21_2]]&gt;0,Table2[[#This Row],[K17_21_2]]&lt;0),"+-","")</f>
        <v/>
      </c>
      <c r="J2076" s="9">
        <f ca="1">SUMIF(INDIRECT(Table2[[#Headers],[M23_28_2]]&amp;"[concat]"),Table2[concat],INDIRECT(Table2[[#Headers],[M23_28_2]]&amp;"[c]"))</f>
        <v>0</v>
      </c>
      <c r="K2076" s="9"/>
      <c r="L2076" s="9" t="str">
        <f ca="1">IF(OR(Table2[[#This Row],[M23_28_2]]&gt;0,Table2[[#This Row],[K23_28_2]]&lt;0),"+-","")</f>
        <v/>
      </c>
    </row>
    <row r="2077" spans="1:12" x14ac:dyDescent="0.25">
      <c r="A2077" s="6" t="str">
        <f>SUBSTITUTE(SUBSTITUTE(Table2[[#This Row],[NAMA BARANG]],"-","")," ","")</f>
        <v>StipMonokuroboOval(B)Mnk828(24)</v>
      </c>
      <c r="B2077" s="10">
        <f ca="1">IF(Table2[[#This Row],[TT]]&lt;1,"",COUNT(B$2:B2076)+1)</f>
        <v>2075</v>
      </c>
      <c r="C2077" s="6" t="s">
        <v>2429</v>
      </c>
      <c r="D2077" s="8">
        <v>8</v>
      </c>
      <c r="E2077" s="8" t="s">
        <v>292</v>
      </c>
      <c r="F2077" s="10">
        <f ca="1">SUM(Table2[[#This Row],[AWAL]],Table2[[#This Row],[M17_21_2]],Table2[[#This Row],[K17_21_2]],Table2[[#This Row],[M23_28_2]],Table2[[#This Row],[K23_28_2]])</f>
        <v>8</v>
      </c>
      <c r="G2077" s="6">
        <f ca="1">SUMIF(INDIRECT(Table2[[#Headers],[M17_21_2]]&amp;"[concat]"),Table2[concat],INDIRECT(Table2[[#Headers],[M17_21_2]]&amp;"[c]"))</f>
        <v>0</v>
      </c>
      <c r="H2077" s="6">
        <f ca="1">SUMIF(INDIRECT(Table2[[#Headers],[K17_21_2]]&amp;"[concat]"),Table2[concat],INDIRECT(Table2[[#Headers],[K17_21_2]]&amp;"[c]"))*-1</f>
        <v>0</v>
      </c>
      <c r="I2077" s="6" t="str">
        <f ca="1">IF(OR(Table2[[#This Row],[M17_21_2]]&gt;0,Table2[[#This Row],[K17_21_2]]&lt;0),"+-","")</f>
        <v/>
      </c>
      <c r="J2077" s="9">
        <f ca="1">SUMIF(INDIRECT(Table2[[#Headers],[M23_28_2]]&amp;"[concat]"),Table2[concat],INDIRECT(Table2[[#Headers],[M23_28_2]]&amp;"[c]"))</f>
        <v>0</v>
      </c>
      <c r="K2077" s="9"/>
      <c r="L2077" s="9" t="str">
        <f ca="1">IF(OR(Table2[[#This Row],[M23_28_2]]&gt;0,Table2[[#This Row],[K23_28_2]]&lt;0),"+-","")</f>
        <v/>
      </c>
    </row>
    <row r="2078" spans="1:12" x14ac:dyDescent="0.25">
      <c r="A2078" s="6" t="str">
        <f>SUBSTITUTE(SUBSTITUTE(Table2[[#This Row],[NAMA BARANG]],"-","")," ","")</f>
        <v>StipMonokuroboOval(Tg)Mnk827(24)</v>
      </c>
      <c r="B2078" s="8">
        <f ca="1">IF(Table2[[#This Row],[TT]]&lt;1,"",COUNT(B$2:B2077)+1)</f>
        <v>2076</v>
      </c>
      <c r="C2078" s="6" t="s">
        <v>2430</v>
      </c>
      <c r="D2078" s="8">
        <v>3</v>
      </c>
      <c r="E2078" s="8" t="s">
        <v>292</v>
      </c>
      <c r="F2078" s="8">
        <f ca="1">SUM(Table2[[#This Row],[AWAL]],Table2[[#This Row],[M17_21_2]],Table2[[#This Row],[K17_21_2]],Table2[[#This Row],[M23_28_2]],Table2[[#This Row],[K23_28_2]])</f>
        <v>3</v>
      </c>
      <c r="G2078" s="6">
        <f ca="1">SUMIF(INDIRECT(Table2[[#Headers],[M17_21_2]]&amp;"[concat]"),Table2[concat],INDIRECT(Table2[[#Headers],[M17_21_2]]&amp;"[c]"))</f>
        <v>0</v>
      </c>
      <c r="H2078" s="6">
        <f ca="1">SUMIF(INDIRECT(Table2[[#Headers],[K17_21_2]]&amp;"[concat]"),Table2[concat],INDIRECT(Table2[[#Headers],[K17_21_2]]&amp;"[c]"))*-1</f>
        <v>0</v>
      </c>
      <c r="I2078" s="6" t="str">
        <f ca="1">IF(OR(Table2[[#This Row],[M17_21_2]]&gt;0,Table2[[#This Row],[K17_21_2]]&lt;0),"+-","")</f>
        <v/>
      </c>
      <c r="J2078" s="9">
        <f ca="1">SUMIF(INDIRECT(Table2[[#Headers],[M23_28_2]]&amp;"[concat]"),Table2[concat],INDIRECT(Table2[[#Headers],[M23_28_2]]&amp;"[c]"))</f>
        <v>0</v>
      </c>
      <c r="K2078" s="9"/>
      <c r="L2078" s="9" t="str">
        <f ca="1">IF(OR(Table2[[#This Row],[M23_28_2]]&gt;0,Table2[[#This Row],[K23_28_2]]&lt;0),"+-","")</f>
        <v/>
      </c>
    </row>
    <row r="2079" spans="1:12" x14ac:dyDescent="0.25">
      <c r="A2079" s="6" t="str">
        <f>SUBSTITUTE(SUBSTITUTE(Table2[[#This Row],[NAMA BARANG]],"-","")," ","")</f>
        <v>StipMS2078+magic(36)</v>
      </c>
      <c r="B2079" s="8">
        <f ca="1">IF(Table2[[#This Row],[TT]]&lt;1,"",COUNT(B$2:B2078)+1)</f>
        <v>2077</v>
      </c>
      <c r="C2079" s="6" t="s">
        <v>2431</v>
      </c>
      <c r="D2079" s="8">
        <v>1</v>
      </c>
      <c r="E2079" s="8" t="s">
        <v>2432</v>
      </c>
      <c r="F2079" s="8">
        <f ca="1">SUM(Table2[[#This Row],[AWAL]],Table2[[#This Row],[M17_21_2]],Table2[[#This Row],[K17_21_2]],Table2[[#This Row],[M23_28_2]],Table2[[#This Row],[K23_28_2]])</f>
        <v>1</v>
      </c>
      <c r="G2079" s="6">
        <f ca="1">SUMIF(INDIRECT(Table2[[#Headers],[M17_21_2]]&amp;"[concat]"),Table2[concat],INDIRECT(Table2[[#Headers],[M17_21_2]]&amp;"[c]"))</f>
        <v>0</v>
      </c>
      <c r="H2079" s="6">
        <f ca="1">SUMIF(INDIRECT(Table2[[#Headers],[K17_21_2]]&amp;"[concat]"),Table2[concat],INDIRECT(Table2[[#Headers],[K17_21_2]]&amp;"[c]"))*-1</f>
        <v>0</v>
      </c>
      <c r="I2079" s="6" t="str">
        <f ca="1">IF(OR(Table2[[#This Row],[M17_21_2]]&gt;0,Table2[[#This Row],[K17_21_2]]&lt;0),"+-","")</f>
        <v/>
      </c>
      <c r="J2079" s="9">
        <f ca="1">SUMIF(INDIRECT(Table2[[#Headers],[M23_28_2]]&amp;"[concat]"),Table2[concat],INDIRECT(Table2[[#Headers],[M23_28_2]]&amp;"[c]"))</f>
        <v>0</v>
      </c>
      <c r="K2079" s="9"/>
      <c r="L2079" s="9" t="str">
        <f ca="1">IF(OR(Table2[[#This Row],[M23_28_2]]&gt;0,Table2[[#This Row],[K23_28_2]]&lt;0),"+-","")</f>
        <v/>
      </c>
    </row>
    <row r="2080" spans="1:12" x14ac:dyDescent="0.25">
      <c r="A2080" s="6" t="str">
        <f>SUBSTITUTE(SUBSTITUTE(Table2[[#This Row],[NAMA BARANG]],"-","")," ","")</f>
        <v>StipP09/2pc(48)</v>
      </c>
      <c r="B2080" s="8">
        <f ca="1">IF(Table2[[#This Row],[TT]]&lt;1,"",COUNT(B$2:B2079)+1)</f>
        <v>2078</v>
      </c>
      <c r="C2080" s="6" t="s">
        <v>2433</v>
      </c>
      <c r="D2080" s="8">
        <v>1</v>
      </c>
      <c r="E2080" s="8" t="s">
        <v>217</v>
      </c>
      <c r="F2080" s="8">
        <f ca="1">SUM(Table2[[#This Row],[AWAL]],Table2[[#This Row],[M17_21_2]],Table2[[#This Row],[K17_21_2]],Table2[[#This Row],[M23_28_2]],Table2[[#This Row],[K23_28_2]])</f>
        <v>1</v>
      </c>
      <c r="G2080" s="6">
        <f ca="1">SUMIF(INDIRECT(Table2[[#Headers],[M17_21_2]]&amp;"[concat]"),Table2[concat],INDIRECT(Table2[[#Headers],[M17_21_2]]&amp;"[c]"))</f>
        <v>0</v>
      </c>
      <c r="H2080" s="6">
        <f ca="1">SUMIF(INDIRECT(Table2[[#Headers],[K17_21_2]]&amp;"[concat]"),Table2[concat],INDIRECT(Table2[[#Headers],[K17_21_2]]&amp;"[c]"))*-1</f>
        <v>0</v>
      </c>
      <c r="I2080" s="6" t="str">
        <f ca="1">IF(OR(Table2[[#This Row],[M17_21_2]]&gt;0,Table2[[#This Row],[K17_21_2]]&lt;0),"+-","")</f>
        <v/>
      </c>
      <c r="J2080" s="9">
        <f ca="1">SUMIF(INDIRECT(Table2[[#Headers],[M23_28_2]]&amp;"[concat]"),Table2[concat],INDIRECT(Table2[[#Headers],[M23_28_2]]&amp;"[c]"))</f>
        <v>0</v>
      </c>
      <c r="K2080" s="9"/>
      <c r="L2080" s="9" t="str">
        <f ca="1">IF(OR(Table2[[#This Row],[M23_28_2]]&gt;0,Table2[[#This Row],[K23_28_2]]&lt;0),"+-","")</f>
        <v/>
      </c>
    </row>
    <row r="2081" spans="1:12" x14ac:dyDescent="0.25">
      <c r="A2081" s="6" t="str">
        <f>SUBSTITUTE(SUBSTITUTE(Table2[[#This Row],[NAMA BARANG]],"-","")," ","")</f>
        <v>StipRC6031(48)</v>
      </c>
      <c r="B2081" s="8">
        <f ca="1">IF(Table2[[#This Row],[TT]]&lt;1,"",COUNT(B$2:B2080)+1)</f>
        <v>2079</v>
      </c>
      <c r="C2081" s="6" t="s">
        <v>2434</v>
      </c>
      <c r="D2081" s="8">
        <v>2</v>
      </c>
      <c r="E2081" s="8" t="s">
        <v>217</v>
      </c>
      <c r="F2081" s="8">
        <f ca="1">SUM(Table2[[#This Row],[AWAL]],Table2[[#This Row],[M17_21_2]],Table2[[#This Row],[K17_21_2]],Table2[[#This Row],[M23_28_2]],Table2[[#This Row],[K23_28_2]])</f>
        <v>2</v>
      </c>
      <c r="G2081" s="6">
        <f ca="1">SUMIF(INDIRECT(Table2[[#Headers],[M17_21_2]]&amp;"[concat]"),Table2[concat],INDIRECT(Table2[[#Headers],[M17_21_2]]&amp;"[c]"))</f>
        <v>0</v>
      </c>
      <c r="H2081" s="6">
        <f ca="1">SUMIF(INDIRECT(Table2[[#Headers],[K17_21_2]]&amp;"[concat]"),Table2[concat],INDIRECT(Table2[[#Headers],[K17_21_2]]&amp;"[c]"))*-1</f>
        <v>0</v>
      </c>
      <c r="I2081" s="6" t="str">
        <f ca="1">IF(OR(Table2[[#This Row],[M17_21_2]]&gt;0,Table2[[#This Row],[K17_21_2]]&lt;0),"+-","")</f>
        <v/>
      </c>
      <c r="J2081" s="9">
        <f ca="1">SUMIF(INDIRECT(Table2[[#Headers],[M23_28_2]]&amp;"[concat]"),Table2[concat],INDIRECT(Table2[[#Headers],[M23_28_2]]&amp;"[c]"))</f>
        <v>0</v>
      </c>
      <c r="K2081" s="9"/>
      <c r="L2081" s="9" t="str">
        <f ca="1">IF(OR(Table2[[#This Row],[M23_28_2]]&gt;0,Table2[[#This Row],[K23_28_2]]&lt;0),"+-","")</f>
        <v/>
      </c>
    </row>
    <row r="2082" spans="1:12" x14ac:dyDescent="0.25">
      <c r="A2082" s="6" t="str">
        <f>SUBSTITUTE(SUBSTITUTE(Table2[[#This Row],[NAMA BARANG]],"-","")," ","")</f>
        <v>StipRC6032</v>
      </c>
      <c r="B2082" s="8">
        <f ca="1">IF(Table2[[#This Row],[TT]]&lt;1,"",COUNT(B$2:B2081)+1)</f>
        <v>2080</v>
      </c>
      <c r="C2082" s="6" t="s">
        <v>2435</v>
      </c>
      <c r="D2082" s="8">
        <v>1</v>
      </c>
      <c r="E2082" s="8" t="s">
        <v>217</v>
      </c>
      <c r="F2082" s="8">
        <f ca="1">SUM(Table2[[#This Row],[AWAL]],Table2[[#This Row],[M17_21_2]],Table2[[#This Row],[K17_21_2]],Table2[[#This Row],[M23_28_2]],Table2[[#This Row],[K23_28_2]])</f>
        <v>1</v>
      </c>
      <c r="G2082" s="6">
        <f ca="1">SUMIF(INDIRECT(Table2[[#Headers],[M17_21_2]]&amp;"[concat]"),Table2[concat],INDIRECT(Table2[[#Headers],[M17_21_2]]&amp;"[c]"))</f>
        <v>0</v>
      </c>
      <c r="H2082" s="6">
        <f ca="1">SUMIF(INDIRECT(Table2[[#Headers],[K17_21_2]]&amp;"[concat]"),Table2[concat],INDIRECT(Table2[[#Headers],[K17_21_2]]&amp;"[c]"))*-1</f>
        <v>0</v>
      </c>
      <c r="I2082" s="6" t="str">
        <f ca="1">IF(OR(Table2[[#This Row],[M17_21_2]]&gt;0,Table2[[#This Row],[K17_21_2]]&lt;0),"+-","")</f>
        <v/>
      </c>
      <c r="J2082" s="9">
        <f ca="1">SUMIF(INDIRECT(Table2[[#Headers],[M23_28_2]]&amp;"[concat]"),Table2[concat],INDIRECT(Table2[[#Headers],[M23_28_2]]&amp;"[c]"))</f>
        <v>0</v>
      </c>
      <c r="K2082" s="9"/>
      <c r="L2082" s="9" t="str">
        <f ca="1">IF(OR(Table2[[#This Row],[M23_28_2]]&gt;0,Table2[[#This Row],[K23_28_2]]&lt;0),"+-","")</f>
        <v/>
      </c>
    </row>
    <row r="2083" spans="1:12" x14ac:dyDescent="0.25">
      <c r="A2083" s="6" t="str">
        <f>SUBSTITUTE(SUBSTITUTE(Table2[[#This Row],[NAMA BARANG]],"-","")," ","")</f>
        <v>StipRC6034</v>
      </c>
      <c r="B2083" s="8">
        <f ca="1">IF(Table2[[#This Row],[TT]]&lt;1,"",COUNT(B$2:B2082)+1)</f>
        <v>2081</v>
      </c>
      <c r="C2083" s="6" t="s">
        <v>2436</v>
      </c>
      <c r="D2083" s="8">
        <v>1</v>
      </c>
      <c r="E2083" s="8" t="s">
        <v>217</v>
      </c>
      <c r="F2083" s="8">
        <f ca="1">SUM(Table2[[#This Row],[AWAL]],Table2[[#This Row],[M17_21_2]],Table2[[#This Row],[K17_21_2]],Table2[[#This Row],[M23_28_2]],Table2[[#This Row],[K23_28_2]])</f>
        <v>1</v>
      </c>
      <c r="G2083" s="6">
        <f ca="1">SUMIF(INDIRECT(Table2[[#Headers],[M17_21_2]]&amp;"[concat]"),Table2[concat],INDIRECT(Table2[[#Headers],[M17_21_2]]&amp;"[c]"))</f>
        <v>0</v>
      </c>
      <c r="H2083" s="6">
        <f ca="1">SUMIF(INDIRECT(Table2[[#Headers],[K17_21_2]]&amp;"[concat]"),Table2[concat],INDIRECT(Table2[[#Headers],[K17_21_2]]&amp;"[c]"))*-1</f>
        <v>0</v>
      </c>
      <c r="I2083" s="6" t="str">
        <f ca="1">IF(OR(Table2[[#This Row],[M17_21_2]]&gt;0,Table2[[#This Row],[K17_21_2]]&lt;0),"+-","")</f>
        <v/>
      </c>
      <c r="J2083" s="9">
        <f ca="1">SUMIF(INDIRECT(Table2[[#Headers],[M23_28_2]]&amp;"[concat]"),Table2[concat],INDIRECT(Table2[[#Headers],[M23_28_2]]&amp;"[c]"))</f>
        <v>0</v>
      </c>
      <c r="K2083" s="9"/>
      <c r="L2083" s="9" t="str">
        <f ca="1">IF(OR(Table2[[#This Row],[M23_28_2]]&gt;0,Table2[[#This Row],[K23_28_2]]&lt;0),"+-","")</f>
        <v/>
      </c>
    </row>
    <row r="2084" spans="1:12" x14ac:dyDescent="0.25">
      <c r="A2084" s="6" t="str">
        <f>SUBSTITUTE(SUBSTITUTE(Table2[[#This Row],[NAMA BARANG]],"-","")," ","")</f>
        <v>StipRC6035</v>
      </c>
      <c r="B2084" s="8">
        <f ca="1">IF(Table2[[#This Row],[TT]]&lt;1,"",COUNT(B$2:B2083)+1)</f>
        <v>2082</v>
      </c>
      <c r="C2084" s="6" t="s">
        <v>2437</v>
      </c>
      <c r="D2084" s="8">
        <v>3</v>
      </c>
      <c r="E2084" s="8" t="s">
        <v>217</v>
      </c>
      <c r="F2084" s="8">
        <f ca="1">SUM(Table2[[#This Row],[AWAL]],Table2[[#This Row],[M17_21_2]],Table2[[#This Row],[K17_21_2]],Table2[[#This Row],[M23_28_2]],Table2[[#This Row],[K23_28_2]])</f>
        <v>3</v>
      </c>
      <c r="G2084" s="6">
        <f ca="1">SUMIF(INDIRECT(Table2[[#Headers],[M17_21_2]]&amp;"[concat]"),Table2[concat],INDIRECT(Table2[[#Headers],[M17_21_2]]&amp;"[c]"))</f>
        <v>0</v>
      </c>
      <c r="H2084" s="6">
        <f ca="1">SUMIF(INDIRECT(Table2[[#Headers],[K17_21_2]]&amp;"[concat]"),Table2[concat],INDIRECT(Table2[[#Headers],[K17_21_2]]&amp;"[c]"))*-1</f>
        <v>0</v>
      </c>
      <c r="I2084" s="6" t="str">
        <f ca="1">IF(OR(Table2[[#This Row],[M17_21_2]]&gt;0,Table2[[#This Row],[K17_21_2]]&lt;0),"+-","")</f>
        <v/>
      </c>
      <c r="J2084" s="9">
        <f ca="1">SUMIF(INDIRECT(Table2[[#Headers],[M23_28_2]]&amp;"[concat]"),Table2[concat],INDIRECT(Table2[[#Headers],[M23_28_2]]&amp;"[c]"))</f>
        <v>0</v>
      </c>
      <c r="K2084" s="9"/>
      <c r="L2084" s="9" t="str">
        <f ca="1">IF(OR(Table2[[#This Row],[M23_28_2]]&gt;0,Table2[[#This Row],[K23_28_2]]&lt;0),"+-","")</f>
        <v/>
      </c>
    </row>
    <row r="2085" spans="1:12" x14ac:dyDescent="0.25">
      <c r="A2085" s="6" t="str">
        <f>SUBSTITUTE(SUBSTITUTE(Table2[[#This Row],[NAMA BARANG]],"-","")," ","")</f>
        <v>StipRC6037</v>
      </c>
      <c r="B2085" s="8">
        <f ca="1">IF(Table2[[#This Row],[TT]]&lt;1,"",COUNT(B$2:B2084)+1)</f>
        <v>2083</v>
      </c>
      <c r="C2085" s="6" t="s">
        <v>2438</v>
      </c>
      <c r="D2085" s="8">
        <v>2</v>
      </c>
      <c r="E2085" s="8" t="s">
        <v>217</v>
      </c>
      <c r="F2085" s="8">
        <f ca="1">SUM(Table2[[#This Row],[AWAL]],Table2[[#This Row],[M17_21_2]],Table2[[#This Row],[K17_21_2]],Table2[[#This Row],[M23_28_2]],Table2[[#This Row],[K23_28_2]])</f>
        <v>2</v>
      </c>
      <c r="G2085" s="6">
        <f ca="1">SUMIF(INDIRECT(Table2[[#Headers],[M17_21_2]]&amp;"[concat]"),Table2[concat],INDIRECT(Table2[[#Headers],[M17_21_2]]&amp;"[c]"))</f>
        <v>0</v>
      </c>
      <c r="H2085" s="6">
        <f ca="1">SUMIF(INDIRECT(Table2[[#Headers],[K17_21_2]]&amp;"[concat]"),Table2[concat],INDIRECT(Table2[[#Headers],[K17_21_2]]&amp;"[c]"))*-1</f>
        <v>0</v>
      </c>
      <c r="I2085" s="6" t="str">
        <f ca="1">IF(OR(Table2[[#This Row],[M17_21_2]]&gt;0,Table2[[#This Row],[K17_21_2]]&lt;0),"+-","")</f>
        <v/>
      </c>
      <c r="J2085" s="9">
        <f ca="1">SUMIF(INDIRECT(Table2[[#Headers],[M23_28_2]]&amp;"[concat]"),Table2[concat],INDIRECT(Table2[[#Headers],[M23_28_2]]&amp;"[c]"))</f>
        <v>0</v>
      </c>
      <c r="K2085" s="9"/>
      <c r="L2085" s="9" t="str">
        <f ca="1">IF(OR(Table2[[#This Row],[M23_28_2]]&gt;0,Table2[[#This Row],[K23_28_2]]&lt;0),"+-","")</f>
        <v/>
      </c>
    </row>
    <row r="2086" spans="1:12" x14ac:dyDescent="0.25">
      <c r="A2086" s="6" t="str">
        <f>SUBSTITUTE(SUBSTITUTE(Table2[[#This Row],[NAMA BARANG]],"-","")," ","")</f>
        <v>StipSika369Besar</v>
      </c>
      <c r="B2086" s="8">
        <f ca="1">IF(Table2[[#This Row],[TT]]&lt;1,"",COUNT(B$2:B2085)+1)</f>
        <v>2084</v>
      </c>
      <c r="C2086" s="6" t="s">
        <v>2439</v>
      </c>
      <c r="D2086" s="8">
        <v>20</v>
      </c>
      <c r="E2086" s="8" t="s">
        <v>101</v>
      </c>
      <c r="F2086" s="8">
        <f ca="1">SUM(Table2[[#This Row],[AWAL]],Table2[[#This Row],[M17_21_2]],Table2[[#This Row],[K17_21_2]],Table2[[#This Row],[M23_28_2]],Table2[[#This Row],[K23_28_2]])</f>
        <v>20</v>
      </c>
      <c r="G2086" s="6">
        <f ca="1">SUMIF(INDIRECT(Table2[[#Headers],[M17_21_2]]&amp;"[concat]"),Table2[concat],INDIRECT(Table2[[#Headers],[M17_21_2]]&amp;"[c]"))</f>
        <v>0</v>
      </c>
      <c r="H2086" s="6">
        <f ca="1">SUMIF(INDIRECT(Table2[[#Headers],[K17_21_2]]&amp;"[concat]"),Table2[concat],INDIRECT(Table2[[#Headers],[K17_21_2]]&amp;"[c]"))*-1</f>
        <v>0</v>
      </c>
      <c r="I2086" s="6" t="str">
        <f ca="1">IF(OR(Table2[[#This Row],[M17_21_2]]&gt;0,Table2[[#This Row],[K17_21_2]]&lt;0),"+-","")</f>
        <v/>
      </c>
      <c r="J2086" s="9">
        <f ca="1">SUMIF(INDIRECT(Table2[[#Headers],[M23_28_2]]&amp;"[concat]"),Table2[concat],INDIRECT(Table2[[#Headers],[M23_28_2]]&amp;"[c]"))</f>
        <v>0</v>
      </c>
      <c r="K2086" s="9"/>
      <c r="L2086" s="9" t="str">
        <f ca="1">IF(OR(Table2[[#This Row],[M23_28_2]]&gt;0,Table2[[#This Row],[K23_28_2]]&lt;0),"+-","")</f>
        <v/>
      </c>
    </row>
    <row r="2087" spans="1:12" x14ac:dyDescent="0.25">
      <c r="A2087" s="6" t="str">
        <f>SUBSTITUTE(SUBSTITUTE(Table2[[#This Row],[NAMA BARANG]],"-","")," ","")</f>
        <v>StipTB1602(30)</v>
      </c>
      <c r="B2087" s="8">
        <f ca="1">IF(Table2[[#This Row],[TT]]&lt;1,"",COUNT(B$2:B2086)+1)</f>
        <v>2085</v>
      </c>
      <c r="C2087" s="6" t="s">
        <v>2440</v>
      </c>
      <c r="D2087" s="8">
        <v>22</v>
      </c>
      <c r="E2087" s="8" t="s">
        <v>2441</v>
      </c>
      <c r="F2087" s="8">
        <f ca="1">SUM(Table2[[#This Row],[AWAL]],Table2[[#This Row],[M17_21_2]],Table2[[#This Row],[K17_21_2]],Table2[[#This Row],[M23_28_2]],Table2[[#This Row],[K23_28_2]])</f>
        <v>22</v>
      </c>
      <c r="G2087" s="6">
        <f ca="1">SUMIF(INDIRECT(Table2[[#Headers],[M17_21_2]]&amp;"[concat]"),Table2[concat],INDIRECT(Table2[[#Headers],[M17_21_2]]&amp;"[c]"))</f>
        <v>0</v>
      </c>
      <c r="H2087" s="6">
        <f ca="1">SUMIF(INDIRECT(Table2[[#Headers],[K17_21_2]]&amp;"[concat]"),Table2[concat],INDIRECT(Table2[[#Headers],[K17_21_2]]&amp;"[c]"))*-1</f>
        <v>0</v>
      </c>
      <c r="I2087" s="6" t="str">
        <f ca="1">IF(OR(Table2[[#This Row],[M17_21_2]]&gt;0,Table2[[#This Row],[K17_21_2]]&lt;0),"+-","")</f>
        <v/>
      </c>
      <c r="J2087" s="9">
        <f ca="1">SUMIF(INDIRECT(Table2[[#Headers],[M23_28_2]]&amp;"[concat]"),Table2[concat],INDIRECT(Table2[[#Headers],[M23_28_2]]&amp;"[c]"))</f>
        <v>0</v>
      </c>
      <c r="K2087" s="9"/>
      <c r="L2087" s="9" t="str">
        <f ca="1">IF(OR(Table2[[#This Row],[M23_28_2]]&gt;0,Table2[[#This Row],[K23_28_2]]&lt;0),"+-","")</f>
        <v/>
      </c>
    </row>
    <row r="2088" spans="1:12" x14ac:dyDescent="0.25">
      <c r="A2088" s="6" t="str">
        <f>SUBSTITUTE(SUBSTITUTE(Table2[[#This Row],[NAMA BARANG]],"-","")," ","")</f>
        <v>StipTB1605(30)</v>
      </c>
      <c r="B2088" s="8">
        <f ca="1">IF(Table2[[#This Row],[TT]]&lt;1,"",COUNT(B$2:B2087)+1)</f>
        <v>2086</v>
      </c>
      <c r="C2088" s="6" t="s">
        <v>2442</v>
      </c>
      <c r="D2088" s="8">
        <v>51</v>
      </c>
      <c r="E2088" s="8" t="s">
        <v>1142</v>
      </c>
      <c r="F2088" s="8">
        <f ca="1">SUM(Table2[[#This Row],[AWAL]],Table2[[#This Row],[M17_21_2]],Table2[[#This Row],[K17_21_2]],Table2[[#This Row],[M23_28_2]],Table2[[#This Row],[K23_28_2]])</f>
        <v>51</v>
      </c>
      <c r="G2088" s="6">
        <f ca="1">SUMIF(INDIRECT(Table2[[#Headers],[M17_21_2]]&amp;"[concat]"),Table2[concat],INDIRECT(Table2[[#Headers],[M17_21_2]]&amp;"[c]"))</f>
        <v>0</v>
      </c>
      <c r="H2088" s="6">
        <f ca="1">SUMIF(INDIRECT(Table2[[#Headers],[K17_21_2]]&amp;"[concat]"),Table2[concat],INDIRECT(Table2[[#Headers],[K17_21_2]]&amp;"[c]"))*-1</f>
        <v>0</v>
      </c>
      <c r="I2088" s="6" t="str">
        <f ca="1">IF(OR(Table2[[#This Row],[M17_21_2]]&gt;0,Table2[[#This Row],[K17_21_2]]&lt;0),"+-","")</f>
        <v/>
      </c>
      <c r="J2088" s="9">
        <f ca="1">SUMIF(INDIRECT(Table2[[#Headers],[M23_28_2]]&amp;"[concat]"),Table2[concat],INDIRECT(Table2[[#Headers],[M23_28_2]]&amp;"[c]"))</f>
        <v>0</v>
      </c>
      <c r="K2088" s="9"/>
      <c r="L2088" s="9" t="str">
        <f ca="1">IF(OR(Table2[[#This Row],[M23_28_2]]&gt;0,Table2[[#This Row],[K23_28_2]]&lt;0),"+-","")</f>
        <v/>
      </c>
    </row>
    <row r="2089" spans="1:12" x14ac:dyDescent="0.25">
      <c r="A2089" s="6" t="str">
        <f>SUBSTITUTE(SUBSTITUTE(Table2[[#This Row],[NAMA BARANG]],"-","")," ","")</f>
        <v>StipTB8000</v>
      </c>
      <c r="B2089" s="8">
        <f ca="1">IF(Table2[[#This Row],[TT]]&lt;1,"",COUNT(B$2:B2088)+1)</f>
        <v>2087</v>
      </c>
      <c r="C2089" s="6" t="s">
        <v>2443</v>
      </c>
      <c r="D2089" s="8">
        <v>34</v>
      </c>
      <c r="E2089" s="8" t="s">
        <v>259</v>
      </c>
      <c r="F2089" s="8">
        <f ca="1">SUM(Table2[[#This Row],[AWAL]],Table2[[#This Row],[M17_21_2]],Table2[[#This Row],[K17_21_2]],Table2[[#This Row],[M23_28_2]],Table2[[#This Row],[K23_28_2]])</f>
        <v>34</v>
      </c>
      <c r="G2089" s="6">
        <f ca="1">SUMIF(INDIRECT(Table2[[#Headers],[M17_21_2]]&amp;"[concat]"),Table2[concat],INDIRECT(Table2[[#Headers],[M17_21_2]]&amp;"[c]"))</f>
        <v>0</v>
      </c>
      <c r="H2089" s="6">
        <f ca="1">SUMIF(INDIRECT(Table2[[#Headers],[K17_21_2]]&amp;"[concat]"),Table2[concat],INDIRECT(Table2[[#Headers],[K17_21_2]]&amp;"[c]"))*-1</f>
        <v>0</v>
      </c>
      <c r="I2089" s="6" t="str">
        <f ca="1">IF(OR(Table2[[#This Row],[M17_21_2]]&gt;0,Table2[[#This Row],[K17_21_2]]&lt;0),"+-","")</f>
        <v/>
      </c>
      <c r="J2089" s="9">
        <f ca="1">SUMIF(INDIRECT(Table2[[#Headers],[M23_28_2]]&amp;"[concat]"),Table2[concat],INDIRECT(Table2[[#Headers],[M23_28_2]]&amp;"[c]"))</f>
        <v>0</v>
      </c>
      <c r="K2089" s="9"/>
      <c r="L2089" s="9" t="str">
        <f ca="1">IF(OR(Table2[[#This Row],[M23_28_2]]&gt;0,Table2[[#This Row],[K23_28_2]]&lt;0),"+-","")</f>
        <v/>
      </c>
    </row>
    <row r="2090" spans="1:12" x14ac:dyDescent="0.25">
      <c r="A2090" s="6" t="str">
        <f>SUBSTITUTE(SUBSTITUTE(Table2[[#This Row],[NAMA BARANG]],"-","")," ","")</f>
        <v>StipTB8059</v>
      </c>
      <c r="B2090" s="8">
        <f ca="1">IF(Table2[[#This Row],[TT]]&lt;1,"",COUNT(B$2:B2089)+1)</f>
        <v>2088</v>
      </c>
      <c r="C2090" s="6" t="s">
        <v>2444</v>
      </c>
      <c r="D2090" s="8">
        <v>63</v>
      </c>
      <c r="E2090" s="8" t="s">
        <v>259</v>
      </c>
      <c r="F2090" s="8">
        <f ca="1">SUM(Table2[[#This Row],[AWAL]],Table2[[#This Row],[M17_21_2]],Table2[[#This Row],[K17_21_2]],Table2[[#This Row],[M23_28_2]],Table2[[#This Row],[K23_28_2]])</f>
        <v>63</v>
      </c>
      <c r="G2090" s="6">
        <f ca="1">SUMIF(INDIRECT(Table2[[#Headers],[M17_21_2]]&amp;"[concat]"),Table2[concat],INDIRECT(Table2[[#Headers],[M17_21_2]]&amp;"[c]"))</f>
        <v>0</v>
      </c>
      <c r="H2090" s="6">
        <f ca="1">SUMIF(INDIRECT(Table2[[#Headers],[K17_21_2]]&amp;"[concat]"),Table2[concat],INDIRECT(Table2[[#Headers],[K17_21_2]]&amp;"[c]"))*-1</f>
        <v>0</v>
      </c>
      <c r="I2090" s="6" t="str">
        <f ca="1">IF(OR(Table2[[#This Row],[M17_21_2]]&gt;0,Table2[[#This Row],[K17_21_2]]&lt;0),"+-","")</f>
        <v/>
      </c>
      <c r="J2090" s="9">
        <f ca="1">SUMIF(INDIRECT(Table2[[#Headers],[M23_28_2]]&amp;"[concat]"),Table2[concat],INDIRECT(Table2[[#Headers],[M23_28_2]]&amp;"[c]"))</f>
        <v>0</v>
      </c>
      <c r="K2090" s="9"/>
      <c r="L2090" s="9" t="str">
        <f ca="1">IF(OR(Table2[[#This Row],[M23_28_2]]&gt;0,Table2[[#This Row],[K23_28_2]]&lt;0),"+-","")</f>
        <v/>
      </c>
    </row>
    <row r="2091" spans="1:12" x14ac:dyDescent="0.25">
      <c r="A2091" s="6" t="str">
        <f>SUBSTITUTE(SUBSTITUTE(Table2[[#This Row],[NAMA BARANG]],"-","")," ","")</f>
        <v>StipTB8066</v>
      </c>
      <c r="B2091" s="8">
        <f ca="1">IF(Table2[[#This Row],[TT]]&lt;1,"",COUNT(B$2:B2090)+1)</f>
        <v>2089</v>
      </c>
      <c r="C2091" s="6" t="s">
        <v>2445</v>
      </c>
      <c r="D2091" s="8">
        <v>31</v>
      </c>
      <c r="E2091" s="8" t="s">
        <v>259</v>
      </c>
      <c r="F2091" s="8">
        <f ca="1">SUM(Table2[[#This Row],[AWAL]],Table2[[#This Row],[M17_21_2]],Table2[[#This Row],[K17_21_2]],Table2[[#This Row],[M23_28_2]],Table2[[#This Row],[K23_28_2]])</f>
        <v>31</v>
      </c>
      <c r="G2091" s="6">
        <f ca="1">SUMIF(INDIRECT(Table2[[#Headers],[M17_21_2]]&amp;"[concat]"),Table2[concat],INDIRECT(Table2[[#Headers],[M17_21_2]]&amp;"[c]"))</f>
        <v>0</v>
      </c>
      <c r="H2091" s="6">
        <f ca="1">SUMIF(INDIRECT(Table2[[#Headers],[K17_21_2]]&amp;"[concat]"),Table2[concat],INDIRECT(Table2[[#Headers],[K17_21_2]]&amp;"[c]"))*-1</f>
        <v>0</v>
      </c>
      <c r="I2091" s="6" t="str">
        <f ca="1">IF(OR(Table2[[#This Row],[M17_21_2]]&gt;0,Table2[[#This Row],[K17_21_2]]&lt;0),"+-","")</f>
        <v/>
      </c>
      <c r="J2091" s="9">
        <f ca="1">SUMIF(INDIRECT(Table2[[#Headers],[M23_28_2]]&amp;"[concat]"),Table2[concat],INDIRECT(Table2[[#Headers],[M23_28_2]]&amp;"[c]"))</f>
        <v>0</v>
      </c>
      <c r="K2091" s="9"/>
      <c r="L2091" s="9" t="str">
        <f ca="1">IF(OR(Table2[[#This Row],[M23_28_2]]&gt;0,Table2[[#This Row],[K23_28_2]]&lt;0),"+-","")</f>
        <v/>
      </c>
    </row>
    <row r="2092" spans="1:12" x14ac:dyDescent="0.25">
      <c r="A2092" s="6" t="str">
        <f>SUBSTITUTE(SUBSTITUTE(Table2[[#This Row],[NAMA BARANG]],"-","")," ","")</f>
        <v>StipTB9856(30)</v>
      </c>
      <c r="B2092" s="8">
        <f ca="1">IF(Table2[[#This Row],[TT]]&lt;1,"",COUNT(B$2:B2091)+1)</f>
        <v>2090</v>
      </c>
      <c r="C2092" s="6" t="s">
        <v>2446</v>
      </c>
      <c r="D2092" s="8">
        <v>18</v>
      </c>
      <c r="E2092" s="8" t="s">
        <v>93</v>
      </c>
      <c r="F2092" s="8">
        <f ca="1">SUM(Table2[[#This Row],[AWAL]],Table2[[#This Row],[M17_21_2]],Table2[[#This Row],[K17_21_2]],Table2[[#This Row],[M23_28_2]],Table2[[#This Row],[K23_28_2]])</f>
        <v>18</v>
      </c>
      <c r="G2092" s="6">
        <f ca="1">SUMIF(INDIRECT(Table2[[#Headers],[M17_21_2]]&amp;"[concat]"),Table2[concat],INDIRECT(Table2[[#Headers],[M17_21_2]]&amp;"[c]"))</f>
        <v>0</v>
      </c>
      <c r="H2092" s="6">
        <f ca="1">SUMIF(INDIRECT(Table2[[#Headers],[K17_21_2]]&amp;"[concat]"),Table2[concat],INDIRECT(Table2[[#Headers],[K17_21_2]]&amp;"[c]"))*-1</f>
        <v>0</v>
      </c>
      <c r="I2092" s="6" t="str">
        <f ca="1">IF(OR(Table2[[#This Row],[M17_21_2]]&gt;0,Table2[[#This Row],[K17_21_2]]&lt;0),"+-","")</f>
        <v/>
      </c>
      <c r="J2092" s="9">
        <f ca="1">SUMIF(INDIRECT(Table2[[#Headers],[M23_28_2]]&amp;"[concat]"),Table2[concat],INDIRECT(Table2[[#Headers],[M23_28_2]]&amp;"[c]"))</f>
        <v>0</v>
      </c>
      <c r="K2092" s="9"/>
      <c r="L2092" s="9" t="str">
        <f ca="1">IF(OR(Table2[[#This Row],[M23_28_2]]&gt;0,Table2[[#This Row],[K23_28_2]]&lt;0),"+-","")</f>
        <v/>
      </c>
    </row>
    <row r="2093" spans="1:12" x14ac:dyDescent="0.25">
      <c r="A2093" s="6" t="str">
        <f>SUBSTITUTE(SUBSTITUTE(Table2[[#This Row],[NAMA BARANG]],"-","")," ","")</f>
        <v>StipTB9865(36)</v>
      </c>
      <c r="B2093" s="8">
        <f ca="1">IF(Table2[[#This Row],[TT]]&lt;1,"",COUNT(B$2:B2092)+1)</f>
        <v>2091</v>
      </c>
      <c r="C2093" s="6" t="s">
        <v>2447</v>
      </c>
      <c r="D2093" s="8">
        <v>9</v>
      </c>
      <c r="E2093" s="8" t="s">
        <v>93</v>
      </c>
      <c r="F2093" s="8">
        <f ca="1">SUM(Table2[[#This Row],[AWAL]],Table2[[#This Row],[M17_21_2]],Table2[[#This Row],[K17_21_2]],Table2[[#This Row],[M23_28_2]],Table2[[#This Row],[K23_28_2]])</f>
        <v>9</v>
      </c>
      <c r="G2093" s="6">
        <f ca="1">SUMIF(INDIRECT(Table2[[#Headers],[M17_21_2]]&amp;"[concat]"),Table2[concat],INDIRECT(Table2[[#Headers],[M17_21_2]]&amp;"[c]"))</f>
        <v>0</v>
      </c>
      <c r="H2093" s="6">
        <f ca="1">SUMIF(INDIRECT(Table2[[#Headers],[K17_21_2]]&amp;"[concat]"),Table2[concat],INDIRECT(Table2[[#Headers],[K17_21_2]]&amp;"[c]"))*-1</f>
        <v>0</v>
      </c>
      <c r="I2093" s="6" t="str">
        <f ca="1">IF(OR(Table2[[#This Row],[M17_21_2]]&gt;0,Table2[[#This Row],[K17_21_2]]&lt;0),"+-","")</f>
        <v/>
      </c>
      <c r="J2093" s="9">
        <f ca="1">SUMIF(INDIRECT(Table2[[#Headers],[M23_28_2]]&amp;"[concat]"),Table2[concat],INDIRECT(Table2[[#Headers],[M23_28_2]]&amp;"[c]"))</f>
        <v>0</v>
      </c>
      <c r="K2093" s="9"/>
      <c r="L2093" s="9" t="str">
        <f ca="1">IF(OR(Table2[[#This Row],[M23_28_2]]&gt;0,Table2[[#This Row],[K23_28_2]]&lt;0),"+-","")</f>
        <v/>
      </c>
    </row>
    <row r="2094" spans="1:12" x14ac:dyDescent="0.25">
      <c r="A2094" s="6" t="str">
        <f>SUBSTITUTE(SUBSTITUTE(Table2[[#This Row],[NAMA BARANG]],"-","")," ","")</f>
        <v>StipTB9866(60)</v>
      </c>
      <c r="B2094" s="8">
        <f ca="1">IF(Table2[[#This Row],[TT]]&lt;1,"",COUNT(B$2:B2093)+1)</f>
        <v>2092</v>
      </c>
      <c r="C2094" s="6" t="s">
        <v>2448</v>
      </c>
      <c r="D2094" s="8">
        <v>24</v>
      </c>
      <c r="E2094" s="8" t="s">
        <v>23</v>
      </c>
      <c r="F2094" s="8">
        <f ca="1">SUM(Table2[[#This Row],[AWAL]],Table2[[#This Row],[M17_21_2]],Table2[[#This Row],[K17_21_2]],Table2[[#This Row],[M23_28_2]],Table2[[#This Row],[K23_28_2]])</f>
        <v>24</v>
      </c>
      <c r="G2094" s="6">
        <f ca="1">SUMIF(INDIRECT(Table2[[#Headers],[M17_21_2]]&amp;"[concat]"),Table2[concat],INDIRECT(Table2[[#Headers],[M17_21_2]]&amp;"[c]"))</f>
        <v>0</v>
      </c>
      <c r="H2094" s="6">
        <f ca="1">SUMIF(INDIRECT(Table2[[#Headers],[K17_21_2]]&amp;"[concat]"),Table2[concat],INDIRECT(Table2[[#Headers],[K17_21_2]]&amp;"[c]"))*-1</f>
        <v>0</v>
      </c>
      <c r="I2094" s="6" t="str">
        <f ca="1">IF(OR(Table2[[#This Row],[M17_21_2]]&gt;0,Table2[[#This Row],[K17_21_2]]&lt;0),"+-","")</f>
        <v/>
      </c>
      <c r="J2094" s="9">
        <f ca="1">SUMIF(INDIRECT(Table2[[#Headers],[M23_28_2]]&amp;"[concat]"),Table2[concat],INDIRECT(Table2[[#Headers],[M23_28_2]]&amp;"[c]"))</f>
        <v>0</v>
      </c>
      <c r="K2094" s="9"/>
      <c r="L2094" s="9" t="str">
        <f ca="1">IF(OR(Table2[[#This Row],[M23_28_2]]&gt;0,Table2[[#This Row],[K23_28_2]]&lt;0),"+-","")</f>
        <v/>
      </c>
    </row>
    <row r="2095" spans="1:12" x14ac:dyDescent="0.25">
      <c r="A2095" s="6" t="str">
        <f>SUBSTITUTE(SUBSTITUTE(Table2[[#This Row],[NAMA BARANG]],"-","")," ","")</f>
        <v>StipToples134(1x50)Panda</v>
      </c>
      <c r="B2095" s="8">
        <f ca="1">IF(Table2[[#This Row],[TT]]&lt;1,"",COUNT(B$2:B2094)+1)</f>
        <v>2093</v>
      </c>
      <c r="C2095" s="6" t="s">
        <v>2449</v>
      </c>
      <c r="D2095" s="8">
        <v>12</v>
      </c>
      <c r="E2095" s="8" t="s">
        <v>1233</v>
      </c>
      <c r="F2095" s="8">
        <f ca="1">SUM(Table2[[#This Row],[AWAL]],Table2[[#This Row],[M17_21_2]],Table2[[#This Row],[K17_21_2]],Table2[[#This Row],[M23_28_2]],Table2[[#This Row],[K23_28_2]])</f>
        <v>12</v>
      </c>
      <c r="G2095" s="6">
        <f ca="1">SUMIF(INDIRECT(Table2[[#Headers],[M17_21_2]]&amp;"[concat]"),Table2[concat],INDIRECT(Table2[[#Headers],[M17_21_2]]&amp;"[c]"))</f>
        <v>0</v>
      </c>
      <c r="H2095" s="6">
        <f ca="1">SUMIF(INDIRECT(Table2[[#Headers],[K17_21_2]]&amp;"[concat]"),Table2[concat],INDIRECT(Table2[[#Headers],[K17_21_2]]&amp;"[c]"))*-1</f>
        <v>0</v>
      </c>
      <c r="I2095" s="6" t="str">
        <f ca="1">IF(OR(Table2[[#This Row],[M17_21_2]]&gt;0,Table2[[#This Row],[K17_21_2]]&lt;0),"+-","")</f>
        <v/>
      </c>
      <c r="J2095" s="9">
        <f ca="1">SUMIF(INDIRECT(Table2[[#Headers],[M23_28_2]]&amp;"[concat]"),Table2[concat],INDIRECT(Table2[[#Headers],[M23_28_2]]&amp;"[c]"))</f>
        <v>0</v>
      </c>
      <c r="K2095" s="9"/>
      <c r="L2095" s="9" t="str">
        <f ca="1">IF(OR(Table2[[#This Row],[M23_28_2]]&gt;0,Table2[[#This Row],[K23_28_2]]&lt;0),"+-","")</f>
        <v/>
      </c>
    </row>
    <row r="2096" spans="1:12" x14ac:dyDescent="0.25">
      <c r="A2096" s="6" t="str">
        <f>SUBSTITUTE(SUBSTITUTE(Table2[[#This Row],[NAMA BARANG]],"-","")," ","")</f>
        <v>StipTrifello300B</v>
      </c>
      <c r="B2096" s="8">
        <f ca="1">IF(Table2[[#This Row],[TT]]&lt;1,"",COUNT(B$2:B2095)+1)</f>
        <v>2094</v>
      </c>
      <c r="C2096" s="6" t="s">
        <v>2450</v>
      </c>
      <c r="D2096" s="8">
        <v>2</v>
      </c>
      <c r="E2096" s="8" t="s">
        <v>991</v>
      </c>
      <c r="F2096" s="8">
        <f ca="1">SUM(Table2[[#This Row],[AWAL]],Table2[[#This Row],[M17_21_2]],Table2[[#This Row],[K17_21_2]],Table2[[#This Row],[M23_28_2]],Table2[[#This Row],[K23_28_2]])</f>
        <v>2</v>
      </c>
      <c r="G2096" s="6">
        <f ca="1">SUMIF(INDIRECT(Table2[[#Headers],[M17_21_2]]&amp;"[concat]"),Table2[concat],INDIRECT(Table2[[#Headers],[M17_21_2]]&amp;"[c]"))</f>
        <v>0</v>
      </c>
      <c r="H2096" s="6">
        <f ca="1">SUMIF(INDIRECT(Table2[[#Headers],[K17_21_2]]&amp;"[concat]"),Table2[concat],INDIRECT(Table2[[#Headers],[K17_21_2]]&amp;"[c]"))*-1</f>
        <v>0</v>
      </c>
      <c r="I2096" s="6" t="str">
        <f ca="1">IF(OR(Table2[[#This Row],[M17_21_2]]&gt;0,Table2[[#This Row],[K17_21_2]]&lt;0),"+-","")</f>
        <v/>
      </c>
      <c r="J2096" s="9">
        <f ca="1">SUMIF(INDIRECT(Table2[[#Headers],[M23_28_2]]&amp;"[concat]"),Table2[concat],INDIRECT(Table2[[#Headers],[M23_28_2]]&amp;"[c]"))</f>
        <v>0</v>
      </c>
      <c r="K2096" s="9"/>
      <c r="L2096" s="9" t="str">
        <f ca="1">IF(OR(Table2[[#This Row],[M23_28_2]]&gt;0,Table2[[#This Row],[K23_28_2]]&lt;0),"+-","")</f>
        <v/>
      </c>
    </row>
    <row r="2097" spans="1:12" x14ac:dyDescent="0.25">
      <c r="A2097" s="6" t="str">
        <f>SUBSTITUTE(SUBSTITUTE(Table2[[#This Row],[NAMA BARANG]],"-","")," ","")</f>
        <v>StipTrifelloTF377(@24)</v>
      </c>
      <c r="B2097" s="8">
        <f ca="1">IF(Table2[[#This Row],[TT]]&lt;1,"",COUNT(B$2:B2096)+1)</f>
        <v>2095</v>
      </c>
      <c r="C2097" s="6" t="s">
        <v>2451</v>
      </c>
      <c r="D2097" s="8">
        <v>4</v>
      </c>
      <c r="E2097" s="8" t="s">
        <v>103</v>
      </c>
      <c r="F2097" s="8">
        <f ca="1">SUM(Table2[[#This Row],[AWAL]],Table2[[#This Row],[M17_21_2]],Table2[[#This Row],[K17_21_2]],Table2[[#This Row],[M23_28_2]],Table2[[#This Row],[K23_28_2]])</f>
        <v>4</v>
      </c>
      <c r="G2097" s="6">
        <f ca="1">SUMIF(INDIRECT(Table2[[#Headers],[M17_21_2]]&amp;"[concat]"),Table2[concat],INDIRECT(Table2[[#Headers],[M17_21_2]]&amp;"[c]"))</f>
        <v>0</v>
      </c>
      <c r="H2097" s="6">
        <f ca="1">SUMIF(INDIRECT(Table2[[#Headers],[K17_21_2]]&amp;"[concat]"),Table2[concat],INDIRECT(Table2[[#Headers],[K17_21_2]]&amp;"[c]"))*-1</f>
        <v>0</v>
      </c>
      <c r="I2097" s="6" t="str">
        <f ca="1">IF(OR(Table2[[#This Row],[M17_21_2]]&gt;0,Table2[[#This Row],[K17_21_2]]&lt;0),"+-","")</f>
        <v/>
      </c>
      <c r="J2097" s="9">
        <f ca="1">SUMIF(INDIRECT(Table2[[#Headers],[M23_28_2]]&amp;"[concat]"),Table2[concat],INDIRECT(Table2[[#Headers],[M23_28_2]]&amp;"[c]"))</f>
        <v>0</v>
      </c>
      <c r="K2097" s="9"/>
      <c r="L2097" s="9" t="str">
        <f ca="1">IF(OR(Table2[[#This Row],[M23_28_2]]&gt;0,Table2[[#This Row],[K23_28_2]]&lt;0),"+-","")</f>
        <v/>
      </c>
    </row>
    <row r="2098" spans="1:12" x14ac:dyDescent="0.25">
      <c r="A2098" s="6" t="str">
        <f>SUBSTITUTE(SUBSTITUTE(Table2[[#This Row],[NAMA BARANG]],"-","")," ","")</f>
        <v>Stip+AsahanM78(30)</v>
      </c>
      <c r="B2098" s="8">
        <f ca="1">IF(Table2[[#This Row],[TT]]&lt;1,"",COUNT(B$2:B2097)+1)</f>
        <v>2096</v>
      </c>
      <c r="C2098" s="6" t="s">
        <v>2452</v>
      </c>
      <c r="D2098" s="8">
        <v>2</v>
      </c>
      <c r="E2098" s="8" t="s">
        <v>267</v>
      </c>
      <c r="F2098" s="8">
        <f ca="1">SUM(Table2[[#This Row],[AWAL]],Table2[[#This Row],[M17_21_2]],Table2[[#This Row],[K17_21_2]],Table2[[#This Row],[M23_28_2]],Table2[[#This Row],[K23_28_2]])</f>
        <v>2</v>
      </c>
      <c r="G2098" s="6">
        <f ca="1">SUMIF(INDIRECT(Table2[[#Headers],[M17_21_2]]&amp;"[concat]"),Table2[concat],INDIRECT(Table2[[#Headers],[M17_21_2]]&amp;"[c]"))</f>
        <v>0</v>
      </c>
      <c r="H2098" s="6">
        <f ca="1">SUMIF(INDIRECT(Table2[[#Headers],[K17_21_2]]&amp;"[concat]"),Table2[concat],INDIRECT(Table2[[#Headers],[K17_21_2]]&amp;"[c]"))*-1</f>
        <v>0</v>
      </c>
      <c r="I2098" s="6" t="str">
        <f ca="1">IF(OR(Table2[[#This Row],[M17_21_2]]&gt;0,Table2[[#This Row],[K17_21_2]]&lt;0),"+-","")</f>
        <v/>
      </c>
      <c r="J2098" s="9">
        <f ca="1">SUMIF(INDIRECT(Table2[[#Headers],[M23_28_2]]&amp;"[concat]"),Table2[concat],INDIRECT(Table2[[#Headers],[M23_28_2]]&amp;"[c]"))</f>
        <v>0</v>
      </c>
      <c r="K2098" s="9"/>
      <c r="L2098" s="9" t="str">
        <f ca="1">IF(OR(Table2[[#This Row],[M23_28_2]]&gt;0,Table2[[#This Row],[K23_28_2]]&lt;0),"+-","")</f>
        <v/>
      </c>
    </row>
    <row r="2099" spans="1:12" x14ac:dyDescent="0.25">
      <c r="A2099" s="6" t="str">
        <f>SUBSTITUTE(SUBSTITUTE(Table2[[#This Row],[NAMA BARANG]],"-","")," ","")</f>
        <v>StopmapbatikVp</v>
      </c>
      <c r="B2099" s="8">
        <f ca="1">IF(Table2[[#This Row],[TT]]&lt;1,"",COUNT(B$2:B2098)+1)</f>
        <v>2097</v>
      </c>
      <c r="C2099" s="6" t="s">
        <v>2453</v>
      </c>
      <c r="D2099" s="8">
        <v>3</v>
      </c>
      <c r="E2099" s="8" t="s">
        <v>147</v>
      </c>
      <c r="F2099" s="8">
        <f ca="1">SUM(Table2[[#This Row],[AWAL]],Table2[[#This Row],[M17_21_2]],Table2[[#This Row],[K17_21_2]],Table2[[#This Row],[M23_28_2]],Table2[[#This Row],[K23_28_2]])</f>
        <v>3</v>
      </c>
      <c r="G2099" s="6">
        <f ca="1">SUMIF(INDIRECT(Table2[[#Headers],[M17_21_2]]&amp;"[concat]"),Table2[concat],INDIRECT(Table2[[#Headers],[M17_21_2]]&amp;"[c]"))</f>
        <v>0</v>
      </c>
      <c r="H2099" s="6">
        <f ca="1">SUMIF(INDIRECT(Table2[[#Headers],[K17_21_2]]&amp;"[concat]"),Table2[concat],INDIRECT(Table2[[#Headers],[K17_21_2]]&amp;"[c]"))*-1</f>
        <v>0</v>
      </c>
      <c r="I2099" s="6" t="str">
        <f ca="1">IF(OR(Table2[[#This Row],[M17_21_2]]&gt;0,Table2[[#This Row],[K17_21_2]]&lt;0),"+-","")</f>
        <v/>
      </c>
      <c r="J2099" s="9">
        <f ca="1">SUMIF(INDIRECT(Table2[[#Headers],[M23_28_2]]&amp;"[concat]"),Table2[concat],INDIRECT(Table2[[#Headers],[M23_28_2]]&amp;"[c]"))</f>
        <v>0</v>
      </c>
      <c r="K2099" s="9"/>
      <c r="L2099" s="9" t="str">
        <f ca="1">IF(OR(Table2[[#This Row],[M23_28_2]]&gt;0,Table2[[#This Row],[K23_28_2]]&lt;0),"+-","")</f>
        <v/>
      </c>
    </row>
    <row r="2100" spans="1:12" x14ac:dyDescent="0.25">
      <c r="A2100" s="6" t="str">
        <f>SUBSTITUTE(SUBSTITUTE(Table2[[#This Row],[NAMA BARANG]],"-","")," ","")</f>
        <v>StopmapJersey</v>
      </c>
      <c r="B2100" s="8">
        <f ca="1">IF(Table2[[#This Row],[TT]]&lt;1,"",COUNT(B$2:B2099)+1)</f>
        <v>2098</v>
      </c>
      <c r="C2100" s="6" t="s">
        <v>2454</v>
      </c>
      <c r="D2100" s="8">
        <v>4</v>
      </c>
      <c r="E2100" s="8" t="s">
        <v>2455</v>
      </c>
      <c r="F2100" s="8">
        <f ca="1">SUM(Table2[[#This Row],[AWAL]],Table2[[#This Row],[M17_21_2]],Table2[[#This Row],[K17_21_2]],Table2[[#This Row],[M23_28_2]],Table2[[#This Row],[K23_28_2]])</f>
        <v>4</v>
      </c>
      <c r="G2100" s="6">
        <f ca="1">SUMIF(INDIRECT(Table2[[#Headers],[M17_21_2]]&amp;"[concat]"),Table2[concat],INDIRECT(Table2[[#Headers],[M17_21_2]]&amp;"[c]"))</f>
        <v>0</v>
      </c>
      <c r="H2100" s="6">
        <f ca="1">SUMIF(INDIRECT(Table2[[#Headers],[K17_21_2]]&amp;"[concat]"),Table2[concat],INDIRECT(Table2[[#Headers],[K17_21_2]]&amp;"[c]"))*-1</f>
        <v>0</v>
      </c>
      <c r="I2100" s="6" t="str">
        <f ca="1">IF(OR(Table2[[#This Row],[M17_21_2]]&gt;0,Table2[[#This Row],[K17_21_2]]&lt;0),"+-","")</f>
        <v/>
      </c>
      <c r="J2100" s="9">
        <f ca="1">SUMIF(INDIRECT(Table2[[#Headers],[M23_28_2]]&amp;"[concat]"),Table2[concat],INDIRECT(Table2[[#Headers],[M23_28_2]]&amp;"[c]"))</f>
        <v>0</v>
      </c>
      <c r="K2100" s="9"/>
      <c r="L2100" s="9" t="str">
        <f ca="1">IF(OR(Table2[[#This Row],[M23_28_2]]&gt;0,Table2[[#This Row],[K23_28_2]]&lt;0),"+-","")</f>
        <v/>
      </c>
    </row>
    <row r="2101" spans="1:12" x14ac:dyDescent="0.25">
      <c r="A2101" s="6" t="str">
        <f>SUBSTITUTE(SUBSTITUTE(Table2[[#This Row],[NAMA BARANG]],"-","")," ","")</f>
        <v>Suling900Trend</v>
      </c>
      <c r="B2101" s="8">
        <f ca="1">IF(Table2[[#This Row],[TT]]&lt;1,"",COUNT(B$2:B2100)+1)</f>
        <v>2099</v>
      </c>
      <c r="C2101" s="6" t="s">
        <v>2456</v>
      </c>
      <c r="D2101" s="8">
        <v>3</v>
      </c>
      <c r="E2101" s="8" t="s">
        <v>71</v>
      </c>
      <c r="F2101" s="8">
        <f ca="1">SUM(Table2[[#This Row],[AWAL]],Table2[[#This Row],[M17_21_2]],Table2[[#This Row],[K17_21_2]],Table2[[#This Row],[M23_28_2]],Table2[[#This Row],[K23_28_2]])</f>
        <v>3</v>
      </c>
      <c r="G2101" s="6">
        <f ca="1">SUMIF(INDIRECT(Table2[[#Headers],[M17_21_2]]&amp;"[concat]"),Table2[concat],INDIRECT(Table2[[#Headers],[M17_21_2]]&amp;"[c]"))</f>
        <v>0</v>
      </c>
      <c r="H2101" s="6">
        <f ca="1">SUMIF(INDIRECT(Table2[[#Headers],[K17_21_2]]&amp;"[concat]"),Table2[concat],INDIRECT(Table2[[#Headers],[K17_21_2]]&amp;"[c]"))*-1</f>
        <v>0</v>
      </c>
      <c r="I2101" s="6" t="str">
        <f ca="1">IF(OR(Table2[[#This Row],[M17_21_2]]&gt;0,Table2[[#This Row],[K17_21_2]]&lt;0),"+-","")</f>
        <v/>
      </c>
      <c r="J2101" s="9">
        <f ca="1">SUMIF(INDIRECT(Table2[[#Headers],[M23_28_2]]&amp;"[concat]"),Table2[concat],INDIRECT(Table2[[#Headers],[M23_28_2]]&amp;"[c]"))</f>
        <v>0</v>
      </c>
      <c r="K2101" s="9"/>
      <c r="L2101" s="9" t="str">
        <f ca="1">IF(OR(Table2[[#This Row],[M23_28_2]]&gt;0,Table2[[#This Row],[K23_28_2]]&lt;0),"+-","")</f>
        <v/>
      </c>
    </row>
    <row r="2102" spans="1:12" x14ac:dyDescent="0.25">
      <c r="A2102" s="6" t="str">
        <f>SUBSTITUTE(SUBSTITUTE(Table2[[#This Row],[NAMA BARANG]],"-","")," ","")</f>
        <v>SuperBoxToplaTP/SB</v>
      </c>
      <c r="B2102" s="8">
        <f ca="1">IF(Table2[[#This Row],[TT]]&lt;1,"",COUNT(B$2:B2101)+1)</f>
        <v>2100</v>
      </c>
      <c r="C2102" s="6" t="s">
        <v>2457</v>
      </c>
      <c r="D2102" s="8">
        <v>6</v>
      </c>
      <c r="E2102" s="8" t="s">
        <v>49</v>
      </c>
      <c r="F2102" s="8">
        <f ca="1">SUM(Table2[[#This Row],[AWAL]],Table2[[#This Row],[M17_21_2]],Table2[[#This Row],[K17_21_2]],Table2[[#This Row],[M23_28_2]],Table2[[#This Row],[K23_28_2]])</f>
        <v>6</v>
      </c>
      <c r="G2102" s="6">
        <f ca="1">SUMIF(INDIRECT(Table2[[#Headers],[M17_21_2]]&amp;"[concat]"),Table2[concat],INDIRECT(Table2[[#Headers],[M17_21_2]]&amp;"[c]"))</f>
        <v>0</v>
      </c>
      <c r="H2102" s="6">
        <f ca="1">SUMIF(INDIRECT(Table2[[#Headers],[K17_21_2]]&amp;"[concat]"),Table2[concat],INDIRECT(Table2[[#Headers],[K17_21_2]]&amp;"[c]"))*-1</f>
        <v>0</v>
      </c>
      <c r="I2102" s="6" t="str">
        <f ca="1">IF(OR(Table2[[#This Row],[M17_21_2]]&gt;0,Table2[[#This Row],[K17_21_2]]&lt;0),"+-","")</f>
        <v/>
      </c>
      <c r="J2102" s="9">
        <f ca="1">SUMIF(INDIRECT(Table2[[#Headers],[M23_28_2]]&amp;"[concat]"),Table2[concat],INDIRECT(Table2[[#Headers],[M23_28_2]]&amp;"[c]"))</f>
        <v>0</v>
      </c>
      <c r="K2102" s="9"/>
      <c r="L2102" s="9" t="str">
        <f ca="1">IF(OR(Table2[[#This Row],[M23_28_2]]&gt;0,Table2[[#This Row],[K23_28_2]]&lt;0),"+-","")</f>
        <v/>
      </c>
    </row>
    <row r="2103" spans="1:12" x14ac:dyDescent="0.25">
      <c r="A2103" s="6" t="str">
        <f>SUBSTITUTE(SUBSTITUTE(Table2[[#This Row],[NAMA BARANG]],"-","")," ","")</f>
        <v>Talicantolht</v>
      </c>
      <c r="B2103" s="8">
        <f ca="1">IF(Table2[[#This Row],[TT]]&lt;1,"",COUNT(B$2:B2102)+1)</f>
        <v>2101</v>
      </c>
      <c r="C2103" s="6" t="s">
        <v>2793</v>
      </c>
      <c r="D2103" s="8">
        <v>1</v>
      </c>
      <c r="E2103" s="8">
        <v>600</v>
      </c>
      <c r="F2103" s="8">
        <f ca="1">SUM(Table2[[#This Row],[AWAL]],Table2[[#This Row],[M17_21_2]],Table2[[#This Row],[K17_21_2]],Table2[[#This Row],[M23_28_2]],Table2[[#This Row],[K23_28_2]])</f>
        <v>1</v>
      </c>
      <c r="G2103" s="6">
        <f ca="1">SUMIF(INDIRECT(Table2[[#Headers],[M17_21_2]]&amp;"[concat]"),Table2[concat],INDIRECT(Table2[[#Headers],[M17_21_2]]&amp;"[c]"))</f>
        <v>0</v>
      </c>
      <c r="H2103" s="6">
        <f ca="1">SUMIF(INDIRECT(Table2[[#Headers],[K17_21_2]]&amp;"[concat]"),Table2[concat],INDIRECT(Table2[[#Headers],[K17_21_2]]&amp;"[c]"))*-1</f>
        <v>0</v>
      </c>
      <c r="I2103" s="6" t="str">
        <f ca="1">IF(OR(Table2[[#This Row],[M17_21_2]]&gt;0,Table2[[#This Row],[K17_21_2]]&lt;0),"+-","")</f>
        <v/>
      </c>
      <c r="J2103" s="9">
        <f ca="1">SUMIF(INDIRECT(Table2[[#Headers],[M23_28_2]]&amp;"[concat]"),Table2[concat],INDIRECT(Table2[[#Headers],[M23_28_2]]&amp;"[c]"))</f>
        <v>0</v>
      </c>
      <c r="K2103" s="9"/>
      <c r="L2103" s="9" t="str">
        <f ca="1">IF(OR(Table2[[#This Row],[M23_28_2]]&gt;0,Table2[[#This Row],[K23_28_2]]&lt;0),"+-","")</f>
        <v/>
      </c>
    </row>
    <row r="2104" spans="1:12" x14ac:dyDescent="0.25">
      <c r="A2104" s="6" t="str">
        <f>SUBSTITUTE(SUBSTITUTE(Table2[[#This Row],[NAMA BARANG]],"-","")," ","")</f>
        <v>TalicantolplastikB</v>
      </c>
      <c r="B2104" s="8">
        <f ca="1">IF(Table2[[#This Row],[TT]]&lt;1,"",COUNT(B$2:B2103)+1)</f>
        <v>2102</v>
      </c>
      <c r="C2104" s="6" t="s">
        <v>2882</v>
      </c>
      <c r="D2104" s="8">
        <v>2</v>
      </c>
      <c r="E2104" s="8">
        <v>5000</v>
      </c>
      <c r="F2104" s="8">
        <f ca="1">SUM(Table2[[#This Row],[AWAL]],Table2[[#This Row],[M17_21_2]],Table2[[#This Row],[K17_21_2]],Table2[[#This Row],[M23_28_2]],Table2[[#This Row],[K23_28_2]])</f>
        <v>2</v>
      </c>
      <c r="G2104" s="6">
        <f ca="1">SUMIF(INDIRECT(Table2[[#Headers],[M17_21_2]]&amp;"[concat]"),Table2[concat],INDIRECT(Table2[[#Headers],[M17_21_2]]&amp;"[c]"))</f>
        <v>0</v>
      </c>
      <c r="H2104" s="6">
        <f ca="1">SUMIF(INDIRECT(Table2[[#Headers],[K17_21_2]]&amp;"[concat]"),Table2[concat],INDIRECT(Table2[[#Headers],[K17_21_2]]&amp;"[c]"))*-1</f>
        <v>0</v>
      </c>
      <c r="I2104" s="6" t="str">
        <f ca="1">IF(OR(Table2[[#This Row],[M17_21_2]]&gt;0,Table2[[#This Row],[K17_21_2]]&lt;0),"+-","")</f>
        <v/>
      </c>
      <c r="J2104" s="9">
        <f ca="1">SUMIF(INDIRECT(Table2[[#Headers],[M23_28_2]]&amp;"[concat]"),Table2[concat],INDIRECT(Table2[[#Headers],[M23_28_2]]&amp;"[c]"))</f>
        <v>0</v>
      </c>
      <c r="K2104" s="9"/>
      <c r="L2104" s="9" t="str">
        <f ca="1">IF(OR(Table2[[#This Row],[M23_28_2]]&gt;0,Table2[[#This Row],[K23_28_2]]&lt;0),"+-","")</f>
        <v/>
      </c>
    </row>
    <row r="2105" spans="1:12" x14ac:dyDescent="0.25">
      <c r="A2105" s="6" t="str">
        <f>SUBSTITUTE(SUBSTITUTE(Table2[[#This Row],[NAMA BARANG]],"-","")," ","")</f>
        <v>TaliCantolplastikM</v>
      </c>
      <c r="B2105" s="8">
        <f ca="1">IF(Table2[[#This Row],[TT]]&lt;1,"",COUNT(B$2:B2104)+1)</f>
        <v>2103</v>
      </c>
      <c r="C2105" s="6" t="s">
        <v>2459</v>
      </c>
      <c r="D2105" s="8">
        <v>2</v>
      </c>
      <c r="E2105" s="8">
        <v>5000</v>
      </c>
      <c r="F2105" s="8">
        <f ca="1">SUM(Table2[[#This Row],[AWAL]],Table2[[#This Row],[M17_21_2]],Table2[[#This Row],[K17_21_2]],Table2[[#This Row],[M23_28_2]],Table2[[#This Row],[K23_28_2]])</f>
        <v>2</v>
      </c>
      <c r="G2105" s="6">
        <f ca="1">SUMIF(INDIRECT(Table2[[#Headers],[M17_21_2]]&amp;"[concat]"),Table2[concat],INDIRECT(Table2[[#Headers],[M17_21_2]]&amp;"[c]"))</f>
        <v>0</v>
      </c>
      <c r="H2105" s="6">
        <f ca="1">SUMIF(INDIRECT(Table2[[#Headers],[K17_21_2]]&amp;"[concat]"),Table2[concat],INDIRECT(Table2[[#Headers],[K17_21_2]]&amp;"[c]"))*-1</f>
        <v>0</v>
      </c>
      <c r="I2105" s="6" t="str">
        <f ca="1">IF(OR(Table2[[#This Row],[M17_21_2]]&gt;0,Table2[[#This Row],[K17_21_2]]&lt;0),"+-","")</f>
        <v/>
      </c>
      <c r="J2105" s="9">
        <f ca="1">SUMIF(INDIRECT(Table2[[#Headers],[M23_28_2]]&amp;"[concat]"),Table2[concat],INDIRECT(Table2[[#Headers],[M23_28_2]]&amp;"[c]"))</f>
        <v>0</v>
      </c>
      <c r="K2105" s="9"/>
      <c r="L2105" s="9" t="str">
        <f ca="1">IF(OR(Table2[[#This Row],[M23_28_2]]&gt;0,Table2[[#This Row],[K23_28_2]]&lt;0),"+-","")</f>
        <v/>
      </c>
    </row>
    <row r="2106" spans="1:12" x14ac:dyDescent="0.25">
      <c r="A2106" s="6" t="str">
        <f>SUBSTITUTE(SUBSTITUTE(Table2[[#This Row],[NAMA BARANG]],"-","")," ","")</f>
        <v>Talijepithtbiasagading</v>
      </c>
      <c r="B2106" s="8">
        <f ca="1">IF(Table2[[#This Row],[TT]]&lt;1,"",COUNT(B$2:B2105)+1)</f>
        <v>2104</v>
      </c>
      <c r="C2106" s="6" t="s">
        <v>2460</v>
      </c>
      <c r="D2106" s="8">
        <v>3</v>
      </c>
      <c r="E2106" s="8">
        <v>5000</v>
      </c>
      <c r="F2106" s="8">
        <f ca="1">SUM(Table2[[#This Row],[AWAL]],Table2[[#This Row],[M17_21_2]],Table2[[#This Row],[K17_21_2]],Table2[[#This Row],[M23_28_2]],Table2[[#This Row],[K23_28_2]])</f>
        <v>3</v>
      </c>
      <c r="G2106" s="6">
        <f ca="1">SUMIF(INDIRECT(Table2[[#Headers],[M17_21_2]]&amp;"[concat]"),Table2[concat],INDIRECT(Table2[[#Headers],[M17_21_2]]&amp;"[c]"))</f>
        <v>0</v>
      </c>
      <c r="H2106" s="6">
        <f ca="1">SUMIF(INDIRECT(Table2[[#Headers],[K17_21_2]]&amp;"[concat]"),Table2[concat],INDIRECT(Table2[[#Headers],[K17_21_2]]&amp;"[c]"))*-1</f>
        <v>0</v>
      </c>
      <c r="I2106" s="6" t="str">
        <f ca="1">IF(OR(Table2[[#This Row],[M17_21_2]]&gt;0,Table2[[#This Row],[K17_21_2]]&lt;0),"+-","")</f>
        <v/>
      </c>
      <c r="J2106" s="9">
        <f ca="1">SUMIF(INDIRECT(Table2[[#Headers],[M23_28_2]]&amp;"[concat]"),Table2[concat],INDIRECT(Table2[[#Headers],[M23_28_2]]&amp;"[c]"))</f>
        <v>0</v>
      </c>
      <c r="K2106" s="9"/>
      <c r="L2106" s="9" t="str">
        <f ca="1">IF(OR(Table2[[#This Row],[M23_28_2]]&gt;0,Table2[[#This Row],[K23_28_2]]&lt;0),"+-","")</f>
        <v/>
      </c>
    </row>
    <row r="2107" spans="1:12" x14ac:dyDescent="0.25">
      <c r="A2107" s="6" t="str">
        <f>SUBSTITUTE(SUBSTITUTE(Table2[[#This Row],[NAMA BARANG]],"-","")," ","")</f>
        <v>TaliJepitkilapBiru/IDCardgadingbiru</v>
      </c>
      <c r="B2107" s="8">
        <f ca="1">IF(Table2[[#This Row],[TT]]&lt;1,"",COUNT(B$2:B2106)+1)</f>
        <v>2105</v>
      </c>
      <c r="C2107" s="6" t="s">
        <v>2461</v>
      </c>
      <c r="D2107" s="8">
        <v>2</v>
      </c>
      <c r="E2107" s="8">
        <v>5000</v>
      </c>
      <c r="F2107" s="8">
        <f ca="1">SUM(Table2[[#This Row],[AWAL]],Table2[[#This Row],[M17_21_2]],Table2[[#This Row],[K17_21_2]],Table2[[#This Row],[M23_28_2]],Table2[[#This Row],[K23_28_2]])</f>
        <v>2</v>
      </c>
      <c r="G2107" s="6">
        <f ca="1">SUMIF(INDIRECT(Table2[[#Headers],[M17_21_2]]&amp;"[concat]"),Table2[concat],INDIRECT(Table2[[#Headers],[M17_21_2]]&amp;"[c]"))</f>
        <v>0</v>
      </c>
      <c r="H2107" s="6">
        <f ca="1">SUMIF(INDIRECT(Table2[[#Headers],[K17_21_2]]&amp;"[concat]"),Table2[concat],INDIRECT(Table2[[#Headers],[K17_21_2]]&amp;"[c]"))*-1</f>
        <v>0</v>
      </c>
      <c r="I2107" s="6" t="str">
        <f ca="1">IF(OR(Table2[[#This Row],[M17_21_2]]&gt;0,Table2[[#This Row],[K17_21_2]]&lt;0),"+-","")</f>
        <v/>
      </c>
      <c r="J2107" s="9">
        <f ca="1">SUMIF(INDIRECT(Table2[[#Headers],[M23_28_2]]&amp;"[concat]"),Table2[concat],INDIRECT(Table2[[#Headers],[M23_28_2]]&amp;"[c]"))</f>
        <v>0</v>
      </c>
      <c r="K2107" s="9"/>
      <c r="L2107" s="9" t="str">
        <f ca="1">IF(OR(Table2[[#This Row],[M23_28_2]]&gt;0,Table2[[#This Row],[K23_28_2]]&lt;0),"+-","")</f>
        <v/>
      </c>
    </row>
    <row r="2108" spans="1:12" x14ac:dyDescent="0.25">
      <c r="A2108" s="6" t="str">
        <f>SUBSTITUTE(SUBSTITUTE(Table2[[#This Row],[NAMA BARANG]],"-","")," ","")</f>
        <v>TaliJepitmetalikK806M</v>
      </c>
      <c r="B2108" s="8">
        <f ca="1">IF(Table2[[#This Row],[TT]]&lt;1,"",COUNT(B$2:B2107)+1)</f>
        <v>2106</v>
      </c>
      <c r="C2108" s="6" t="s">
        <v>2462</v>
      </c>
      <c r="D2108" s="8">
        <v>4</v>
      </c>
      <c r="E2108" s="8">
        <v>5000</v>
      </c>
      <c r="F2108" s="8">
        <f ca="1">SUM(Table2[[#This Row],[AWAL]],Table2[[#This Row],[M17_21_2]],Table2[[#This Row],[K17_21_2]],Table2[[#This Row],[M23_28_2]],Table2[[#This Row],[K23_28_2]])</f>
        <v>4</v>
      </c>
      <c r="G2108" s="6">
        <f ca="1">SUMIF(INDIRECT(Table2[[#Headers],[M17_21_2]]&amp;"[concat]"),Table2[concat],INDIRECT(Table2[[#Headers],[M17_21_2]]&amp;"[c]"))</f>
        <v>0</v>
      </c>
      <c r="H2108" s="6">
        <f ca="1">SUMIF(INDIRECT(Table2[[#Headers],[K17_21_2]]&amp;"[concat]"),Table2[concat],INDIRECT(Table2[[#Headers],[K17_21_2]]&amp;"[c]"))*-1</f>
        <v>0</v>
      </c>
      <c r="I2108" s="6" t="str">
        <f ca="1">IF(OR(Table2[[#This Row],[M17_21_2]]&gt;0,Table2[[#This Row],[K17_21_2]]&lt;0),"+-","")</f>
        <v/>
      </c>
      <c r="J2108" s="9">
        <f ca="1">SUMIF(INDIRECT(Table2[[#Headers],[M23_28_2]]&amp;"[concat]"),Table2[concat],INDIRECT(Table2[[#Headers],[M23_28_2]]&amp;"[c]"))</f>
        <v>0</v>
      </c>
      <c r="K2108" s="9"/>
      <c r="L2108" s="9" t="str">
        <f ca="1">IF(OR(Table2[[#This Row],[M23_28_2]]&gt;0,Table2[[#This Row],[K23_28_2]]&lt;0),"+-","")</f>
        <v/>
      </c>
    </row>
    <row r="2109" spans="1:12" x14ac:dyDescent="0.25">
      <c r="A2109" s="6" t="str">
        <f>SUBSTITUTE(SUBSTITUTE(Table2[[#This Row],[NAMA BARANG]],"-","")," ","")</f>
        <v>TalijepitacantolHj</v>
      </c>
      <c r="B2109" s="8">
        <f ca="1">IF(Table2[[#This Row],[TT]]&lt;1,"",COUNT(B$2:B2108)+1)</f>
        <v>2107</v>
      </c>
      <c r="C2109" s="6" t="s">
        <v>2464</v>
      </c>
      <c r="D2109" s="8">
        <v>15</v>
      </c>
      <c r="E2109" s="8">
        <v>6000</v>
      </c>
      <c r="F2109" s="8">
        <f ca="1">SUM(Table2[[#This Row],[AWAL]],Table2[[#This Row],[M17_21_2]],Table2[[#This Row],[K17_21_2]],Table2[[#This Row],[M23_28_2]],Table2[[#This Row],[K23_28_2]])</f>
        <v>15</v>
      </c>
      <c r="G2109" s="6">
        <f ca="1">SUMIF(INDIRECT(Table2[[#Headers],[M17_21_2]]&amp;"[concat]"),Table2[concat],INDIRECT(Table2[[#Headers],[M17_21_2]]&amp;"[c]"))</f>
        <v>0</v>
      </c>
      <c r="H2109" s="6">
        <f ca="1">SUMIF(INDIRECT(Table2[[#Headers],[K17_21_2]]&amp;"[concat]"),Table2[concat],INDIRECT(Table2[[#Headers],[K17_21_2]]&amp;"[c]"))*-1</f>
        <v>0</v>
      </c>
      <c r="I2109" s="6" t="str">
        <f ca="1">IF(OR(Table2[[#This Row],[M17_21_2]]&gt;0,Table2[[#This Row],[K17_21_2]]&lt;0),"+-","")</f>
        <v/>
      </c>
      <c r="J2109" s="9">
        <f ca="1">SUMIF(INDIRECT(Table2[[#Headers],[M23_28_2]]&amp;"[concat]"),Table2[concat],INDIRECT(Table2[[#Headers],[M23_28_2]]&amp;"[c]"))</f>
        <v>0</v>
      </c>
      <c r="K2109" s="9"/>
      <c r="L2109" s="9" t="str">
        <f ca="1">IF(OR(Table2[[#This Row],[M23_28_2]]&gt;0,Table2[[#This Row],[K23_28_2]]&lt;0),"+-","")</f>
        <v/>
      </c>
    </row>
    <row r="2110" spans="1:12" x14ac:dyDescent="0.25">
      <c r="A2110" s="6" t="str">
        <f>SUBSTITUTE(SUBSTITUTE(Table2[[#This Row],[NAMA BARANG]],"-","")," ","")</f>
        <v>TalijepitacantolK</v>
      </c>
      <c r="B2110" s="8">
        <f ca="1">IF(Table2[[#This Row],[TT]]&lt;1,"",COUNT(B$2:B2109)+1)</f>
        <v>2108</v>
      </c>
      <c r="C2110" s="6" t="s">
        <v>2465</v>
      </c>
      <c r="D2110" s="8">
        <v>33</v>
      </c>
      <c r="E2110" s="8">
        <v>6000</v>
      </c>
      <c r="F2110" s="8">
        <f ca="1">SUM(Table2[[#This Row],[AWAL]],Table2[[#This Row],[M17_21_2]],Table2[[#This Row],[K17_21_2]],Table2[[#This Row],[M23_28_2]],Table2[[#This Row],[K23_28_2]])</f>
        <v>33</v>
      </c>
      <c r="G2110" s="6">
        <f ca="1">SUMIF(INDIRECT(Table2[[#Headers],[M17_21_2]]&amp;"[concat]"),Table2[concat],INDIRECT(Table2[[#Headers],[M17_21_2]]&amp;"[c]"))</f>
        <v>0</v>
      </c>
      <c r="H2110" s="6">
        <f ca="1">SUMIF(INDIRECT(Table2[[#Headers],[K17_21_2]]&amp;"[concat]"),Table2[concat],INDIRECT(Table2[[#Headers],[K17_21_2]]&amp;"[c]"))*-1</f>
        <v>0</v>
      </c>
      <c r="I2110" s="6" t="str">
        <f ca="1">IF(OR(Table2[[#This Row],[M17_21_2]]&gt;0,Table2[[#This Row],[K17_21_2]]&lt;0),"+-","")</f>
        <v/>
      </c>
      <c r="J2110" s="9">
        <f ca="1">SUMIF(INDIRECT(Table2[[#Headers],[M23_28_2]]&amp;"[concat]"),Table2[concat],INDIRECT(Table2[[#Headers],[M23_28_2]]&amp;"[c]"))</f>
        <v>0</v>
      </c>
      <c r="K2110" s="9"/>
      <c r="L2110" s="9" t="str">
        <f ca="1">IF(OR(Table2[[#This Row],[M23_28_2]]&gt;0,Table2[[#This Row],[K23_28_2]]&lt;0),"+-","")</f>
        <v/>
      </c>
    </row>
    <row r="2111" spans="1:12" x14ac:dyDescent="0.25">
      <c r="A2111" s="6" t="str">
        <f>SUBSTITUTE(SUBSTITUTE(Table2[[#This Row],[NAMA BARANG]],"-","")," ","")</f>
        <v>TalijepitacantolM</v>
      </c>
      <c r="B2111" s="8">
        <f ca="1">IF(Table2[[#This Row],[TT]]&lt;1,"",COUNT(B$2:B2110)+1)</f>
        <v>2109</v>
      </c>
      <c r="C2111" s="6" t="s">
        <v>2466</v>
      </c>
      <c r="D2111" s="8">
        <v>21</v>
      </c>
      <c r="E2111" s="8">
        <v>6000</v>
      </c>
      <c r="F2111" s="8">
        <f ca="1">SUM(Table2[[#This Row],[AWAL]],Table2[[#This Row],[M17_21_2]],Table2[[#This Row],[K17_21_2]],Table2[[#This Row],[M23_28_2]],Table2[[#This Row],[K23_28_2]])</f>
        <v>21</v>
      </c>
      <c r="G2111" s="6">
        <f ca="1">SUMIF(INDIRECT(Table2[[#Headers],[M17_21_2]]&amp;"[concat]"),Table2[concat],INDIRECT(Table2[[#Headers],[M17_21_2]]&amp;"[c]"))</f>
        <v>0</v>
      </c>
      <c r="H2111" s="6">
        <f ca="1">SUMIF(INDIRECT(Table2[[#Headers],[K17_21_2]]&amp;"[concat]"),Table2[concat],INDIRECT(Table2[[#Headers],[K17_21_2]]&amp;"[c]"))*-1</f>
        <v>0</v>
      </c>
      <c r="I2111" s="6" t="str">
        <f ca="1">IF(OR(Table2[[#This Row],[M17_21_2]]&gt;0,Table2[[#This Row],[K17_21_2]]&lt;0),"+-","")</f>
        <v/>
      </c>
      <c r="J2111" s="9">
        <f ca="1">SUMIF(INDIRECT(Table2[[#Headers],[M23_28_2]]&amp;"[concat]"),Table2[concat],INDIRECT(Table2[[#Headers],[M23_28_2]]&amp;"[c]"))</f>
        <v>0</v>
      </c>
      <c r="K2111" s="9"/>
      <c r="L2111" s="9" t="str">
        <f ca="1">IF(OR(Table2[[#This Row],[M23_28_2]]&gt;0,Table2[[#This Row],[K23_28_2]]&lt;0),"+-","")</f>
        <v/>
      </c>
    </row>
    <row r="2112" spans="1:12" x14ac:dyDescent="0.25">
      <c r="A2112" s="6" t="str">
        <f>SUBSTITUTE(SUBSTITUTE(Table2[[#This Row],[NAMA BARANG]],"-","")," ","")</f>
        <v>TaliJepitanYoyobutek(1box=100)Kng</v>
      </c>
      <c r="B2112" s="8">
        <f ca="1">IF(Table2[[#This Row],[TT]]&lt;1,"",COUNT(B$2:B2111)+1)</f>
        <v>2110</v>
      </c>
      <c r="C2112" s="6" t="s">
        <v>2467</v>
      </c>
      <c r="D2112" s="8">
        <v>1</v>
      </c>
      <c r="E2112" s="8" t="s">
        <v>426</v>
      </c>
      <c r="F2112" s="8">
        <f ca="1">SUM(Table2[[#This Row],[AWAL]],Table2[[#This Row],[M17_21_2]],Table2[[#This Row],[K17_21_2]],Table2[[#This Row],[M23_28_2]],Table2[[#This Row],[K23_28_2]])</f>
        <v>1</v>
      </c>
      <c r="G2112" s="6">
        <f ca="1">SUMIF(INDIRECT(Table2[[#Headers],[M17_21_2]]&amp;"[concat]"),Table2[concat],INDIRECT(Table2[[#Headers],[M17_21_2]]&amp;"[c]"))</f>
        <v>0</v>
      </c>
      <c r="H2112" s="6">
        <f ca="1">SUMIF(INDIRECT(Table2[[#Headers],[K17_21_2]]&amp;"[concat]"),Table2[concat],INDIRECT(Table2[[#Headers],[K17_21_2]]&amp;"[c]"))*-1</f>
        <v>0</v>
      </c>
      <c r="I2112" s="6" t="str">
        <f ca="1">IF(OR(Table2[[#This Row],[M17_21_2]]&gt;0,Table2[[#This Row],[K17_21_2]]&lt;0),"+-","")</f>
        <v/>
      </c>
      <c r="J2112" s="9">
        <f ca="1">SUMIF(INDIRECT(Table2[[#Headers],[M23_28_2]]&amp;"[concat]"),Table2[concat],INDIRECT(Table2[[#Headers],[M23_28_2]]&amp;"[c]"))</f>
        <v>0</v>
      </c>
      <c r="K2112" s="9"/>
      <c r="L2112" s="9" t="str">
        <f ca="1">IF(OR(Table2[[#This Row],[M23_28_2]]&gt;0,Table2[[#This Row],[K23_28_2]]&lt;0),"+-","")</f>
        <v/>
      </c>
    </row>
    <row r="2113" spans="1:12" x14ac:dyDescent="0.25">
      <c r="A2113" s="6" t="str">
        <f>SUBSTITUTE(SUBSTITUTE(Table2[[#This Row],[NAMA BARANG]],"-","")," ","")</f>
        <v>Talimetalik(kecil)B(8)K(4)Ht(2)Hj(2)</v>
      </c>
      <c r="B2113" s="8">
        <f ca="1">IF(Table2[[#This Row],[TT]]&lt;1,"",COUNT(B$2:B2112)+1)</f>
        <v>2111</v>
      </c>
      <c r="C2113" s="6" t="s">
        <v>2468</v>
      </c>
      <c r="D2113" s="8">
        <v>16</v>
      </c>
      <c r="E2113" s="8">
        <v>500</v>
      </c>
      <c r="F2113" s="8">
        <f ca="1">SUM(Table2[[#This Row],[AWAL]],Table2[[#This Row],[M17_21_2]],Table2[[#This Row],[K17_21_2]],Table2[[#This Row],[M23_28_2]],Table2[[#This Row],[K23_28_2]])</f>
        <v>16</v>
      </c>
      <c r="G2113" s="6">
        <f ca="1">SUMIF(INDIRECT(Table2[[#Headers],[M17_21_2]]&amp;"[concat]"),Table2[concat],INDIRECT(Table2[[#Headers],[M17_21_2]]&amp;"[c]"))</f>
        <v>0</v>
      </c>
      <c r="H2113" s="6">
        <f ca="1">SUMIF(INDIRECT(Table2[[#Headers],[K17_21_2]]&amp;"[concat]"),Table2[concat],INDIRECT(Table2[[#Headers],[K17_21_2]]&amp;"[c]"))*-1</f>
        <v>0</v>
      </c>
      <c r="I2113" s="6" t="str">
        <f ca="1">IF(OR(Table2[[#This Row],[M17_21_2]]&gt;0,Table2[[#This Row],[K17_21_2]]&lt;0),"+-","")</f>
        <v/>
      </c>
      <c r="J2113" s="9">
        <f ca="1">SUMIF(INDIRECT(Table2[[#Headers],[M23_28_2]]&amp;"[concat]"),Table2[concat],INDIRECT(Table2[[#Headers],[M23_28_2]]&amp;"[c]"))</f>
        <v>0</v>
      </c>
      <c r="K2113" s="9"/>
      <c r="L2113" s="9" t="str">
        <f ca="1">IF(OR(Table2[[#This Row],[M23_28_2]]&gt;0,Table2[[#This Row],[K23_28_2]]&lt;0),"+-","")</f>
        <v/>
      </c>
    </row>
    <row r="2114" spans="1:12" x14ac:dyDescent="0.25">
      <c r="A2114" s="6" t="str">
        <f>SUBSTITUTE(SUBSTITUTE(Table2[[#This Row],[NAMA BARANG]],"-","")," ","")</f>
        <v>TalimetalikBHt(2)/B(3)/M(1)/K(1)</v>
      </c>
      <c r="B2114" s="8">
        <f ca="1">IF(Table2[[#This Row],[TT]]&lt;1,"",COUNT(B$2:B2113)+1)</f>
        <v>2112</v>
      </c>
      <c r="C2114" s="6" t="s">
        <v>2469</v>
      </c>
      <c r="D2114" s="8">
        <v>7</v>
      </c>
      <c r="E2114" s="8">
        <v>300</v>
      </c>
      <c r="F2114" s="8">
        <f ca="1">SUM(Table2[[#This Row],[AWAL]],Table2[[#This Row],[M17_21_2]],Table2[[#This Row],[K17_21_2]],Table2[[#This Row],[M23_28_2]],Table2[[#This Row],[K23_28_2]])</f>
        <v>7</v>
      </c>
      <c r="G2114" s="6">
        <f ca="1">SUMIF(INDIRECT(Table2[[#Headers],[M17_21_2]]&amp;"[concat]"),Table2[concat],INDIRECT(Table2[[#Headers],[M17_21_2]]&amp;"[c]"))</f>
        <v>0</v>
      </c>
      <c r="H2114" s="6">
        <f ca="1">SUMIF(INDIRECT(Table2[[#Headers],[K17_21_2]]&amp;"[concat]"),Table2[concat],INDIRECT(Table2[[#Headers],[K17_21_2]]&amp;"[c]"))*-1</f>
        <v>0</v>
      </c>
      <c r="I2114" s="6" t="str">
        <f ca="1">IF(OR(Table2[[#This Row],[M17_21_2]]&gt;0,Table2[[#This Row],[K17_21_2]]&lt;0),"+-","")</f>
        <v/>
      </c>
      <c r="J2114" s="9">
        <f ca="1">SUMIF(INDIRECT(Table2[[#Headers],[M23_28_2]]&amp;"[concat]"),Table2[concat],INDIRECT(Table2[[#Headers],[M23_28_2]]&amp;"[c]"))</f>
        <v>0</v>
      </c>
      <c r="K2114" s="9"/>
      <c r="L2114" s="9" t="str">
        <f ca="1">IF(OR(Table2[[#This Row],[M23_28_2]]&gt;0,Table2[[#This Row],[K23_28_2]]&lt;0),"+-","")</f>
        <v/>
      </c>
    </row>
    <row r="2115" spans="1:12" x14ac:dyDescent="0.25">
      <c r="A2115" s="6" t="str">
        <f>SUBSTITUTE(SUBSTITUTE(Table2[[#This Row],[NAMA BARANG]],"-","")," ","")</f>
        <v>TalimetalikHj/K/MBesar</v>
      </c>
      <c r="B2115" s="8">
        <f ca="1">IF(Table2[[#This Row],[TT]]&lt;1,"",COUNT(B$2:B2114)+1)</f>
        <v>2113</v>
      </c>
      <c r="C2115" s="6" t="s">
        <v>2470</v>
      </c>
      <c r="D2115" s="8">
        <v>1</v>
      </c>
      <c r="E2115" s="8" t="s">
        <v>1275</v>
      </c>
      <c r="F2115" s="8">
        <f ca="1">SUM(Table2[[#This Row],[AWAL]],Table2[[#This Row],[M17_21_2]],Table2[[#This Row],[K17_21_2]],Table2[[#This Row],[M23_28_2]],Table2[[#This Row],[K23_28_2]])</f>
        <v>1</v>
      </c>
      <c r="G2115" s="6">
        <f ca="1">SUMIF(INDIRECT(Table2[[#Headers],[M17_21_2]]&amp;"[concat]"),Table2[concat],INDIRECT(Table2[[#Headers],[M17_21_2]]&amp;"[c]"))</f>
        <v>0</v>
      </c>
      <c r="H2115" s="6">
        <f ca="1">SUMIF(INDIRECT(Table2[[#Headers],[K17_21_2]]&amp;"[concat]"),Table2[concat],INDIRECT(Table2[[#Headers],[K17_21_2]]&amp;"[c]"))*-1</f>
        <v>0</v>
      </c>
      <c r="I2115" s="6" t="str">
        <f ca="1">IF(OR(Table2[[#This Row],[M17_21_2]]&gt;0,Table2[[#This Row],[K17_21_2]]&lt;0),"+-","")</f>
        <v/>
      </c>
      <c r="J2115" s="9">
        <f ca="1">SUMIF(INDIRECT(Table2[[#Headers],[M23_28_2]]&amp;"[concat]"),Table2[concat],INDIRECT(Table2[[#Headers],[M23_28_2]]&amp;"[c]"))</f>
        <v>0</v>
      </c>
      <c r="K2115" s="9"/>
      <c r="L2115" s="9" t="str">
        <f ca="1">IF(OR(Table2[[#This Row],[M23_28_2]]&gt;0,Table2[[#This Row],[K23_28_2]]&lt;0),"+-","")</f>
        <v/>
      </c>
    </row>
    <row r="2116" spans="1:12" x14ac:dyDescent="0.25">
      <c r="A2116" s="6" t="str">
        <f>SUBSTITUTE(SUBSTITUTE(Table2[[#This Row],[NAMA BARANG]],"-","")," ","")</f>
        <v>TaliPlk1004Dy31x38TaliKur</v>
      </c>
      <c r="B2116" s="8">
        <f ca="1">IF(Table2[[#This Row],[TT]]&lt;1,"",COUNT(B$2:B2115)+1)</f>
        <v>2114</v>
      </c>
      <c r="C2116" s="6" t="s">
        <v>2471</v>
      </c>
      <c r="D2116" s="8">
        <v>1</v>
      </c>
      <c r="E2116" s="8" t="s">
        <v>197</v>
      </c>
      <c r="F2116" s="8">
        <f ca="1">SUM(Table2[[#This Row],[AWAL]],Table2[[#This Row],[M17_21_2]],Table2[[#This Row],[K17_21_2]],Table2[[#This Row],[M23_28_2]],Table2[[#This Row],[K23_28_2]])</f>
        <v>1</v>
      </c>
      <c r="G2116" s="6">
        <f ca="1">SUMIF(INDIRECT(Table2[[#Headers],[M17_21_2]]&amp;"[concat]"),Table2[concat],INDIRECT(Table2[[#Headers],[M17_21_2]]&amp;"[c]"))</f>
        <v>0</v>
      </c>
      <c r="H2116" s="6">
        <f ca="1">SUMIF(INDIRECT(Table2[[#Headers],[K17_21_2]]&amp;"[concat]"),Table2[concat],INDIRECT(Table2[[#Headers],[K17_21_2]]&amp;"[c]"))*-1</f>
        <v>0</v>
      </c>
      <c r="I2116" s="6" t="str">
        <f ca="1">IF(OR(Table2[[#This Row],[M17_21_2]]&gt;0,Table2[[#This Row],[K17_21_2]]&lt;0),"+-","")</f>
        <v/>
      </c>
      <c r="J2116" s="9">
        <f ca="1">SUMIF(INDIRECT(Table2[[#Headers],[M23_28_2]]&amp;"[concat]"),Table2[concat],INDIRECT(Table2[[#Headers],[M23_28_2]]&amp;"[c]"))</f>
        <v>0</v>
      </c>
      <c r="K2116" s="9"/>
      <c r="L2116" s="9" t="str">
        <f ca="1">IF(OR(Table2[[#This Row],[M23_28_2]]&gt;0,Table2[[#This Row],[K23_28_2]]&lt;0),"+-","")</f>
        <v/>
      </c>
    </row>
    <row r="2117" spans="1:12" x14ac:dyDescent="0.25">
      <c r="A2117" s="6" t="str">
        <f>SUBSTITUTE(SUBSTITUTE(Table2[[#This Row],[NAMA BARANG]],"-","")," ","")</f>
        <v>TaliTransparantYoyomontanaHj(23)/B(14)</v>
      </c>
      <c r="B2117" s="8">
        <f ca="1">IF(Table2[[#This Row],[TT]]&lt;1,"",COUNT(B$2:B2116)+1)</f>
        <v>2115</v>
      </c>
      <c r="C2117" s="6" t="s">
        <v>2803</v>
      </c>
      <c r="D2117" s="8">
        <v>37</v>
      </c>
      <c r="E2117" s="8">
        <v>2000</v>
      </c>
      <c r="F2117" s="8">
        <f ca="1">SUM(Table2[[#This Row],[AWAL]],Table2[[#This Row],[M17_21_2]],Table2[[#This Row],[K17_21_2]],Table2[[#This Row],[M23_28_2]],Table2[[#This Row],[K23_28_2]])</f>
        <v>37</v>
      </c>
      <c r="G2117" s="6">
        <f ca="1">SUMIF(INDIRECT(Table2[[#Headers],[M17_21_2]]&amp;"[concat]"),Table2[concat],INDIRECT(Table2[[#Headers],[M17_21_2]]&amp;"[c]"))</f>
        <v>0</v>
      </c>
      <c r="H2117" s="6">
        <f ca="1">SUMIF(INDIRECT(Table2[[#Headers],[K17_21_2]]&amp;"[concat]"),Table2[concat],INDIRECT(Table2[[#Headers],[K17_21_2]]&amp;"[c]"))*-1</f>
        <v>0</v>
      </c>
      <c r="I2117" s="6" t="str">
        <f ca="1">IF(OR(Table2[[#This Row],[M17_21_2]]&gt;0,Table2[[#This Row],[K17_21_2]]&lt;0),"+-","")</f>
        <v/>
      </c>
      <c r="J2117" s="9">
        <f ca="1">SUMIF(INDIRECT(Table2[[#Headers],[M23_28_2]]&amp;"[concat]"),Table2[concat],INDIRECT(Table2[[#Headers],[M23_28_2]]&amp;"[c]"))</f>
        <v>0</v>
      </c>
      <c r="K2117" s="9"/>
      <c r="L2117" s="9" t="str">
        <f ca="1">IF(OR(Table2[[#This Row],[M23_28_2]]&gt;0,Table2[[#This Row],[K23_28_2]]&lt;0),"+-","")</f>
        <v/>
      </c>
    </row>
    <row r="2118" spans="1:12" x14ac:dyDescent="0.25">
      <c r="A2118" s="6" t="str">
        <f>SUBSTITUTE(SUBSTITUTE(Table2[[#This Row],[NAMA BARANG]],"-","")," ","")</f>
        <v>TaliTransparantYoyomontanaHt(9)/M(24)</v>
      </c>
      <c r="B2118" s="8">
        <f ca="1">IF(Table2[[#This Row],[TT]]&lt;1,"",COUNT(B$2:B2117)+1)</f>
        <v>2116</v>
      </c>
      <c r="C2118" s="6" t="s">
        <v>2802</v>
      </c>
      <c r="D2118" s="8">
        <v>33</v>
      </c>
      <c r="E2118" s="8">
        <v>2000</v>
      </c>
      <c r="F2118" s="8">
        <f ca="1">SUM(Table2[[#This Row],[AWAL]],Table2[[#This Row],[M17_21_2]],Table2[[#This Row],[K17_21_2]],Table2[[#This Row],[M23_28_2]],Table2[[#This Row],[K23_28_2]])</f>
        <v>33</v>
      </c>
      <c r="G2118" s="6">
        <f ca="1">SUMIF(INDIRECT(Table2[[#Headers],[M17_21_2]]&amp;"[concat]"),Table2[concat],INDIRECT(Table2[[#Headers],[M17_21_2]]&amp;"[c]"))</f>
        <v>0</v>
      </c>
      <c r="H2118" s="6">
        <f ca="1">SUMIF(INDIRECT(Table2[[#Headers],[K17_21_2]]&amp;"[concat]"),Table2[concat],INDIRECT(Table2[[#Headers],[K17_21_2]]&amp;"[c]"))*-1</f>
        <v>0</v>
      </c>
      <c r="I2118" s="6" t="str">
        <f ca="1">IF(OR(Table2[[#This Row],[M17_21_2]]&gt;0,Table2[[#This Row],[K17_21_2]]&lt;0),"+-","")</f>
        <v/>
      </c>
      <c r="J2118" s="9">
        <f ca="1">SUMIF(INDIRECT(Table2[[#Headers],[M23_28_2]]&amp;"[concat]"),Table2[concat],INDIRECT(Table2[[#Headers],[M23_28_2]]&amp;"[c]"))</f>
        <v>0</v>
      </c>
      <c r="K2118" s="9"/>
      <c r="L2118" s="9" t="str">
        <f ca="1">IF(OR(Table2[[#This Row],[M23_28_2]]&gt;0,Table2[[#This Row],[K23_28_2]]&lt;0),"+-","")</f>
        <v/>
      </c>
    </row>
    <row r="2119" spans="1:12" x14ac:dyDescent="0.25">
      <c r="A2119" s="6" t="str">
        <f>SUBSTITUTE(SUBSTITUTE(Table2[[#This Row],[NAMA BARANG]],"-","")," ","")</f>
        <v>TaliyoyoMerahButek</v>
      </c>
      <c r="B2119" s="8">
        <f ca="1">IF(Table2[[#This Row],[TT]]&lt;1,"",COUNT(B$2:B2118)+1)</f>
        <v>2117</v>
      </c>
      <c r="C2119" s="6" t="s">
        <v>2472</v>
      </c>
      <c r="D2119" s="8">
        <v>1</v>
      </c>
      <c r="E2119" s="8" t="s">
        <v>426</v>
      </c>
      <c r="F2119" s="8">
        <f ca="1">SUM(Table2[[#This Row],[AWAL]],Table2[[#This Row],[M17_21_2]],Table2[[#This Row],[K17_21_2]],Table2[[#This Row],[M23_28_2]],Table2[[#This Row],[K23_28_2]])</f>
        <v>1</v>
      </c>
      <c r="G2119" s="6">
        <f ca="1">SUMIF(INDIRECT(Table2[[#Headers],[M17_21_2]]&amp;"[concat]"),Table2[concat],INDIRECT(Table2[[#Headers],[M17_21_2]]&amp;"[c]"))</f>
        <v>0</v>
      </c>
      <c r="H2119" s="6">
        <f ca="1">SUMIF(INDIRECT(Table2[[#Headers],[K17_21_2]]&amp;"[concat]"),Table2[concat],INDIRECT(Table2[[#Headers],[K17_21_2]]&amp;"[c]"))*-1</f>
        <v>0</v>
      </c>
      <c r="I2119" s="6" t="str">
        <f ca="1">IF(OR(Table2[[#This Row],[M17_21_2]]&gt;0,Table2[[#This Row],[K17_21_2]]&lt;0),"+-","")</f>
        <v/>
      </c>
      <c r="J2119" s="9">
        <f ca="1">SUMIF(INDIRECT(Table2[[#Headers],[M23_28_2]]&amp;"[concat]"),Table2[concat],INDIRECT(Table2[[#Headers],[M23_28_2]]&amp;"[c]"))</f>
        <v>0</v>
      </c>
      <c r="K2119" s="9"/>
      <c r="L2119" s="9" t="str">
        <f ca="1">IF(OR(Table2[[#This Row],[M23_28_2]]&gt;0,Table2[[#This Row],[K23_28_2]]&lt;0),"+-","")</f>
        <v/>
      </c>
    </row>
    <row r="2120" spans="1:12" x14ac:dyDescent="0.25">
      <c r="A2120" s="6" t="str">
        <f>SUBSTITUTE(SUBSTITUTE(Table2[[#This Row],[NAMA BARANG]],"-","")," ","")</f>
        <v>Taliyoyoorange</v>
      </c>
      <c r="B2120" s="8">
        <f ca="1">IF(Table2[[#This Row],[TT]]&lt;1,"",COUNT(B$2:B2119)+1)</f>
        <v>2118</v>
      </c>
      <c r="C2120" s="6" t="s">
        <v>2473</v>
      </c>
      <c r="D2120" s="8">
        <v>1</v>
      </c>
      <c r="E2120" s="8" t="s">
        <v>426</v>
      </c>
      <c r="F2120" s="8">
        <f ca="1">SUM(Table2[[#This Row],[AWAL]],Table2[[#This Row],[M17_21_2]],Table2[[#This Row],[K17_21_2]],Table2[[#This Row],[M23_28_2]],Table2[[#This Row],[K23_28_2]])</f>
        <v>1</v>
      </c>
      <c r="G2120" s="6">
        <f ca="1">SUMIF(INDIRECT(Table2[[#Headers],[M17_21_2]]&amp;"[concat]"),Table2[concat],INDIRECT(Table2[[#Headers],[M17_21_2]]&amp;"[c]"))</f>
        <v>0</v>
      </c>
      <c r="H2120" s="6">
        <f ca="1">SUMIF(INDIRECT(Table2[[#Headers],[K17_21_2]]&amp;"[concat]"),Table2[concat],INDIRECT(Table2[[#Headers],[K17_21_2]]&amp;"[c]"))*-1</f>
        <v>0</v>
      </c>
      <c r="I2120" s="6" t="str">
        <f ca="1">IF(OR(Table2[[#This Row],[M17_21_2]]&gt;0,Table2[[#This Row],[K17_21_2]]&lt;0),"+-","")</f>
        <v/>
      </c>
      <c r="J2120" s="9">
        <f ca="1">SUMIF(INDIRECT(Table2[[#Headers],[M23_28_2]]&amp;"[concat]"),Table2[concat],INDIRECT(Table2[[#Headers],[M23_28_2]]&amp;"[c]"))</f>
        <v>0</v>
      </c>
      <c r="K2120" s="9"/>
      <c r="L2120" s="9" t="str">
        <f ca="1">IF(OR(Table2[[#This Row],[M23_28_2]]&gt;0,Table2[[#This Row],[K23_28_2]]&lt;0),"+-","")</f>
        <v/>
      </c>
    </row>
    <row r="2121" spans="1:12" x14ac:dyDescent="0.25">
      <c r="A2121" s="6" t="str">
        <f>SUBSTITUTE(SUBSTITUTE(Table2[[#This Row],[NAMA BARANG]],"-","")," ","")</f>
        <v>Tas017</v>
      </c>
      <c r="B2121" s="8">
        <f ca="1">IF(Table2[[#This Row],[TT]]&lt;1,"",COUNT(B$2:B2120)+1)</f>
        <v>2119</v>
      </c>
      <c r="C2121" s="6" t="s">
        <v>2474</v>
      </c>
      <c r="D2121" s="8">
        <v>1</v>
      </c>
      <c r="F2121" s="8">
        <f ca="1">SUM(Table2[[#This Row],[AWAL]],Table2[[#This Row],[M17_21_2]],Table2[[#This Row],[K17_21_2]],Table2[[#This Row],[M23_28_2]],Table2[[#This Row],[K23_28_2]])</f>
        <v>1</v>
      </c>
      <c r="G2121" s="6">
        <f ca="1">SUMIF(INDIRECT(Table2[[#Headers],[M17_21_2]]&amp;"[concat]"),Table2[concat],INDIRECT(Table2[[#Headers],[M17_21_2]]&amp;"[c]"))</f>
        <v>0</v>
      </c>
      <c r="H2121" s="6">
        <f ca="1">SUMIF(INDIRECT(Table2[[#Headers],[K17_21_2]]&amp;"[concat]"),Table2[concat],INDIRECT(Table2[[#Headers],[K17_21_2]]&amp;"[c]"))*-1</f>
        <v>0</v>
      </c>
      <c r="I2121" s="6" t="str">
        <f ca="1">IF(OR(Table2[[#This Row],[M17_21_2]]&gt;0,Table2[[#This Row],[K17_21_2]]&lt;0),"+-","")</f>
        <v/>
      </c>
      <c r="J2121" s="9">
        <f ca="1">SUMIF(INDIRECT(Table2[[#Headers],[M23_28_2]]&amp;"[concat]"),Table2[concat],INDIRECT(Table2[[#Headers],[M23_28_2]]&amp;"[c]"))</f>
        <v>0</v>
      </c>
      <c r="K2121" s="9"/>
      <c r="L2121" s="9" t="str">
        <f ca="1">IF(OR(Table2[[#This Row],[M23_28_2]]&gt;0,Table2[[#This Row],[K23_28_2]]&lt;0),"+-","")</f>
        <v/>
      </c>
    </row>
    <row r="2122" spans="1:12" x14ac:dyDescent="0.25">
      <c r="A2122" s="6" t="str">
        <f>SUBSTITUTE(SUBSTITUTE(Table2[[#This Row],[NAMA BARANG]],"-","")," ","")</f>
        <v>Tas34x31</v>
      </c>
      <c r="B2122" s="8">
        <f ca="1">IF(Table2[[#This Row],[TT]]&lt;1,"",COUNT(B$2:B2121)+1)</f>
        <v>2120</v>
      </c>
      <c r="C2122" s="6" t="s">
        <v>2475</v>
      </c>
      <c r="D2122" s="8">
        <v>4</v>
      </c>
      <c r="F2122" s="8">
        <f ca="1">SUM(Table2[[#This Row],[AWAL]],Table2[[#This Row],[M17_21_2]],Table2[[#This Row],[K17_21_2]],Table2[[#This Row],[M23_28_2]],Table2[[#This Row],[K23_28_2]])</f>
        <v>4</v>
      </c>
      <c r="G2122" s="6">
        <f ca="1">SUMIF(INDIRECT(Table2[[#Headers],[M17_21_2]]&amp;"[concat]"),Table2[concat],INDIRECT(Table2[[#Headers],[M17_21_2]]&amp;"[c]"))</f>
        <v>0</v>
      </c>
      <c r="H2122" s="6">
        <f ca="1">SUMIF(INDIRECT(Table2[[#Headers],[K17_21_2]]&amp;"[concat]"),Table2[concat],INDIRECT(Table2[[#Headers],[K17_21_2]]&amp;"[c]"))*-1</f>
        <v>0</v>
      </c>
      <c r="I2122" s="6" t="str">
        <f ca="1">IF(OR(Table2[[#This Row],[M17_21_2]]&gt;0,Table2[[#This Row],[K17_21_2]]&lt;0),"+-","")</f>
        <v/>
      </c>
      <c r="J2122" s="9">
        <f ca="1">SUMIF(INDIRECT(Table2[[#Headers],[M23_28_2]]&amp;"[concat]"),Table2[concat],INDIRECT(Table2[[#Headers],[M23_28_2]]&amp;"[c]"))</f>
        <v>0</v>
      </c>
      <c r="K2122" s="9"/>
      <c r="L2122" s="9" t="str">
        <f ca="1">IF(OR(Table2[[#This Row],[M23_28_2]]&gt;0,Table2[[#This Row],[K23_28_2]]&lt;0),"+-","")</f>
        <v/>
      </c>
    </row>
    <row r="2123" spans="1:12" x14ac:dyDescent="0.25">
      <c r="A2123" s="6" t="str">
        <f>SUBSTITUTE(SUBSTITUTE(Table2[[#This Row],[NAMA BARANG]],"-","")," ","")</f>
        <v>Tas602(2)/601L/621(1)</v>
      </c>
      <c r="B2123" s="8">
        <f ca="1">IF(Table2[[#This Row],[TT]]&lt;1,"",COUNT(B$2:B2122)+1)</f>
        <v>2121</v>
      </c>
      <c r="C2123" s="6" t="s">
        <v>2476</v>
      </c>
      <c r="D2123" s="8">
        <v>3</v>
      </c>
      <c r="E2123" s="8" t="s">
        <v>207</v>
      </c>
      <c r="F2123" s="8">
        <f ca="1">SUM(Table2[[#This Row],[AWAL]],Table2[[#This Row],[M17_21_2]],Table2[[#This Row],[K17_21_2]],Table2[[#This Row],[M23_28_2]],Table2[[#This Row],[K23_28_2]])</f>
        <v>3</v>
      </c>
      <c r="G2123" s="6">
        <f ca="1">SUMIF(INDIRECT(Table2[[#Headers],[M17_21_2]]&amp;"[concat]"),Table2[concat],INDIRECT(Table2[[#Headers],[M17_21_2]]&amp;"[c]"))</f>
        <v>0</v>
      </c>
      <c r="H2123" s="6">
        <f ca="1">SUMIF(INDIRECT(Table2[[#Headers],[K17_21_2]]&amp;"[concat]"),Table2[concat],INDIRECT(Table2[[#Headers],[K17_21_2]]&amp;"[c]"))*-1</f>
        <v>0</v>
      </c>
      <c r="I2123" s="6" t="str">
        <f ca="1">IF(OR(Table2[[#This Row],[M17_21_2]]&gt;0,Table2[[#This Row],[K17_21_2]]&lt;0),"+-","")</f>
        <v/>
      </c>
      <c r="J2123" s="9">
        <f ca="1">SUMIF(INDIRECT(Table2[[#Headers],[M23_28_2]]&amp;"[concat]"),Table2[concat],INDIRECT(Table2[[#Headers],[M23_28_2]]&amp;"[c]"))</f>
        <v>0</v>
      </c>
      <c r="K2123" s="9"/>
      <c r="L2123" s="9" t="str">
        <f ca="1">IF(OR(Table2[[#This Row],[M23_28_2]]&gt;0,Table2[[#This Row],[K23_28_2]]&lt;0),"+-","")</f>
        <v/>
      </c>
    </row>
    <row r="2124" spans="1:12" x14ac:dyDescent="0.25">
      <c r="A2124" s="6" t="str">
        <f>SUBSTITUTE(SUBSTITUTE(Table2[[#This Row],[NAMA BARANG]],"-","")," ","")</f>
        <v>Tas81854S</v>
      </c>
      <c r="B2124" s="8">
        <f ca="1">IF(Table2[[#This Row],[TT]]&lt;1,"",COUNT(B$2:B2123)+1)</f>
        <v>2122</v>
      </c>
      <c r="C2124" s="6" t="s">
        <v>2477</v>
      </c>
      <c r="D2124" s="8">
        <v>1</v>
      </c>
      <c r="E2124" s="8" t="s">
        <v>85</v>
      </c>
      <c r="F2124" s="8">
        <f ca="1">SUM(Table2[[#This Row],[AWAL]],Table2[[#This Row],[M17_21_2]],Table2[[#This Row],[K17_21_2]],Table2[[#This Row],[M23_28_2]],Table2[[#This Row],[K23_28_2]])</f>
        <v>1</v>
      </c>
      <c r="G2124" s="6">
        <f ca="1">SUMIF(INDIRECT(Table2[[#Headers],[M17_21_2]]&amp;"[concat]"),Table2[concat],INDIRECT(Table2[[#Headers],[M17_21_2]]&amp;"[c]"))</f>
        <v>0</v>
      </c>
      <c r="H2124" s="6">
        <f ca="1">SUMIF(INDIRECT(Table2[[#Headers],[K17_21_2]]&amp;"[concat]"),Table2[concat],INDIRECT(Table2[[#Headers],[K17_21_2]]&amp;"[c]"))*-1</f>
        <v>0</v>
      </c>
      <c r="I2124" s="6" t="str">
        <f ca="1">IF(OR(Table2[[#This Row],[M17_21_2]]&gt;0,Table2[[#This Row],[K17_21_2]]&lt;0),"+-","")</f>
        <v/>
      </c>
      <c r="J2124" s="9">
        <f ca="1">SUMIF(INDIRECT(Table2[[#Headers],[M23_28_2]]&amp;"[concat]"),Table2[concat],INDIRECT(Table2[[#Headers],[M23_28_2]]&amp;"[c]"))</f>
        <v>0</v>
      </c>
      <c r="K2124" s="9"/>
      <c r="L2124" s="9" t="str">
        <f ca="1">IF(OR(Table2[[#This Row],[M23_28_2]]&gt;0,Table2[[#This Row],[K23_28_2]]&lt;0),"+-","")</f>
        <v/>
      </c>
    </row>
    <row r="2125" spans="1:12" x14ac:dyDescent="0.25">
      <c r="A2125" s="6" t="str">
        <f>SUBSTITUTE(SUBSTITUTE(Table2[[#This Row],[NAMA BARANG]],"-","")," ","")</f>
        <v>TasA5Fancy(Hk+BB)</v>
      </c>
      <c r="B2125" s="8">
        <f ca="1">IF(Table2[[#This Row],[TT]]&lt;1,"",COUNT(B$2:B2124)+1)</f>
        <v>2123</v>
      </c>
      <c r="C2125" s="6" t="s">
        <v>2478</v>
      </c>
      <c r="D2125" s="8">
        <v>2</v>
      </c>
      <c r="E2125" s="8" t="s">
        <v>2479</v>
      </c>
      <c r="F2125" s="8">
        <f ca="1">SUM(Table2[[#This Row],[AWAL]],Table2[[#This Row],[M17_21_2]],Table2[[#This Row],[K17_21_2]],Table2[[#This Row],[M23_28_2]],Table2[[#This Row],[K23_28_2]])</f>
        <v>2</v>
      </c>
      <c r="G2125" s="6">
        <f ca="1">SUMIF(INDIRECT(Table2[[#Headers],[M17_21_2]]&amp;"[concat]"),Table2[concat],INDIRECT(Table2[[#Headers],[M17_21_2]]&amp;"[c]"))</f>
        <v>0</v>
      </c>
      <c r="H2125" s="6">
        <f ca="1">SUMIF(INDIRECT(Table2[[#Headers],[K17_21_2]]&amp;"[concat]"),Table2[concat],INDIRECT(Table2[[#Headers],[K17_21_2]]&amp;"[c]"))*-1</f>
        <v>0</v>
      </c>
      <c r="I2125" s="6" t="str">
        <f ca="1">IF(OR(Table2[[#This Row],[M17_21_2]]&gt;0,Table2[[#This Row],[K17_21_2]]&lt;0),"+-","")</f>
        <v/>
      </c>
      <c r="J2125" s="9">
        <f ca="1">SUMIF(INDIRECT(Table2[[#Headers],[M23_28_2]]&amp;"[concat]"),Table2[concat],INDIRECT(Table2[[#Headers],[M23_28_2]]&amp;"[c]"))</f>
        <v>0</v>
      </c>
      <c r="K2125" s="9"/>
      <c r="L2125" s="9" t="str">
        <f ca="1">IF(OR(Table2[[#This Row],[M23_28_2]]&gt;0,Table2[[#This Row],[K23_28_2]]&lt;0),"+-","")</f>
        <v/>
      </c>
    </row>
    <row r="2126" spans="1:12" x14ac:dyDescent="0.25">
      <c r="A2126" s="6" t="str">
        <f>SUBSTITUTE(SUBSTITUTE(Table2[[#This Row],[NAMA BARANG]],"-","")," ","")</f>
        <v>TasA5Fancy(Hk+BB)</v>
      </c>
      <c r="B2126" s="8">
        <f ca="1">IF(Table2[[#This Row],[TT]]&lt;1,"",COUNT(B$2:B2125)+1)</f>
        <v>2124</v>
      </c>
      <c r="C2126" s="6" t="s">
        <v>2478</v>
      </c>
      <c r="D2126" s="8">
        <v>2</v>
      </c>
      <c r="E2126" s="8" t="s">
        <v>2479</v>
      </c>
      <c r="F2126" s="8">
        <f ca="1">SUM(Table2[[#This Row],[AWAL]],Table2[[#This Row],[M17_21_2]],Table2[[#This Row],[K17_21_2]],Table2[[#This Row],[M23_28_2]],Table2[[#This Row],[K23_28_2]])</f>
        <v>2</v>
      </c>
      <c r="G2126" s="6">
        <f ca="1">SUMIF(INDIRECT(Table2[[#Headers],[M17_21_2]]&amp;"[concat]"),Table2[concat],INDIRECT(Table2[[#Headers],[M17_21_2]]&amp;"[c]"))</f>
        <v>0</v>
      </c>
      <c r="H2126" s="6">
        <f ca="1">SUMIF(INDIRECT(Table2[[#Headers],[K17_21_2]]&amp;"[concat]"),Table2[concat],INDIRECT(Table2[[#Headers],[K17_21_2]]&amp;"[c]"))*-1</f>
        <v>0</v>
      </c>
      <c r="I2126" s="6" t="str">
        <f ca="1">IF(OR(Table2[[#This Row],[M17_21_2]]&gt;0,Table2[[#This Row],[K17_21_2]]&lt;0),"+-","")</f>
        <v/>
      </c>
      <c r="J2126" s="9">
        <f ca="1">SUMIF(INDIRECT(Table2[[#Headers],[M23_28_2]]&amp;"[concat]"),Table2[concat],INDIRECT(Table2[[#Headers],[M23_28_2]]&amp;"[c]"))</f>
        <v>0</v>
      </c>
      <c r="K2126" s="9"/>
      <c r="L2126" s="9" t="str">
        <f ca="1">IF(OR(Table2[[#This Row],[M23_28_2]]&gt;0,Table2[[#This Row],[K23_28_2]]&lt;0),"+-","")</f>
        <v/>
      </c>
    </row>
    <row r="2127" spans="1:12" x14ac:dyDescent="0.25">
      <c r="A2127" s="6" t="str">
        <f>SUBSTITUTE(SUBSTITUTE(Table2[[#This Row],[NAMA BARANG]],"-","")," ","")</f>
        <v>TasbatikB(BS)</v>
      </c>
      <c r="B2127" s="8">
        <f ca="1">IF(Table2[[#This Row],[TT]]&lt;1,"",COUNT(B$2:B2126)+1)</f>
        <v>2125</v>
      </c>
      <c r="C2127" s="6" t="s">
        <v>2480</v>
      </c>
      <c r="D2127" s="8">
        <v>2</v>
      </c>
      <c r="E2127" s="8" t="s">
        <v>197</v>
      </c>
      <c r="F2127" s="8">
        <f ca="1">SUM(Table2[[#This Row],[AWAL]],Table2[[#This Row],[M17_21_2]],Table2[[#This Row],[K17_21_2]],Table2[[#This Row],[M23_28_2]],Table2[[#This Row],[K23_28_2]])</f>
        <v>2</v>
      </c>
      <c r="G2127" s="6">
        <f ca="1">SUMIF(INDIRECT(Table2[[#Headers],[M17_21_2]]&amp;"[concat]"),Table2[concat],INDIRECT(Table2[[#Headers],[M17_21_2]]&amp;"[c]"))</f>
        <v>0</v>
      </c>
      <c r="H2127" s="6">
        <f ca="1">SUMIF(INDIRECT(Table2[[#Headers],[K17_21_2]]&amp;"[concat]"),Table2[concat],INDIRECT(Table2[[#Headers],[K17_21_2]]&amp;"[c]"))*-1</f>
        <v>0</v>
      </c>
      <c r="I2127" s="6" t="str">
        <f ca="1">IF(OR(Table2[[#This Row],[M17_21_2]]&gt;0,Table2[[#This Row],[K17_21_2]]&lt;0),"+-","")</f>
        <v/>
      </c>
      <c r="J2127" s="9">
        <f ca="1">SUMIF(INDIRECT(Table2[[#Headers],[M23_28_2]]&amp;"[concat]"),Table2[concat],INDIRECT(Table2[[#Headers],[M23_28_2]]&amp;"[c]"))</f>
        <v>0</v>
      </c>
      <c r="K2127" s="9"/>
      <c r="L2127" s="9" t="str">
        <f ca="1">IF(OR(Table2[[#This Row],[M23_28_2]]&gt;0,Table2[[#This Row],[K23_28_2]]&lt;0),"+-","")</f>
        <v/>
      </c>
    </row>
    <row r="2128" spans="1:12" x14ac:dyDescent="0.25">
      <c r="A2128" s="6" t="str">
        <f>SUBSTITUTE(SUBSTITUTE(Table2[[#This Row],[NAMA BARANG]],"-","")," ","")</f>
        <v>TasbatikBalpindo</v>
      </c>
      <c r="B2128" s="8">
        <f ca="1">IF(Table2[[#This Row],[TT]]&lt;1,"",COUNT(B$2:B2127)+1)</f>
        <v>2126</v>
      </c>
      <c r="C2128" s="6" t="s">
        <v>2840</v>
      </c>
      <c r="D2128" s="8">
        <v>5</v>
      </c>
      <c r="E2128" s="8" t="s">
        <v>143</v>
      </c>
      <c r="F2128" s="8">
        <f ca="1">SUM(Table2[[#This Row],[AWAL]],Table2[[#This Row],[M17_21_2]],Table2[[#This Row],[K17_21_2]],Table2[[#This Row],[M23_28_2]],Table2[[#This Row],[K23_28_2]])</f>
        <v>5</v>
      </c>
      <c r="G2128" s="6">
        <f ca="1">SUMIF(INDIRECT(Table2[[#Headers],[M17_21_2]]&amp;"[concat]"),Table2[concat],INDIRECT(Table2[[#Headers],[M17_21_2]]&amp;"[c]"))</f>
        <v>0</v>
      </c>
      <c r="H2128" s="6">
        <f ca="1">SUMIF(INDIRECT(Table2[[#Headers],[K17_21_2]]&amp;"[concat]"),Table2[concat],INDIRECT(Table2[[#Headers],[K17_21_2]]&amp;"[c]"))*-1</f>
        <v>0</v>
      </c>
      <c r="I2128" s="6" t="str">
        <f ca="1">IF(OR(Table2[[#This Row],[M17_21_2]]&gt;0,Table2[[#This Row],[K17_21_2]]&lt;0),"+-","")</f>
        <v/>
      </c>
      <c r="J2128" s="9">
        <f ca="1">SUMIF(INDIRECT(Table2[[#Headers],[M23_28_2]]&amp;"[concat]"),Table2[concat],INDIRECT(Table2[[#Headers],[M23_28_2]]&amp;"[c]"))</f>
        <v>0</v>
      </c>
      <c r="K2128" s="9"/>
      <c r="L2128" s="9" t="str">
        <f ca="1">IF(OR(Table2[[#This Row],[M23_28_2]]&gt;0,Table2[[#This Row],[K23_28_2]]&lt;0),"+-","")</f>
        <v/>
      </c>
    </row>
    <row r="2129" spans="1:12" x14ac:dyDescent="0.25">
      <c r="A2129" s="6" t="str">
        <f>SUBSTITUTE(SUBSTITUTE(Table2[[#This Row],[NAMA BARANG]],"-","")," ","")</f>
        <v>TasbatikmasBukukecil</v>
      </c>
      <c r="B2129" s="8">
        <f ca="1">IF(Table2[[#This Row],[TT]]&lt;1,"",COUNT(B$2:B2128)+1)</f>
        <v>2127</v>
      </c>
      <c r="C2129" s="6" t="s">
        <v>2483</v>
      </c>
      <c r="D2129" s="8">
        <v>5</v>
      </c>
      <c r="E2129" s="8" t="s">
        <v>193</v>
      </c>
      <c r="F2129" s="8">
        <f ca="1">SUM(Table2[[#This Row],[AWAL]],Table2[[#This Row],[M17_21_2]],Table2[[#This Row],[K17_21_2]],Table2[[#This Row],[M23_28_2]],Table2[[#This Row],[K23_28_2]])</f>
        <v>5</v>
      </c>
      <c r="G2129" s="6">
        <f ca="1">SUMIF(INDIRECT(Table2[[#Headers],[M17_21_2]]&amp;"[concat]"),Table2[concat],INDIRECT(Table2[[#Headers],[M17_21_2]]&amp;"[c]"))</f>
        <v>0</v>
      </c>
      <c r="H2129" s="6">
        <f ca="1">SUMIF(INDIRECT(Table2[[#Headers],[K17_21_2]]&amp;"[concat]"),Table2[concat],INDIRECT(Table2[[#Headers],[K17_21_2]]&amp;"[c]"))*-1</f>
        <v>0</v>
      </c>
      <c r="I2129" s="6" t="str">
        <f ca="1">IF(OR(Table2[[#This Row],[M17_21_2]]&gt;0,Table2[[#This Row],[K17_21_2]]&lt;0),"+-","")</f>
        <v/>
      </c>
      <c r="J2129" s="9">
        <f ca="1">SUMIF(INDIRECT(Table2[[#Headers],[M23_28_2]]&amp;"[concat]"),Table2[concat],INDIRECT(Table2[[#Headers],[M23_28_2]]&amp;"[c]"))</f>
        <v>0</v>
      </c>
      <c r="K2129" s="9"/>
      <c r="L2129" s="9" t="str">
        <f ca="1">IF(OR(Table2[[#This Row],[M23_28_2]]&gt;0,Table2[[#This Row],[K23_28_2]]&lt;0),"+-","")</f>
        <v/>
      </c>
    </row>
    <row r="2130" spans="1:12" x14ac:dyDescent="0.25">
      <c r="A2130" s="6" t="str">
        <f>SUBSTITUTE(SUBSTITUTE(Table2[[#This Row],[NAMA BARANG]],"-","")," ","")</f>
        <v>TasbatikMj1kecil</v>
      </c>
      <c r="B2130" s="8">
        <f ca="1">IF(Table2[[#This Row],[TT]]&lt;1,"",COUNT(B$2:B2129)+1)</f>
        <v>2128</v>
      </c>
      <c r="C2130" s="6" t="s">
        <v>2485</v>
      </c>
      <c r="D2130" s="8">
        <v>5</v>
      </c>
      <c r="E2130" s="8" t="s">
        <v>1521</v>
      </c>
      <c r="F2130" s="8">
        <f ca="1">SUM(Table2[[#This Row],[AWAL]],Table2[[#This Row],[M17_21_2]],Table2[[#This Row],[K17_21_2]],Table2[[#This Row],[M23_28_2]],Table2[[#This Row],[K23_28_2]])</f>
        <v>5</v>
      </c>
      <c r="G2130" s="6">
        <f ca="1">SUMIF(INDIRECT(Table2[[#Headers],[M17_21_2]]&amp;"[concat]"),Table2[concat],INDIRECT(Table2[[#Headers],[M17_21_2]]&amp;"[c]"))</f>
        <v>0</v>
      </c>
      <c r="H2130" s="6">
        <f ca="1">SUMIF(INDIRECT(Table2[[#Headers],[K17_21_2]]&amp;"[concat]"),Table2[concat],INDIRECT(Table2[[#Headers],[K17_21_2]]&amp;"[c]"))*-1</f>
        <v>0</v>
      </c>
      <c r="I2130" s="6" t="str">
        <f ca="1">IF(OR(Table2[[#This Row],[M17_21_2]]&gt;0,Table2[[#This Row],[K17_21_2]]&lt;0),"+-","")</f>
        <v/>
      </c>
      <c r="J2130" s="9">
        <f ca="1">SUMIF(INDIRECT(Table2[[#Headers],[M23_28_2]]&amp;"[concat]"),Table2[concat],INDIRECT(Table2[[#Headers],[M23_28_2]]&amp;"[c]"))</f>
        <v>0</v>
      </c>
      <c r="K2130" s="9"/>
      <c r="L2130" s="9" t="str">
        <f ca="1">IF(OR(Table2[[#This Row],[M23_28_2]]&gt;0,Table2[[#This Row],[K23_28_2]]&lt;0),"+-","")</f>
        <v/>
      </c>
    </row>
    <row r="2131" spans="1:12" x14ac:dyDescent="0.25">
      <c r="A2131" s="6" t="str">
        <f>SUBSTITUTE(SUBSTITUTE(Table2[[#This Row],[NAMA BARANG]],"-","")," ","")</f>
        <v>TasbatikMj1kecil</v>
      </c>
      <c r="B2131" s="8">
        <f ca="1">IF(Table2[[#This Row],[TT]]&lt;1,"",COUNT(B$2:B2130)+1)</f>
        <v>2129</v>
      </c>
      <c r="C2131" s="6" t="s">
        <v>2485</v>
      </c>
      <c r="D2131" s="8">
        <v>8</v>
      </c>
      <c r="E2131" s="8" t="s">
        <v>1521</v>
      </c>
      <c r="F2131" s="8">
        <f ca="1">SUM(Table2[[#This Row],[AWAL]],Table2[[#This Row],[M17_21_2]],Table2[[#This Row],[K17_21_2]],Table2[[#This Row],[M23_28_2]],Table2[[#This Row],[K23_28_2]])</f>
        <v>8</v>
      </c>
      <c r="G2131" s="6">
        <f ca="1">SUMIF(INDIRECT(Table2[[#Headers],[M17_21_2]]&amp;"[concat]"),Table2[concat],INDIRECT(Table2[[#Headers],[M17_21_2]]&amp;"[c]"))</f>
        <v>0</v>
      </c>
      <c r="H2131" s="6">
        <f ca="1">SUMIF(INDIRECT(Table2[[#Headers],[K17_21_2]]&amp;"[concat]"),Table2[concat],INDIRECT(Table2[[#Headers],[K17_21_2]]&amp;"[c]"))*-1</f>
        <v>0</v>
      </c>
      <c r="I2131" s="6" t="str">
        <f ca="1">IF(OR(Table2[[#This Row],[M17_21_2]]&gt;0,Table2[[#This Row],[K17_21_2]]&lt;0),"+-","")</f>
        <v/>
      </c>
      <c r="J2131" s="9">
        <f ca="1">SUMIF(INDIRECT(Table2[[#Headers],[M23_28_2]]&amp;"[concat]"),Table2[concat],INDIRECT(Table2[[#Headers],[M23_28_2]]&amp;"[c]"))</f>
        <v>0</v>
      </c>
      <c r="K2131" s="9"/>
      <c r="L2131" s="9" t="str">
        <f ca="1">IF(OR(Table2[[#This Row],[M23_28_2]]&gt;0,Table2[[#This Row],[K23_28_2]]&lt;0),"+-","")</f>
        <v/>
      </c>
    </row>
    <row r="2132" spans="1:12" x14ac:dyDescent="0.25">
      <c r="A2132" s="6" t="str">
        <f>SUBSTITUTE(SUBSTITUTE(Table2[[#This Row],[NAMA BARANG]],"-","")," ","")</f>
        <v>TasbatikMJ2(T)</v>
      </c>
      <c r="B2132" s="8">
        <f ca="1">IF(Table2[[#This Row],[TT]]&lt;1,"",COUNT(B$2:B2131)+1)</f>
        <v>2130</v>
      </c>
      <c r="C2132" s="6" t="s">
        <v>2486</v>
      </c>
      <c r="D2132" s="8">
        <v>7</v>
      </c>
      <c r="E2132" s="8" t="s">
        <v>93</v>
      </c>
      <c r="F2132" s="8">
        <f ca="1">SUM(Table2[[#This Row],[AWAL]],Table2[[#This Row],[M17_21_2]],Table2[[#This Row],[K17_21_2]],Table2[[#This Row],[M23_28_2]],Table2[[#This Row],[K23_28_2]])</f>
        <v>7</v>
      </c>
      <c r="G2132" s="6">
        <f ca="1">SUMIF(INDIRECT(Table2[[#Headers],[M17_21_2]]&amp;"[concat]"),Table2[concat],INDIRECT(Table2[[#Headers],[M17_21_2]]&amp;"[c]"))</f>
        <v>0</v>
      </c>
      <c r="H2132" s="6">
        <f ca="1">SUMIF(INDIRECT(Table2[[#Headers],[K17_21_2]]&amp;"[concat]"),Table2[concat],INDIRECT(Table2[[#Headers],[K17_21_2]]&amp;"[c]"))*-1</f>
        <v>0</v>
      </c>
      <c r="I2132" s="6" t="str">
        <f ca="1">IF(OR(Table2[[#This Row],[M17_21_2]]&gt;0,Table2[[#This Row],[K17_21_2]]&lt;0),"+-","")</f>
        <v/>
      </c>
      <c r="J2132" s="9">
        <f ca="1">SUMIF(INDIRECT(Table2[[#Headers],[M23_28_2]]&amp;"[concat]"),Table2[concat],INDIRECT(Table2[[#Headers],[M23_28_2]]&amp;"[c]"))</f>
        <v>0</v>
      </c>
      <c r="K2132" s="9"/>
      <c r="L2132" s="9" t="str">
        <f ca="1">IF(OR(Table2[[#This Row],[M23_28_2]]&gt;0,Table2[[#This Row],[K23_28_2]]&lt;0),"+-","")</f>
        <v/>
      </c>
    </row>
    <row r="2133" spans="1:12" x14ac:dyDescent="0.25">
      <c r="A2133" s="6" t="str">
        <f>SUBSTITUTE(SUBSTITUTE(Table2[[#This Row],[NAMA BARANG]],"-","")," ","")</f>
        <v>TasbatikMj1</v>
      </c>
      <c r="B2133" s="8">
        <f ca="1">IF(Table2[[#This Row],[TT]]&lt;1,"",COUNT(B$2:B2132)+1)</f>
        <v>2131</v>
      </c>
      <c r="C2133" s="6" t="s">
        <v>2487</v>
      </c>
      <c r="D2133" s="8">
        <v>57</v>
      </c>
      <c r="E2133" s="8" t="s">
        <v>193</v>
      </c>
      <c r="F2133" s="8">
        <f ca="1">SUM(Table2[[#This Row],[AWAL]],Table2[[#This Row],[M17_21_2]],Table2[[#This Row],[K17_21_2]],Table2[[#This Row],[M23_28_2]],Table2[[#This Row],[K23_28_2]])</f>
        <v>57</v>
      </c>
      <c r="G2133" s="6">
        <f ca="1">SUMIF(INDIRECT(Table2[[#Headers],[M17_21_2]]&amp;"[concat]"),Table2[concat],INDIRECT(Table2[[#Headers],[M17_21_2]]&amp;"[c]"))</f>
        <v>0</v>
      </c>
      <c r="H2133" s="6">
        <f ca="1">SUMIF(INDIRECT(Table2[[#Headers],[K17_21_2]]&amp;"[concat]"),Table2[concat],INDIRECT(Table2[[#Headers],[K17_21_2]]&amp;"[c]"))*-1</f>
        <v>0</v>
      </c>
      <c r="I2133" s="6" t="str">
        <f ca="1">IF(OR(Table2[[#This Row],[M17_21_2]]&gt;0,Table2[[#This Row],[K17_21_2]]&lt;0),"+-","")</f>
        <v/>
      </c>
      <c r="J2133" s="9">
        <f ca="1">SUMIF(INDIRECT(Table2[[#Headers],[M23_28_2]]&amp;"[concat]"),Table2[concat],INDIRECT(Table2[[#Headers],[M23_28_2]]&amp;"[c]"))</f>
        <v>0</v>
      </c>
      <c r="K2133" s="9"/>
      <c r="L2133" s="9" t="str">
        <f ca="1">IF(OR(Table2[[#This Row],[M23_28_2]]&gt;0,Table2[[#This Row],[K23_28_2]]&lt;0),"+-","")</f>
        <v/>
      </c>
    </row>
    <row r="2134" spans="1:12" x14ac:dyDescent="0.25">
      <c r="A2134" s="6" t="str">
        <f>SUBSTITUTE(SUBSTITUTE(Table2[[#This Row],[NAMA BARANG]],"-","")," ","")</f>
        <v>TasbatikMJ1coklat(Baru)</v>
      </c>
      <c r="B2134" s="8">
        <f ca="1">IF(Table2[[#This Row],[TT]]&lt;1,"",COUNT(B$2:B2133)+1)</f>
        <v>2132</v>
      </c>
      <c r="C2134" s="6" t="s">
        <v>2883</v>
      </c>
      <c r="D2134" s="8">
        <v>7</v>
      </c>
      <c r="E2134" s="8" t="s">
        <v>159</v>
      </c>
      <c r="F2134" s="8">
        <f ca="1">SUM(Table2[[#This Row],[AWAL]],Table2[[#This Row],[M17_21_2]],Table2[[#This Row],[K17_21_2]],Table2[[#This Row],[M23_28_2]],Table2[[#This Row],[K23_28_2]])</f>
        <v>7</v>
      </c>
      <c r="G2134" s="6">
        <f ca="1">SUMIF(INDIRECT(Table2[[#Headers],[M17_21_2]]&amp;"[concat]"),Table2[concat],INDIRECT(Table2[[#Headers],[M17_21_2]]&amp;"[c]"))</f>
        <v>0</v>
      </c>
      <c r="H2134" s="6">
        <f ca="1">SUMIF(INDIRECT(Table2[[#Headers],[K17_21_2]]&amp;"[concat]"),Table2[concat],INDIRECT(Table2[[#Headers],[K17_21_2]]&amp;"[c]"))*-1</f>
        <v>0</v>
      </c>
      <c r="I2134" s="6" t="str">
        <f ca="1">IF(OR(Table2[[#This Row],[M17_21_2]]&gt;0,Table2[[#This Row],[K17_21_2]]&lt;0),"+-","")</f>
        <v/>
      </c>
      <c r="J2134" s="9">
        <f ca="1">SUMIF(INDIRECT(Table2[[#Headers],[M23_28_2]]&amp;"[concat]"),Table2[concat],INDIRECT(Table2[[#Headers],[M23_28_2]]&amp;"[c]"))</f>
        <v>0</v>
      </c>
      <c r="K2134" s="9"/>
      <c r="L2134" s="9" t="str">
        <f ca="1">IF(OR(Table2[[#This Row],[M23_28_2]]&gt;0,Table2[[#This Row],[K23_28_2]]&lt;0),"+-","")</f>
        <v/>
      </c>
    </row>
    <row r="2135" spans="1:12" x14ac:dyDescent="0.25">
      <c r="A2135" s="6" t="str">
        <f>SUBSTITUTE(SUBSTITUTE(Table2[[#This Row],[NAMA BARANG]],"-","")," ","")</f>
        <v>Tasbatikpanjang/sarung(Baru)</v>
      </c>
      <c r="B2135" s="8">
        <f ca="1">IF(Table2[[#This Row],[TT]]&lt;1,"",COUNT(B$2:B2134)+1)</f>
        <v>2133</v>
      </c>
      <c r="C2135" s="6" t="s">
        <v>2488</v>
      </c>
      <c r="D2135" s="8">
        <v>4</v>
      </c>
      <c r="E2135" s="8" t="s">
        <v>128</v>
      </c>
      <c r="F2135" s="8">
        <f ca="1">SUM(Table2[[#This Row],[AWAL]],Table2[[#This Row],[M17_21_2]],Table2[[#This Row],[K17_21_2]],Table2[[#This Row],[M23_28_2]],Table2[[#This Row],[K23_28_2]])</f>
        <v>4</v>
      </c>
      <c r="G2135" s="6">
        <f ca="1">SUMIF(INDIRECT(Table2[[#Headers],[M17_21_2]]&amp;"[concat]"),Table2[concat],INDIRECT(Table2[[#Headers],[M17_21_2]]&amp;"[c]"))</f>
        <v>0</v>
      </c>
      <c r="H2135" s="6">
        <f ca="1">SUMIF(INDIRECT(Table2[[#Headers],[K17_21_2]]&amp;"[concat]"),Table2[concat],INDIRECT(Table2[[#Headers],[K17_21_2]]&amp;"[c]"))*-1</f>
        <v>0</v>
      </c>
      <c r="I2135" s="6" t="str">
        <f ca="1">IF(OR(Table2[[#This Row],[M17_21_2]]&gt;0,Table2[[#This Row],[K17_21_2]]&lt;0),"+-","")</f>
        <v/>
      </c>
      <c r="J2135" s="9">
        <f ca="1">SUMIF(INDIRECT(Table2[[#Headers],[M23_28_2]]&amp;"[concat]"),Table2[concat],INDIRECT(Table2[[#Headers],[M23_28_2]]&amp;"[c]"))</f>
        <v>0</v>
      </c>
      <c r="K2135" s="9"/>
      <c r="L2135" s="9" t="str">
        <f ca="1">IF(OR(Table2[[#This Row],[M23_28_2]]&gt;0,Table2[[#This Row],[K23_28_2]]&lt;0),"+-","")</f>
        <v/>
      </c>
    </row>
    <row r="2136" spans="1:12" x14ac:dyDescent="0.25">
      <c r="A2136" s="6" t="str">
        <f>SUBSTITUTE(SUBSTITUTE(Table2[[#This Row],[NAMA BARANG]],"-","")," ","")</f>
        <v>TasbatikToplineK</v>
      </c>
      <c r="B2136" s="8">
        <f ca="1">IF(Table2[[#This Row],[TT]]&lt;1,"",COUNT(B$2:B2135)+1)</f>
        <v>2134</v>
      </c>
      <c r="C2136" s="6" t="s">
        <v>2489</v>
      </c>
      <c r="D2136" s="8">
        <v>2</v>
      </c>
      <c r="E2136" s="8" t="s">
        <v>106</v>
      </c>
      <c r="F2136" s="8">
        <f ca="1">SUM(Table2[[#This Row],[AWAL]],Table2[[#This Row],[M17_21_2]],Table2[[#This Row],[K17_21_2]],Table2[[#This Row],[M23_28_2]],Table2[[#This Row],[K23_28_2]])</f>
        <v>2</v>
      </c>
      <c r="G2136" s="6">
        <f ca="1">SUMIF(INDIRECT(Table2[[#Headers],[M17_21_2]]&amp;"[concat]"),Table2[concat],INDIRECT(Table2[[#Headers],[M17_21_2]]&amp;"[c]"))</f>
        <v>0</v>
      </c>
      <c r="H2136" s="6">
        <f ca="1">SUMIF(INDIRECT(Table2[[#Headers],[K17_21_2]]&amp;"[concat]"),Table2[concat],INDIRECT(Table2[[#Headers],[K17_21_2]]&amp;"[c]"))*-1</f>
        <v>0</v>
      </c>
      <c r="I2136" s="6" t="str">
        <f ca="1">IF(OR(Table2[[#This Row],[M17_21_2]]&gt;0,Table2[[#This Row],[K17_21_2]]&lt;0),"+-","")</f>
        <v/>
      </c>
      <c r="J2136" s="9">
        <f ca="1">SUMIF(INDIRECT(Table2[[#Headers],[M23_28_2]]&amp;"[concat]"),Table2[concat],INDIRECT(Table2[[#Headers],[M23_28_2]]&amp;"[c]"))</f>
        <v>0</v>
      </c>
      <c r="K2136" s="9"/>
      <c r="L2136" s="9" t="str">
        <f ca="1">IF(OR(Table2[[#This Row],[M23_28_2]]&gt;0,Table2[[#This Row],[K23_28_2]]&lt;0),"+-","")</f>
        <v/>
      </c>
    </row>
    <row r="2137" spans="1:12" x14ac:dyDescent="0.25">
      <c r="A2137" s="6" t="str">
        <f>SUBSTITUTE(SUBSTITUTE(Table2[[#This Row],[NAMA BARANG]],"-","")," ","")</f>
        <v>TasBeautyB</v>
      </c>
      <c r="B2137" s="8">
        <f ca="1">IF(Table2[[#This Row],[TT]]&lt;1,"",COUNT(B$2:B2136)+1)</f>
        <v>2135</v>
      </c>
      <c r="C2137" s="6" t="s">
        <v>2490</v>
      </c>
      <c r="D2137" s="8">
        <v>8</v>
      </c>
      <c r="E2137" s="8" t="s">
        <v>42</v>
      </c>
      <c r="F2137" s="8">
        <f ca="1">SUM(Table2[[#This Row],[AWAL]],Table2[[#This Row],[M17_21_2]],Table2[[#This Row],[K17_21_2]],Table2[[#This Row],[M23_28_2]],Table2[[#This Row],[K23_28_2]])</f>
        <v>8</v>
      </c>
      <c r="G2137" s="6">
        <f ca="1">SUMIF(INDIRECT(Table2[[#Headers],[M17_21_2]]&amp;"[concat]"),Table2[concat],INDIRECT(Table2[[#Headers],[M17_21_2]]&amp;"[c]"))</f>
        <v>0</v>
      </c>
      <c r="H2137" s="6">
        <f ca="1">SUMIF(INDIRECT(Table2[[#Headers],[K17_21_2]]&amp;"[concat]"),Table2[concat],INDIRECT(Table2[[#Headers],[K17_21_2]]&amp;"[c]"))*-1</f>
        <v>0</v>
      </c>
      <c r="I2137" s="6" t="str">
        <f ca="1">IF(OR(Table2[[#This Row],[M17_21_2]]&gt;0,Table2[[#This Row],[K17_21_2]]&lt;0),"+-","")</f>
        <v/>
      </c>
      <c r="J2137" s="9">
        <f ca="1">SUMIF(INDIRECT(Table2[[#Headers],[M23_28_2]]&amp;"[concat]"),Table2[concat],INDIRECT(Table2[[#Headers],[M23_28_2]]&amp;"[c]"))</f>
        <v>0</v>
      </c>
      <c r="K2137" s="9"/>
      <c r="L2137" s="9" t="str">
        <f ca="1">IF(OR(Table2[[#This Row],[M23_28_2]]&gt;0,Table2[[#This Row],[K23_28_2]]&lt;0),"+-","")</f>
        <v/>
      </c>
    </row>
    <row r="2138" spans="1:12" x14ac:dyDescent="0.25">
      <c r="A2138" s="6" t="str">
        <f>SUBSTITUTE(SUBSTITUTE(Table2[[#This Row],[NAMA BARANG]],"-","")," ","")</f>
        <v>TasBG13021(55x65)</v>
      </c>
      <c r="B2138" s="8">
        <f ca="1">IF(Table2[[#This Row],[TT]]&lt;1,"",COUNT(B$2:B2137)+1)</f>
        <v>2136</v>
      </c>
      <c r="C2138" s="6" t="s">
        <v>2850</v>
      </c>
      <c r="D2138" s="8">
        <v>1</v>
      </c>
      <c r="E2138" s="8" t="s">
        <v>57</v>
      </c>
      <c r="F2138" s="8">
        <f ca="1">SUM(Table2[[#This Row],[AWAL]],Table2[[#This Row],[M17_21_2]],Table2[[#This Row],[K17_21_2]],Table2[[#This Row],[M23_28_2]],Table2[[#This Row],[K23_28_2]])</f>
        <v>1</v>
      </c>
      <c r="G2138" s="6">
        <f ca="1">SUMIF(INDIRECT(Table2[[#Headers],[M17_21_2]]&amp;"[concat]"),Table2[concat],INDIRECT(Table2[[#Headers],[M17_21_2]]&amp;"[c]"))</f>
        <v>0</v>
      </c>
      <c r="H2138" s="6">
        <f ca="1">SUMIF(INDIRECT(Table2[[#Headers],[K17_21_2]]&amp;"[concat]"),Table2[concat],INDIRECT(Table2[[#Headers],[K17_21_2]]&amp;"[c]"))*-1</f>
        <v>0</v>
      </c>
      <c r="I2138" s="6" t="str">
        <f ca="1">IF(OR(Table2[[#This Row],[M17_21_2]]&gt;0,Table2[[#This Row],[K17_21_2]]&lt;0),"+-","")</f>
        <v/>
      </c>
      <c r="J2138" s="9">
        <f ca="1">SUMIF(INDIRECT(Table2[[#Headers],[M23_28_2]]&amp;"[concat]"),Table2[concat],INDIRECT(Table2[[#Headers],[M23_28_2]]&amp;"[c]"))</f>
        <v>0</v>
      </c>
      <c r="K2138" s="9"/>
      <c r="L2138" s="9" t="str">
        <f ca="1">IF(OR(Table2[[#This Row],[M23_28_2]]&gt;0,Table2[[#This Row],[K23_28_2]]&lt;0),"+-","")</f>
        <v/>
      </c>
    </row>
    <row r="2139" spans="1:12" x14ac:dyDescent="0.25">
      <c r="A2139" s="6" t="str">
        <f>SUBSTITUTE(SUBSTITUTE(Table2[[#This Row],[NAMA BARANG]],"-","")," ","")</f>
        <v>TasBG15025(35x40x20)</v>
      </c>
      <c r="B2139" s="8">
        <f ca="1">IF(Table2[[#This Row],[TT]]&lt;1,"",COUNT(B$2:B2138)+1)</f>
        <v>2137</v>
      </c>
      <c r="C2139" s="6" t="s">
        <v>2826</v>
      </c>
      <c r="D2139" s="8">
        <v>1</v>
      </c>
      <c r="E2139" s="8" t="s">
        <v>57</v>
      </c>
      <c r="F2139" s="8">
        <f ca="1">SUM(Table2[[#This Row],[AWAL]],Table2[[#This Row],[M17_21_2]],Table2[[#This Row],[K17_21_2]],Table2[[#This Row],[M23_28_2]],Table2[[#This Row],[K23_28_2]])</f>
        <v>1</v>
      </c>
      <c r="G2139" s="6">
        <f ca="1">SUMIF(INDIRECT(Table2[[#Headers],[M17_21_2]]&amp;"[concat]"),Table2[concat],INDIRECT(Table2[[#Headers],[M17_21_2]]&amp;"[c]"))</f>
        <v>0</v>
      </c>
      <c r="H2139" s="6">
        <f ca="1">SUMIF(INDIRECT(Table2[[#Headers],[K17_21_2]]&amp;"[concat]"),Table2[concat],INDIRECT(Table2[[#Headers],[K17_21_2]]&amp;"[c]"))*-1</f>
        <v>0</v>
      </c>
      <c r="I2139" s="6" t="str">
        <f ca="1">IF(OR(Table2[[#This Row],[M17_21_2]]&gt;0,Table2[[#This Row],[K17_21_2]]&lt;0),"+-","")</f>
        <v/>
      </c>
      <c r="J2139" s="9">
        <f ca="1">SUMIF(INDIRECT(Table2[[#Headers],[M23_28_2]]&amp;"[concat]"),Table2[concat],INDIRECT(Table2[[#Headers],[M23_28_2]]&amp;"[c]"))</f>
        <v>0</v>
      </c>
      <c r="K2139" s="9"/>
      <c r="L2139" s="9" t="str">
        <f ca="1">IF(OR(Table2[[#This Row],[M23_28_2]]&gt;0,Table2[[#This Row],[K23_28_2]]&lt;0),"+-","")</f>
        <v/>
      </c>
    </row>
    <row r="2140" spans="1:12" x14ac:dyDescent="0.25">
      <c r="A2140" s="6" t="str">
        <f>SUBSTITUTE(SUBSTITUTE(Table2[[#This Row],[NAMA BARANG]],"-","")," ","")</f>
        <v>TasBG15026(40x45x20)</v>
      </c>
      <c r="B2140" s="8">
        <f ca="1">IF(Table2[[#This Row],[TT]]&lt;1,"",COUNT(B$2:B2139)+1)</f>
        <v>2138</v>
      </c>
      <c r="C2140" s="6" t="s">
        <v>2827</v>
      </c>
      <c r="D2140" s="8">
        <v>1</v>
      </c>
      <c r="E2140" s="8" t="s">
        <v>57</v>
      </c>
      <c r="F2140" s="8">
        <f ca="1">SUM(Table2[[#This Row],[AWAL]],Table2[[#This Row],[M17_21_2]],Table2[[#This Row],[K17_21_2]],Table2[[#This Row],[M23_28_2]],Table2[[#This Row],[K23_28_2]])</f>
        <v>1</v>
      </c>
      <c r="G2140" s="6">
        <f ca="1">SUMIF(INDIRECT(Table2[[#Headers],[M17_21_2]]&amp;"[concat]"),Table2[concat],INDIRECT(Table2[[#Headers],[M17_21_2]]&amp;"[c]"))</f>
        <v>0</v>
      </c>
      <c r="H2140" s="6">
        <f ca="1">SUMIF(INDIRECT(Table2[[#Headers],[K17_21_2]]&amp;"[concat]"),Table2[concat],INDIRECT(Table2[[#Headers],[K17_21_2]]&amp;"[c]"))*-1</f>
        <v>0</v>
      </c>
      <c r="I2140" s="6" t="str">
        <f ca="1">IF(OR(Table2[[#This Row],[M17_21_2]]&gt;0,Table2[[#This Row],[K17_21_2]]&lt;0),"+-","")</f>
        <v/>
      </c>
      <c r="J2140" s="9">
        <f ca="1">SUMIF(INDIRECT(Table2[[#Headers],[M23_28_2]]&amp;"[concat]"),Table2[concat],INDIRECT(Table2[[#Headers],[M23_28_2]]&amp;"[c]"))</f>
        <v>0</v>
      </c>
      <c r="K2140" s="9"/>
      <c r="L2140" s="9" t="str">
        <f ca="1">IF(OR(Table2[[#This Row],[M23_28_2]]&gt;0,Table2[[#This Row],[K23_28_2]]&lt;0),"+-","")</f>
        <v/>
      </c>
    </row>
    <row r="2141" spans="1:12" x14ac:dyDescent="0.25">
      <c r="A2141" s="6" t="str">
        <f>SUBSTITUTE(SUBSTITUTE(Table2[[#This Row],[NAMA BARANG]],"-","")," ","")</f>
        <v>TasBG15029(60x70x25)</v>
      </c>
      <c r="B2141" s="8">
        <f ca="1">IF(Table2[[#This Row],[TT]]&lt;1,"",COUNT(B$2:B2140)+1)</f>
        <v>2139</v>
      </c>
      <c r="C2141" s="6" t="s">
        <v>2830</v>
      </c>
      <c r="D2141" s="8">
        <v>1</v>
      </c>
      <c r="E2141" s="8" t="s">
        <v>57</v>
      </c>
      <c r="F2141" s="8">
        <f ca="1">SUM(Table2[[#This Row],[AWAL]],Table2[[#This Row],[M17_21_2]],Table2[[#This Row],[K17_21_2]],Table2[[#This Row],[M23_28_2]],Table2[[#This Row],[K23_28_2]])</f>
        <v>1</v>
      </c>
      <c r="G2141" s="6">
        <f ca="1">SUMIF(INDIRECT(Table2[[#Headers],[M17_21_2]]&amp;"[concat]"),Table2[concat],INDIRECT(Table2[[#Headers],[M17_21_2]]&amp;"[c]"))</f>
        <v>0</v>
      </c>
      <c r="H2141" s="6">
        <f ca="1">SUMIF(INDIRECT(Table2[[#Headers],[K17_21_2]]&amp;"[concat]"),Table2[concat],INDIRECT(Table2[[#Headers],[K17_21_2]]&amp;"[c]"))*-1</f>
        <v>0</v>
      </c>
      <c r="I2141" s="6" t="str">
        <f ca="1">IF(OR(Table2[[#This Row],[M17_21_2]]&gt;0,Table2[[#This Row],[K17_21_2]]&lt;0),"+-","")</f>
        <v/>
      </c>
      <c r="J2141" s="9">
        <f ca="1">SUMIF(INDIRECT(Table2[[#Headers],[M23_28_2]]&amp;"[concat]"),Table2[concat],INDIRECT(Table2[[#Headers],[M23_28_2]]&amp;"[c]"))</f>
        <v>0</v>
      </c>
      <c r="K2141" s="9"/>
      <c r="L2141" s="9" t="str">
        <f ca="1">IF(OR(Table2[[#This Row],[M23_28_2]]&gt;0,Table2[[#This Row],[K23_28_2]]&lt;0),"+-","")</f>
        <v/>
      </c>
    </row>
    <row r="2142" spans="1:12" x14ac:dyDescent="0.25">
      <c r="A2142" s="6" t="str">
        <f>SUBSTITUTE(SUBSTITUTE(Table2[[#This Row],[NAMA BARANG]],"-","")," ","")</f>
        <v>TasBG16033B(45x60x20)</v>
      </c>
      <c r="B2142" s="8">
        <f ca="1">IF(Table2[[#This Row],[TT]]&lt;1,"",COUNT(B$2:B2141)+1)</f>
        <v>2140</v>
      </c>
      <c r="C2142" s="6" t="s">
        <v>2851</v>
      </c>
      <c r="D2142" s="8">
        <v>1</v>
      </c>
      <c r="E2142" s="8" t="s">
        <v>57</v>
      </c>
      <c r="F2142" s="8">
        <f ca="1">SUM(Table2[[#This Row],[AWAL]],Table2[[#This Row],[M17_21_2]],Table2[[#This Row],[K17_21_2]],Table2[[#This Row],[M23_28_2]],Table2[[#This Row],[K23_28_2]])</f>
        <v>1</v>
      </c>
      <c r="G2142" s="6">
        <f ca="1">SUMIF(INDIRECT(Table2[[#Headers],[M17_21_2]]&amp;"[concat]"),Table2[concat],INDIRECT(Table2[[#Headers],[M17_21_2]]&amp;"[c]"))</f>
        <v>0</v>
      </c>
      <c r="H2142" s="6">
        <f ca="1">SUMIF(INDIRECT(Table2[[#Headers],[K17_21_2]]&amp;"[concat]"),Table2[concat],INDIRECT(Table2[[#Headers],[K17_21_2]]&amp;"[c]"))*-1</f>
        <v>0</v>
      </c>
      <c r="I2142" s="6" t="str">
        <f ca="1">IF(OR(Table2[[#This Row],[M17_21_2]]&gt;0,Table2[[#This Row],[K17_21_2]]&lt;0),"+-","")</f>
        <v/>
      </c>
      <c r="J2142" s="9">
        <f ca="1">SUMIF(INDIRECT(Table2[[#Headers],[M23_28_2]]&amp;"[concat]"),Table2[concat],INDIRECT(Table2[[#Headers],[M23_28_2]]&amp;"[c]"))</f>
        <v>0</v>
      </c>
      <c r="K2142" s="9"/>
      <c r="L2142" s="9" t="str">
        <f ca="1">IF(OR(Table2[[#This Row],[M23_28_2]]&gt;0,Table2[[#This Row],[K23_28_2]]&lt;0),"+-","")</f>
        <v/>
      </c>
    </row>
    <row r="2143" spans="1:12" x14ac:dyDescent="0.25">
      <c r="A2143" s="6" t="str">
        <f>SUBSTITUTE(SUBSTITUTE(Table2[[#This Row],[NAMA BARANG]],"-","")," ","")</f>
        <v>TasBirumixBesarpohon(2)/Bulat(2)</v>
      </c>
      <c r="B2143" s="8">
        <f ca="1">IF(Table2[[#This Row],[TT]]&lt;1,"",COUNT(B$2:B2142)+1)</f>
        <v>2141</v>
      </c>
      <c r="C2143" s="6" t="s">
        <v>2491</v>
      </c>
      <c r="D2143" s="8">
        <v>4</v>
      </c>
      <c r="E2143" s="8" t="s">
        <v>1620</v>
      </c>
      <c r="F2143" s="8">
        <f ca="1">SUM(Table2[[#This Row],[AWAL]],Table2[[#This Row],[M17_21_2]],Table2[[#This Row],[K17_21_2]],Table2[[#This Row],[M23_28_2]],Table2[[#This Row],[K23_28_2]])</f>
        <v>4</v>
      </c>
      <c r="G2143" s="6">
        <f ca="1">SUMIF(INDIRECT(Table2[[#Headers],[M17_21_2]]&amp;"[concat]"),Table2[concat],INDIRECT(Table2[[#Headers],[M17_21_2]]&amp;"[c]"))</f>
        <v>0</v>
      </c>
      <c r="H2143" s="6">
        <f ca="1">SUMIF(INDIRECT(Table2[[#Headers],[K17_21_2]]&amp;"[concat]"),Table2[concat],INDIRECT(Table2[[#Headers],[K17_21_2]]&amp;"[c]"))*-1</f>
        <v>0</v>
      </c>
      <c r="I2143" s="6" t="str">
        <f ca="1">IF(OR(Table2[[#This Row],[M17_21_2]]&gt;0,Table2[[#This Row],[K17_21_2]]&lt;0),"+-","")</f>
        <v/>
      </c>
      <c r="J2143" s="9">
        <f ca="1">SUMIF(INDIRECT(Table2[[#Headers],[M23_28_2]]&amp;"[concat]"),Table2[concat],INDIRECT(Table2[[#Headers],[M23_28_2]]&amp;"[c]"))</f>
        <v>0</v>
      </c>
      <c r="K2143" s="9"/>
      <c r="L2143" s="9" t="str">
        <f ca="1">IF(OR(Table2[[#This Row],[M23_28_2]]&gt;0,Table2[[#This Row],[K23_28_2]]&lt;0),"+-","")</f>
        <v/>
      </c>
    </row>
    <row r="2144" spans="1:12" x14ac:dyDescent="0.25">
      <c r="A2144" s="6" t="str">
        <f>SUBSTITUTE(SUBSTITUTE(Table2[[#This Row],[NAMA BARANG]],"-","")," ","")</f>
        <v>TasFabricCkF6</v>
      </c>
      <c r="B2144" s="8">
        <f ca="1">IF(Table2[[#This Row],[TT]]&lt;1,"",COUNT(B$2:B2143)+1)</f>
        <v>2142</v>
      </c>
      <c r="C2144" s="6" t="s">
        <v>2492</v>
      </c>
      <c r="D2144" s="8">
        <v>1</v>
      </c>
      <c r="E2144" s="8" t="s">
        <v>370</v>
      </c>
      <c r="F2144" s="8">
        <f ca="1">SUM(Table2[[#This Row],[AWAL]],Table2[[#This Row],[M17_21_2]],Table2[[#This Row],[K17_21_2]],Table2[[#This Row],[M23_28_2]],Table2[[#This Row],[K23_28_2]])</f>
        <v>1</v>
      </c>
      <c r="G2144" s="6">
        <f ca="1">SUMIF(INDIRECT(Table2[[#Headers],[M17_21_2]]&amp;"[concat]"),Table2[concat],INDIRECT(Table2[[#Headers],[M17_21_2]]&amp;"[c]"))</f>
        <v>0</v>
      </c>
      <c r="H2144" s="6">
        <f ca="1">SUMIF(INDIRECT(Table2[[#Headers],[K17_21_2]]&amp;"[concat]"),Table2[concat],INDIRECT(Table2[[#Headers],[K17_21_2]]&amp;"[c]"))*-1</f>
        <v>0</v>
      </c>
      <c r="I2144" s="6" t="str">
        <f ca="1">IF(OR(Table2[[#This Row],[M17_21_2]]&gt;0,Table2[[#This Row],[K17_21_2]]&lt;0),"+-","")</f>
        <v/>
      </c>
      <c r="J2144" s="9">
        <f ca="1">SUMIF(INDIRECT(Table2[[#Headers],[M23_28_2]]&amp;"[concat]"),Table2[concat],INDIRECT(Table2[[#Headers],[M23_28_2]]&amp;"[c]"))</f>
        <v>0</v>
      </c>
      <c r="K2144" s="9"/>
      <c r="L2144" s="9" t="str">
        <f ca="1">IF(OR(Table2[[#This Row],[M23_28_2]]&gt;0,Table2[[#This Row],[K23_28_2]]&lt;0),"+-","")</f>
        <v/>
      </c>
    </row>
    <row r="2145" spans="1:12" x14ac:dyDescent="0.25">
      <c r="A2145" s="6" t="str">
        <f>SUBSTITUTE(SUBSTITUTE(Table2[[#This Row],[NAMA BARANG]],"-","")," ","")</f>
        <v>TasFabricXmy106motifHorse</v>
      </c>
      <c r="B2145" s="8">
        <f ca="1">IF(Table2[[#This Row],[TT]]&lt;1,"",COUNT(B$2:B2144)+1)</f>
        <v>2143</v>
      </c>
      <c r="C2145" s="6" t="s">
        <v>2493</v>
      </c>
      <c r="D2145" s="8">
        <v>2</v>
      </c>
      <c r="E2145" s="8">
        <v>480</v>
      </c>
      <c r="F2145" s="8">
        <f ca="1">SUM(Table2[[#This Row],[AWAL]],Table2[[#This Row],[M17_21_2]],Table2[[#This Row],[K17_21_2]],Table2[[#This Row],[M23_28_2]],Table2[[#This Row],[K23_28_2]])</f>
        <v>2</v>
      </c>
      <c r="G2145" s="6">
        <f ca="1">SUMIF(INDIRECT(Table2[[#Headers],[M17_21_2]]&amp;"[concat]"),Table2[concat],INDIRECT(Table2[[#Headers],[M17_21_2]]&amp;"[c]"))</f>
        <v>0</v>
      </c>
      <c r="H2145" s="6">
        <f ca="1">SUMIF(INDIRECT(Table2[[#Headers],[K17_21_2]]&amp;"[concat]"),Table2[concat],INDIRECT(Table2[[#Headers],[K17_21_2]]&amp;"[c]"))*-1</f>
        <v>0</v>
      </c>
      <c r="I2145" s="6" t="str">
        <f ca="1">IF(OR(Table2[[#This Row],[M17_21_2]]&gt;0,Table2[[#This Row],[K17_21_2]]&lt;0),"+-","")</f>
        <v/>
      </c>
      <c r="J2145" s="9">
        <f ca="1">SUMIF(INDIRECT(Table2[[#Headers],[M23_28_2]]&amp;"[concat]"),Table2[concat],INDIRECT(Table2[[#Headers],[M23_28_2]]&amp;"[c]"))</f>
        <v>0</v>
      </c>
      <c r="K2145" s="9"/>
      <c r="L2145" s="9" t="str">
        <f ca="1">IF(OR(Table2[[#This Row],[M23_28_2]]&gt;0,Table2[[#This Row],[K23_28_2]]&lt;0),"+-","")</f>
        <v/>
      </c>
    </row>
    <row r="2146" spans="1:12" x14ac:dyDescent="0.25">
      <c r="A2146" s="6" t="str">
        <f>SUBSTITUTE(SUBSTITUTE(Table2[[#This Row],[NAMA BARANG]],"-","")," ","")</f>
        <v>TasFabricXmy15A</v>
      </c>
      <c r="B2146" s="8">
        <f ca="1">IF(Table2[[#This Row],[TT]]&lt;1,"",COUNT(B$2:B2145)+1)</f>
        <v>2144</v>
      </c>
      <c r="C2146" s="6" t="s">
        <v>2494</v>
      </c>
      <c r="D2146" s="8">
        <v>1</v>
      </c>
      <c r="E2146" s="8" t="s">
        <v>36</v>
      </c>
      <c r="F2146" s="8">
        <f ca="1">SUM(Table2[[#This Row],[AWAL]],Table2[[#This Row],[M17_21_2]],Table2[[#This Row],[K17_21_2]],Table2[[#This Row],[M23_28_2]],Table2[[#This Row],[K23_28_2]])</f>
        <v>1</v>
      </c>
      <c r="G2146" s="6">
        <f ca="1">SUMIF(INDIRECT(Table2[[#Headers],[M17_21_2]]&amp;"[concat]"),Table2[concat],INDIRECT(Table2[[#Headers],[M17_21_2]]&amp;"[c]"))</f>
        <v>0</v>
      </c>
      <c r="H2146" s="6">
        <f ca="1">SUMIF(INDIRECT(Table2[[#Headers],[K17_21_2]]&amp;"[concat]"),Table2[concat],INDIRECT(Table2[[#Headers],[K17_21_2]]&amp;"[c]"))*-1</f>
        <v>0</v>
      </c>
      <c r="I2146" s="6" t="str">
        <f ca="1">IF(OR(Table2[[#This Row],[M17_21_2]]&gt;0,Table2[[#This Row],[K17_21_2]]&lt;0),"+-","")</f>
        <v/>
      </c>
      <c r="J2146" s="9">
        <f ca="1">SUMIF(INDIRECT(Table2[[#Headers],[M23_28_2]]&amp;"[concat]"),Table2[concat],INDIRECT(Table2[[#Headers],[M23_28_2]]&amp;"[c]"))</f>
        <v>0</v>
      </c>
      <c r="K2146" s="9"/>
      <c r="L2146" s="9" t="str">
        <f ca="1">IF(OR(Table2[[#This Row],[M23_28_2]]&gt;0,Table2[[#This Row],[K23_28_2]]&lt;0),"+-","")</f>
        <v/>
      </c>
    </row>
    <row r="2147" spans="1:12" x14ac:dyDescent="0.25">
      <c r="A2147" s="6" t="str">
        <f>SUBSTITUTE(SUBSTITUTE(Table2[[#This Row],[NAMA BARANG]],"-","")," ","")</f>
        <v>TasFabricXmy171415</v>
      </c>
      <c r="B2147" s="8">
        <f ca="1">IF(Table2[[#This Row],[TT]]&lt;1,"",COUNT(B$2:B2146)+1)</f>
        <v>2145</v>
      </c>
      <c r="C2147" s="6" t="s">
        <v>2495</v>
      </c>
      <c r="D2147" s="8">
        <v>6</v>
      </c>
      <c r="E2147" s="8">
        <v>480</v>
      </c>
      <c r="F2147" s="8">
        <f ca="1">SUM(Table2[[#This Row],[AWAL]],Table2[[#This Row],[M17_21_2]],Table2[[#This Row],[K17_21_2]],Table2[[#This Row],[M23_28_2]],Table2[[#This Row],[K23_28_2]])</f>
        <v>6</v>
      </c>
      <c r="G2147" s="6">
        <f ca="1">SUMIF(INDIRECT(Table2[[#Headers],[M17_21_2]]&amp;"[concat]"),Table2[concat],INDIRECT(Table2[[#Headers],[M17_21_2]]&amp;"[c]"))</f>
        <v>0</v>
      </c>
      <c r="H2147" s="6">
        <f ca="1">SUMIF(INDIRECT(Table2[[#Headers],[K17_21_2]]&amp;"[concat]"),Table2[concat],INDIRECT(Table2[[#Headers],[K17_21_2]]&amp;"[c]"))*-1</f>
        <v>0</v>
      </c>
      <c r="I2147" s="6" t="str">
        <f ca="1">IF(OR(Table2[[#This Row],[M17_21_2]]&gt;0,Table2[[#This Row],[K17_21_2]]&lt;0),"+-","")</f>
        <v/>
      </c>
      <c r="J2147" s="9">
        <f ca="1">SUMIF(INDIRECT(Table2[[#Headers],[M23_28_2]]&amp;"[concat]"),Table2[concat],INDIRECT(Table2[[#Headers],[M23_28_2]]&amp;"[c]"))</f>
        <v>0</v>
      </c>
      <c r="K2147" s="9"/>
      <c r="L2147" s="9" t="str">
        <f ca="1">IF(OR(Table2[[#This Row],[M23_28_2]]&gt;0,Table2[[#This Row],[K23_28_2]]&lt;0),"+-","")</f>
        <v/>
      </c>
    </row>
    <row r="2148" spans="1:12" x14ac:dyDescent="0.25">
      <c r="A2148" s="6" t="str">
        <f>SUBSTITUTE(SUBSTITUTE(Table2[[#This Row],[NAMA BARANG]],"-","")," ","")</f>
        <v>TasFabricXmyJDG32x32gagang</v>
      </c>
      <c r="B2148" s="8">
        <f ca="1">IF(Table2[[#This Row],[TT]]&lt;1,"",COUNT(B$2:B2147)+1)</f>
        <v>2146</v>
      </c>
      <c r="C2148" s="6" t="s">
        <v>2496</v>
      </c>
      <c r="D2148" s="8">
        <v>6</v>
      </c>
      <c r="E2148" s="8" t="s">
        <v>36</v>
      </c>
      <c r="F2148" s="8">
        <f ca="1">SUM(Table2[[#This Row],[AWAL]],Table2[[#This Row],[M17_21_2]],Table2[[#This Row],[K17_21_2]],Table2[[#This Row],[M23_28_2]],Table2[[#This Row],[K23_28_2]])</f>
        <v>6</v>
      </c>
      <c r="G2148" s="6">
        <f ca="1">SUMIF(INDIRECT(Table2[[#Headers],[M17_21_2]]&amp;"[concat]"),Table2[concat],INDIRECT(Table2[[#Headers],[M17_21_2]]&amp;"[c]"))</f>
        <v>0</v>
      </c>
      <c r="H2148" s="6">
        <f ca="1">SUMIF(INDIRECT(Table2[[#Headers],[K17_21_2]]&amp;"[concat]"),Table2[concat],INDIRECT(Table2[[#Headers],[K17_21_2]]&amp;"[c]"))*-1</f>
        <v>0</v>
      </c>
      <c r="I2148" s="6" t="str">
        <f ca="1">IF(OR(Table2[[#This Row],[M17_21_2]]&gt;0,Table2[[#This Row],[K17_21_2]]&lt;0),"+-","")</f>
        <v/>
      </c>
      <c r="J2148" s="9">
        <f ca="1">SUMIF(INDIRECT(Table2[[#Headers],[M23_28_2]]&amp;"[concat]"),Table2[concat],INDIRECT(Table2[[#Headers],[M23_28_2]]&amp;"[c]"))</f>
        <v>0</v>
      </c>
      <c r="K2148" s="9"/>
      <c r="L2148" s="9" t="str">
        <f ca="1">IF(OR(Table2[[#This Row],[M23_28_2]]&gt;0,Table2[[#This Row],[K23_28_2]]&lt;0),"+-","")</f>
        <v/>
      </c>
    </row>
    <row r="2149" spans="1:12" x14ac:dyDescent="0.25">
      <c r="A2149" s="6" t="str">
        <f>SUBSTITUTE(SUBSTITUTE(Table2[[#This Row],[NAMA BARANG]],"-","")," ","")</f>
        <v>TasFabricXmyJDG/motifkorea</v>
      </c>
      <c r="B2149" s="8">
        <f ca="1">IF(Table2[[#This Row],[TT]]&lt;1,"",COUNT(B$2:B2148)+1)</f>
        <v>2147</v>
      </c>
      <c r="C2149" s="6" t="s">
        <v>2497</v>
      </c>
      <c r="D2149" s="8">
        <v>3</v>
      </c>
      <c r="F2149" s="8">
        <f ca="1">SUM(Table2[[#This Row],[AWAL]],Table2[[#This Row],[M17_21_2]],Table2[[#This Row],[K17_21_2]],Table2[[#This Row],[M23_28_2]],Table2[[#This Row],[K23_28_2]])</f>
        <v>3</v>
      </c>
      <c r="G2149" s="6">
        <f ca="1">SUMIF(INDIRECT(Table2[[#Headers],[M17_21_2]]&amp;"[concat]"),Table2[concat],INDIRECT(Table2[[#Headers],[M17_21_2]]&amp;"[c]"))</f>
        <v>0</v>
      </c>
      <c r="H2149" s="6">
        <f ca="1">SUMIF(INDIRECT(Table2[[#Headers],[K17_21_2]]&amp;"[concat]"),Table2[concat],INDIRECT(Table2[[#Headers],[K17_21_2]]&amp;"[c]"))*-1</f>
        <v>0</v>
      </c>
      <c r="I2149" s="6" t="str">
        <f ca="1">IF(OR(Table2[[#This Row],[M17_21_2]]&gt;0,Table2[[#This Row],[K17_21_2]]&lt;0),"+-","")</f>
        <v/>
      </c>
      <c r="J2149" s="9">
        <f ca="1">SUMIF(INDIRECT(Table2[[#Headers],[M23_28_2]]&amp;"[concat]"),Table2[concat],INDIRECT(Table2[[#Headers],[M23_28_2]]&amp;"[c]"))</f>
        <v>0</v>
      </c>
      <c r="K2149" s="9"/>
      <c r="L2149" s="9" t="str">
        <f ca="1">IF(OR(Table2[[#This Row],[M23_28_2]]&gt;0,Table2[[#This Row],[K23_28_2]]&lt;0),"+-","")</f>
        <v/>
      </c>
    </row>
    <row r="2150" spans="1:12" x14ac:dyDescent="0.25">
      <c r="A2150" s="6" t="str">
        <f>SUBSTITUTE(SUBSTITUTE(Table2[[#This Row],[NAMA BARANG]],"-","")," ","")</f>
        <v>TasFancyplastikK18x22(T1,75)</v>
      </c>
      <c r="B2150" s="8">
        <f ca="1">IF(Table2[[#This Row],[TT]]&lt;1,"",COUNT(B$2:B2149)+1)</f>
        <v>2148</v>
      </c>
      <c r="C2150" s="6" t="s">
        <v>2499</v>
      </c>
      <c r="D2150" s="8">
        <v>1</v>
      </c>
      <c r="E2150" s="8">
        <v>1200</v>
      </c>
      <c r="F2150" s="8">
        <f ca="1">SUM(Table2[[#This Row],[AWAL]],Table2[[#This Row],[M17_21_2]],Table2[[#This Row],[K17_21_2]],Table2[[#This Row],[M23_28_2]],Table2[[#This Row],[K23_28_2]])</f>
        <v>1</v>
      </c>
      <c r="G2150" s="6">
        <f ca="1">SUMIF(INDIRECT(Table2[[#Headers],[M17_21_2]]&amp;"[concat]"),Table2[concat],INDIRECT(Table2[[#Headers],[M17_21_2]]&amp;"[c]"))</f>
        <v>0</v>
      </c>
      <c r="H2150" s="6">
        <f ca="1">SUMIF(INDIRECT(Table2[[#Headers],[K17_21_2]]&amp;"[concat]"),Table2[concat],INDIRECT(Table2[[#Headers],[K17_21_2]]&amp;"[c]"))*-1</f>
        <v>0</v>
      </c>
      <c r="I2150" s="6" t="str">
        <f ca="1">IF(OR(Table2[[#This Row],[M17_21_2]]&gt;0,Table2[[#This Row],[K17_21_2]]&lt;0),"+-","")</f>
        <v/>
      </c>
      <c r="J2150" s="9">
        <f ca="1">SUMIF(INDIRECT(Table2[[#Headers],[M23_28_2]]&amp;"[concat]"),Table2[concat],INDIRECT(Table2[[#Headers],[M23_28_2]]&amp;"[c]"))</f>
        <v>0</v>
      </c>
      <c r="K2150" s="9"/>
      <c r="L2150" s="9" t="str">
        <f ca="1">IF(OR(Table2[[#This Row],[M23_28_2]]&gt;0,Table2[[#This Row],[K23_28_2]]&lt;0),"+-","")</f>
        <v/>
      </c>
    </row>
    <row r="2151" spans="1:12" x14ac:dyDescent="0.25">
      <c r="A2151" s="6" t="str">
        <f>SUBSTITUTE(SUBSTITUTE(Table2[[#This Row],[NAMA BARANG]],"-","")," ","")</f>
        <v>TasFancyplastikT22x28(T1,76)</v>
      </c>
      <c r="B2151" s="8">
        <f ca="1">IF(Table2[[#This Row],[TT]]&lt;1,"",COUNT(B$2:B2150)+1)</f>
        <v>2149</v>
      </c>
      <c r="C2151" s="6" t="s">
        <v>2500</v>
      </c>
      <c r="D2151" s="8">
        <v>2</v>
      </c>
      <c r="E2151" s="8" t="s">
        <v>295</v>
      </c>
      <c r="F2151" s="8">
        <f ca="1">SUM(Table2[[#This Row],[AWAL]],Table2[[#This Row],[M17_21_2]],Table2[[#This Row],[K17_21_2]],Table2[[#This Row],[M23_28_2]],Table2[[#This Row],[K23_28_2]])</f>
        <v>2</v>
      </c>
      <c r="G2151" s="6">
        <f ca="1">SUMIF(INDIRECT(Table2[[#Headers],[M17_21_2]]&amp;"[concat]"),Table2[concat],INDIRECT(Table2[[#Headers],[M17_21_2]]&amp;"[c]"))</f>
        <v>0</v>
      </c>
      <c r="H2151" s="6">
        <f ca="1">SUMIF(INDIRECT(Table2[[#Headers],[K17_21_2]]&amp;"[concat]"),Table2[concat],INDIRECT(Table2[[#Headers],[K17_21_2]]&amp;"[c]"))*-1</f>
        <v>0</v>
      </c>
      <c r="I2151" s="6" t="str">
        <f ca="1">IF(OR(Table2[[#This Row],[M17_21_2]]&gt;0,Table2[[#This Row],[K17_21_2]]&lt;0),"+-","")</f>
        <v/>
      </c>
      <c r="J2151" s="9">
        <f ca="1">SUMIF(INDIRECT(Table2[[#Headers],[M23_28_2]]&amp;"[concat]"),Table2[concat],INDIRECT(Table2[[#Headers],[M23_28_2]]&amp;"[c]"))</f>
        <v>0</v>
      </c>
      <c r="K2151" s="9"/>
      <c r="L2151" s="9" t="str">
        <f ca="1">IF(OR(Table2[[#This Row],[M23_28_2]]&gt;0,Table2[[#This Row],[K23_28_2]]&lt;0),"+-","")</f>
        <v/>
      </c>
    </row>
    <row r="2152" spans="1:12" x14ac:dyDescent="0.25">
      <c r="A2152" s="6" t="str">
        <f>SUBSTITUTE(SUBSTITUTE(Table2[[#This Row],[NAMA BARANG]],"-","")," ","")</f>
        <v>TasFoliotali1BolaBale</v>
      </c>
      <c r="B2152" s="8">
        <f ca="1">IF(Table2[[#This Row],[TT]]&lt;1,"",COUNT(B$2:B2151)+1)</f>
        <v>2150</v>
      </c>
      <c r="C2152" s="6" t="s">
        <v>2501</v>
      </c>
      <c r="D2152" s="8">
        <v>2</v>
      </c>
      <c r="E2152" s="8" t="s">
        <v>47</v>
      </c>
      <c r="F2152" s="8">
        <f ca="1">SUM(Table2[[#This Row],[AWAL]],Table2[[#This Row],[M17_21_2]],Table2[[#This Row],[K17_21_2]],Table2[[#This Row],[M23_28_2]],Table2[[#This Row],[K23_28_2]])</f>
        <v>2</v>
      </c>
      <c r="G2152" s="6">
        <f ca="1">SUMIF(INDIRECT(Table2[[#Headers],[M17_21_2]]&amp;"[concat]"),Table2[concat],INDIRECT(Table2[[#Headers],[M17_21_2]]&amp;"[c]"))</f>
        <v>0</v>
      </c>
      <c r="H2152" s="6">
        <f ca="1">SUMIF(INDIRECT(Table2[[#Headers],[K17_21_2]]&amp;"[concat]"),Table2[concat],INDIRECT(Table2[[#Headers],[K17_21_2]]&amp;"[c]"))*-1</f>
        <v>0</v>
      </c>
      <c r="I2152" s="6" t="str">
        <f ca="1">IF(OR(Table2[[#This Row],[M17_21_2]]&gt;0,Table2[[#This Row],[K17_21_2]]&lt;0),"+-","")</f>
        <v/>
      </c>
      <c r="J2152" s="9">
        <f ca="1">SUMIF(INDIRECT(Table2[[#Headers],[M23_28_2]]&amp;"[concat]"),Table2[concat],INDIRECT(Table2[[#Headers],[M23_28_2]]&amp;"[c]"))</f>
        <v>0</v>
      </c>
      <c r="K2152" s="9"/>
      <c r="L2152" s="9" t="str">
        <f ca="1">IF(OR(Table2[[#This Row],[M23_28_2]]&gt;0,Table2[[#This Row],[K23_28_2]]&lt;0),"+-","")</f>
        <v/>
      </c>
    </row>
    <row r="2153" spans="1:12" x14ac:dyDescent="0.25">
      <c r="A2153" s="6" t="str">
        <f>SUBSTITUTE(SUBSTITUTE(Table2[[#This Row],[NAMA BARANG]],"-","")," ","")</f>
        <v>TasFoliotali1Fancy(2)/tali1minion(1)</v>
      </c>
      <c r="B2153" s="8">
        <f ca="1">IF(Table2[[#This Row],[TT]]&lt;1,"",COUNT(B$2:B2152)+1)</f>
        <v>2151</v>
      </c>
      <c r="C2153" s="6" t="s">
        <v>2502</v>
      </c>
      <c r="D2153" s="8">
        <v>3</v>
      </c>
      <c r="E2153" s="8">
        <v>240</v>
      </c>
      <c r="F2153" s="8">
        <f ca="1">SUM(Table2[[#This Row],[AWAL]],Table2[[#This Row],[M17_21_2]],Table2[[#This Row],[K17_21_2]],Table2[[#This Row],[M23_28_2]],Table2[[#This Row],[K23_28_2]])</f>
        <v>3</v>
      </c>
      <c r="G2153" s="6">
        <f ca="1">SUMIF(INDIRECT(Table2[[#Headers],[M17_21_2]]&amp;"[concat]"),Table2[concat],INDIRECT(Table2[[#Headers],[M17_21_2]]&amp;"[c]"))</f>
        <v>0</v>
      </c>
      <c r="H2153" s="6">
        <f ca="1">SUMIF(INDIRECT(Table2[[#Headers],[K17_21_2]]&amp;"[concat]"),Table2[concat],INDIRECT(Table2[[#Headers],[K17_21_2]]&amp;"[c]"))*-1</f>
        <v>0</v>
      </c>
      <c r="I2153" s="6" t="str">
        <f ca="1">IF(OR(Table2[[#This Row],[M17_21_2]]&gt;0,Table2[[#This Row],[K17_21_2]]&lt;0),"+-","")</f>
        <v/>
      </c>
      <c r="J2153" s="9">
        <f ca="1">SUMIF(INDIRECT(Table2[[#Headers],[M23_28_2]]&amp;"[concat]"),Table2[concat],INDIRECT(Table2[[#Headers],[M23_28_2]]&amp;"[c]"))</f>
        <v>0</v>
      </c>
      <c r="K2153" s="9"/>
      <c r="L2153" s="9" t="str">
        <f ca="1">IF(OR(Table2[[#This Row],[M23_28_2]]&gt;0,Table2[[#This Row],[K23_28_2]]&lt;0),"+-","")</f>
        <v/>
      </c>
    </row>
    <row r="2154" spans="1:12" x14ac:dyDescent="0.25">
      <c r="A2154" s="6" t="str">
        <f>SUBSTITUTE(SUBSTITUTE(Table2[[#This Row],[NAMA BARANG]],"-","")," ","")</f>
        <v>TasFoliotali2FancyMinion</v>
      </c>
      <c r="B2154" s="8">
        <f ca="1">IF(Table2[[#This Row],[TT]]&lt;1,"",COUNT(B$2:B2153)+1)</f>
        <v>2152</v>
      </c>
      <c r="C2154" s="6" t="s">
        <v>2503</v>
      </c>
      <c r="D2154" s="8">
        <v>1</v>
      </c>
      <c r="E2154" s="8" t="s">
        <v>189</v>
      </c>
      <c r="F2154" s="8">
        <f ca="1">SUM(Table2[[#This Row],[AWAL]],Table2[[#This Row],[M17_21_2]],Table2[[#This Row],[K17_21_2]],Table2[[#This Row],[M23_28_2]],Table2[[#This Row],[K23_28_2]])</f>
        <v>1</v>
      </c>
      <c r="G2154" s="6">
        <f ca="1">SUMIF(INDIRECT(Table2[[#Headers],[M17_21_2]]&amp;"[concat]"),Table2[concat],INDIRECT(Table2[[#Headers],[M17_21_2]]&amp;"[c]"))</f>
        <v>0</v>
      </c>
      <c r="H2154" s="6">
        <f ca="1">SUMIF(INDIRECT(Table2[[#Headers],[K17_21_2]]&amp;"[concat]"),Table2[concat],INDIRECT(Table2[[#Headers],[K17_21_2]]&amp;"[c]"))*-1</f>
        <v>0</v>
      </c>
      <c r="I2154" s="6" t="str">
        <f ca="1">IF(OR(Table2[[#This Row],[M17_21_2]]&gt;0,Table2[[#This Row],[K17_21_2]]&lt;0),"+-","")</f>
        <v/>
      </c>
      <c r="J2154" s="9">
        <f ca="1">SUMIF(INDIRECT(Table2[[#Headers],[M23_28_2]]&amp;"[concat]"),Table2[concat],INDIRECT(Table2[[#Headers],[M23_28_2]]&amp;"[c]"))</f>
        <v>0</v>
      </c>
      <c r="K2154" s="9"/>
      <c r="L2154" s="9" t="str">
        <f ca="1">IF(OR(Table2[[#This Row],[M23_28_2]]&gt;0,Table2[[#This Row],[K23_28_2]]&lt;0),"+-","")</f>
        <v/>
      </c>
    </row>
    <row r="2155" spans="1:12" x14ac:dyDescent="0.25">
      <c r="A2155" s="6" t="str">
        <f>SUBSTITUTE(SUBSTITUTE(Table2[[#This Row],[NAMA BARANG]],"-","")," ","")</f>
        <v>TasGagangbutekputihBkcg</v>
      </c>
      <c r="B2155" s="8">
        <f ca="1">IF(Table2[[#This Row],[TT]]&lt;1,"",COUNT(B$2:B2154)+1)</f>
        <v>2153</v>
      </c>
      <c r="C2155" s="6" t="s">
        <v>2504</v>
      </c>
      <c r="D2155" s="8">
        <v>11</v>
      </c>
      <c r="E2155" s="8" t="s">
        <v>36</v>
      </c>
      <c r="F2155" s="8">
        <f ca="1">SUM(Table2[[#This Row],[AWAL]],Table2[[#This Row],[M17_21_2]],Table2[[#This Row],[K17_21_2]],Table2[[#This Row],[M23_28_2]],Table2[[#This Row],[K23_28_2]])</f>
        <v>11</v>
      </c>
      <c r="G2155" s="6">
        <f ca="1">SUMIF(INDIRECT(Table2[[#Headers],[M17_21_2]]&amp;"[concat]"),Table2[concat],INDIRECT(Table2[[#Headers],[M17_21_2]]&amp;"[c]"))</f>
        <v>0</v>
      </c>
      <c r="H2155" s="6">
        <f ca="1">SUMIF(INDIRECT(Table2[[#Headers],[K17_21_2]]&amp;"[concat]"),Table2[concat],INDIRECT(Table2[[#Headers],[K17_21_2]]&amp;"[c]"))*-1</f>
        <v>0</v>
      </c>
      <c r="I2155" s="6" t="str">
        <f ca="1">IF(OR(Table2[[#This Row],[M17_21_2]]&gt;0,Table2[[#This Row],[K17_21_2]]&lt;0),"+-","")</f>
        <v/>
      </c>
      <c r="J2155" s="9">
        <f ca="1">SUMIF(INDIRECT(Table2[[#Headers],[M23_28_2]]&amp;"[concat]"),Table2[concat],INDIRECT(Table2[[#Headers],[M23_28_2]]&amp;"[c]"))</f>
        <v>0</v>
      </c>
      <c r="K2155" s="9"/>
      <c r="L2155" s="9" t="str">
        <f ca="1">IF(OR(Table2[[#This Row],[M23_28_2]]&gt;0,Table2[[#This Row],[K23_28_2]]&lt;0),"+-","")</f>
        <v/>
      </c>
    </row>
    <row r="2156" spans="1:12" x14ac:dyDescent="0.25">
      <c r="A2156" s="6" t="str">
        <f>SUBSTITUTE(SUBSTITUTE(Table2[[#This Row],[NAMA BARANG]],"-","")," ","")</f>
        <v>TasGagangtransparanB(AD25)</v>
      </c>
      <c r="B2156" s="8">
        <f ca="1">IF(Table2[[#This Row],[TT]]&lt;1,"",COUNT(B$2:B2155)+1)</f>
        <v>2154</v>
      </c>
      <c r="C2156" s="6" t="s">
        <v>2505</v>
      </c>
      <c r="D2156" s="8">
        <v>17</v>
      </c>
      <c r="E2156" s="8" t="s">
        <v>36</v>
      </c>
      <c r="F2156" s="8">
        <f ca="1">SUM(Table2[[#This Row],[AWAL]],Table2[[#This Row],[M17_21_2]],Table2[[#This Row],[K17_21_2]],Table2[[#This Row],[M23_28_2]],Table2[[#This Row],[K23_28_2]])</f>
        <v>17</v>
      </c>
      <c r="G2156" s="6">
        <f ca="1">SUMIF(INDIRECT(Table2[[#Headers],[M17_21_2]]&amp;"[concat]"),Table2[concat],INDIRECT(Table2[[#Headers],[M17_21_2]]&amp;"[c]"))</f>
        <v>0</v>
      </c>
      <c r="H2156" s="6">
        <f ca="1">SUMIF(INDIRECT(Table2[[#Headers],[K17_21_2]]&amp;"[concat]"),Table2[concat],INDIRECT(Table2[[#Headers],[K17_21_2]]&amp;"[c]"))*-1</f>
        <v>0</v>
      </c>
      <c r="I2156" s="6" t="str">
        <f ca="1">IF(OR(Table2[[#This Row],[M17_21_2]]&gt;0,Table2[[#This Row],[K17_21_2]]&lt;0),"+-","")</f>
        <v/>
      </c>
      <c r="J2156" s="9">
        <f ca="1">SUMIF(INDIRECT(Table2[[#Headers],[M23_28_2]]&amp;"[concat]"),Table2[concat],INDIRECT(Table2[[#Headers],[M23_28_2]]&amp;"[c]"))</f>
        <v>0</v>
      </c>
      <c r="K2156" s="9"/>
      <c r="L2156" s="9" t="str">
        <f ca="1">IF(OR(Table2[[#This Row],[M23_28_2]]&gt;0,Table2[[#This Row],[K23_28_2]]&lt;0),"+-","")</f>
        <v/>
      </c>
    </row>
    <row r="2157" spans="1:12" x14ac:dyDescent="0.25">
      <c r="A2157" s="6" t="str">
        <f>SUBSTITUTE(SUBSTITUTE(Table2[[#This Row],[NAMA BARANG]],"-","")," ","")</f>
        <v>TasGagangtransparanK(AD27)</v>
      </c>
      <c r="B2157" s="8">
        <f ca="1">IF(Table2[[#This Row],[TT]]&lt;1,"",COUNT(B$2:B2156)+1)</f>
        <v>2155</v>
      </c>
      <c r="C2157" s="6" t="s">
        <v>2506</v>
      </c>
      <c r="D2157" s="8">
        <v>1</v>
      </c>
      <c r="E2157" s="8" t="s">
        <v>93</v>
      </c>
      <c r="F2157" s="8">
        <f ca="1">SUM(Table2[[#This Row],[AWAL]],Table2[[#This Row],[M17_21_2]],Table2[[#This Row],[K17_21_2]],Table2[[#This Row],[M23_28_2]],Table2[[#This Row],[K23_28_2]])</f>
        <v>1</v>
      </c>
      <c r="G2157" s="6">
        <f ca="1">SUMIF(INDIRECT(Table2[[#Headers],[M17_21_2]]&amp;"[concat]"),Table2[concat],INDIRECT(Table2[[#Headers],[M17_21_2]]&amp;"[c]"))</f>
        <v>0</v>
      </c>
      <c r="H2157" s="6">
        <f ca="1">SUMIF(INDIRECT(Table2[[#Headers],[K17_21_2]]&amp;"[concat]"),Table2[concat],INDIRECT(Table2[[#Headers],[K17_21_2]]&amp;"[c]"))*-1</f>
        <v>0</v>
      </c>
      <c r="I2157" s="6" t="str">
        <f ca="1">IF(OR(Table2[[#This Row],[M17_21_2]]&gt;0,Table2[[#This Row],[K17_21_2]]&lt;0),"+-","")</f>
        <v/>
      </c>
      <c r="J2157" s="9">
        <f ca="1">SUMIF(INDIRECT(Table2[[#Headers],[M23_28_2]]&amp;"[concat]"),Table2[concat],INDIRECT(Table2[[#Headers],[M23_28_2]]&amp;"[c]"))</f>
        <v>0</v>
      </c>
      <c r="K2157" s="9"/>
      <c r="L2157" s="9" t="str">
        <f ca="1">IF(OR(Table2[[#This Row],[M23_28_2]]&gt;0,Table2[[#This Row],[K23_28_2]]&lt;0),"+-","")</f>
        <v/>
      </c>
    </row>
    <row r="2158" spans="1:12" x14ac:dyDescent="0.25">
      <c r="A2158" s="6" t="str">
        <f>SUBSTITUTE(SUBSTITUTE(Table2[[#This Row],[NAMA BARANG]],"-","")," ","")</f>
        <v>TasGG02HZD711/263</v>
      </c>
      <c r="B2158" s="8">
        <f ca="1">IF(Table2[[#This Row],[TT]]&lt;1,"",COUNT(B$2:B2157)+1)</f>
        <v>2156</v>
      </c>
      <c r="C2158" s="6" t="s">
        <v>2507</v>
      </c>
      <c r="D2158" s="8">
        <v>2</v>
      </c>
      <c r="E2158" s="8" t="s">
        <v>36</v>
      </c>
      <c r="F2158" s="8">
        <f ca="1">SUM(Table2[[#This Row],[AWAL]],Table2[[#This Row],[M17_21_2]],Table2[[#This Row],[K17_21_2]],Table2[[#This Row],[M23_28_2]],Table2[[#This Row],[K23_28_2]])</f>
        <v>2</v>
      </c>
      <c r="G2158" s="6">
        <f ca="1">SUMIF(INDIRECT(Table2[[#Headers],[M17_21_2]]&amp;"[concat]"),Table2[concat],INDIRECT(Table2[[#Headers],[M17_21_2]]&amp;"[c]"))</f>
        <v>0</v>
      </c>
      <c r="H2158" s="6">
        <f ca="1">SUMIF(INDIRECT(Table2[[#Headers],[K17_21_2]]&amp;"[concat]"),Table2[concat],INDIRECT(Table2[[#Headers],[K17_21_2]]&amp;"[c]"))*-1</f>
        <v>0</v>
      </c>
      <c r="I2158" s="6" t="str">
        <f ca="1">IF(OR(Table2[[#This Row],[M17_21_2]]&gt;0,Table2[[#This Row],[K17_21_2]]&lt;0),"+-","")</f>
        <v/>
      </c>
      <c r="J2158" s="9">
        <f ca="1">SUMIF(INDIRECT(Table2[[#Headers],[M23_28_2]]&amp;"[concat]"),Table2[concat],INDIRECT(Table2[[#Headers],[M23_28_2]]&amp;"[c]"))</f>
        <v>0</v>
      </c>
      <c r="K2158" s="9"/>
      <c r="L2158" s="9" t="str">
        <f ca="1">IF(OR(Table2[[#This Row],[M23_28_2]]&gt;0,Table2[[#This Row],[K23_28_2]]&lt;0),"+-","")</f>
        <v/>
      </c>
    </row>
    <row r="2159" spans="1:12" x14ac:dyDescent="0.25">
      <c r="A2159" s="6" t="str">
        <f>SUBSTITUTE(SUBSTITUTE(Table2[[#This Row],[NAMA BARANG]],"-","")," ","")</f>
        <v>TasGG02HZD793(4)/955</v>
      </c>
      <c r="B2159" s="8">
        <f ca="1">IF(Table2[[#This Row],[TT]]&lt;1,"",COUNT(B$2:B2158)+1)</f>
        <v>2157</v>
      </c>
      <c r="C2159" s="6" t="s">
        <v>2887</v>
      </c>
      <c r="D2159" s="8">
        <v>5</v>
      </c>
      <c r="E2159" s="8" t="s">
        <v>36</v>
      </c>
      <c r="F2159" s="8">
        <f ca="1">SUM(Table2[[#This Row],[AWAL]],Table2[[#This Row],[M17_21_2]],Table2[[#This Row],[K17_21_2]],Table2[[#This Row],[M23_28_2]],Table2[[#This Row],[K23_28_2]])</f>
        <v>5</v>
      </c>
      <c r="G2159" s="6">
        <f ca="1">SUMIF(INDIRECT(Table2[[#Headers],[M17_21_2]]&amp;"[concat]"),Table2[concat],INDIRECT(Table2[[#Headers],[M17_21_2]]&amp;"[c]"))</f>
        <v>0</v>
      </c>
      <c r="H2159" s="6">
        <f ca="1">SUMIF(INDIRECT(Table2[[#Headers],[K17_21_2]]&amp;"[concat]"),Table2[concat],INDIRECT(Table2[[#Headers],[K17_21_2]]&amp;"[c]"))*-1</f>
        <v>0</v>
      </c>
      <c r="I2159" s="6" t="str">
        <f ca="1">IF(OR(Table2[[#This Row],[M17_21_2]]&gt;0,Table2[[#This Row],[K17_21_2]]&lt;0),"+-","")</f>
        <v/>
      </c>
      <c r="J2159" s="9">
        <f ca="1">SUMIF(INDIRECT(Table2[[#Headers],[M23_28_2]]&amp;"[concat]"),Table2[concat],INDIRECT(Table2[[#Headers],[M23_28_2]]&amp;"[c]"))</f>
        <v>0</v>
      </c>
      <c r="K2159" s="9"/>
      <c r="L2159" s="9" t="str">
        <f ca="1">IF(OR(Table2[[#This Row],[M23_28_2]]&gt;0,Table2[[#This Row],[K23_28_2]]&lt;0),"+-","")</f>
        <v/>
      </c>
    </row>
    <row r="2160" spans="1:12" x14ac:dyDescent="0.25">
      <c r="A2160" s="6" t="str">
        <f>SUBSTITUTE(SUBSTITUTE(Table2[[#This Row],[NAMA BARANG]],"-","")," ","")</f>
        <v>TasGG02HZD9093/750</v>
      </c>
      <c r="B2160" s="8">
        <f ca="1">IF(Table2[[#This Row],[TT]]&lt;1,"",COUNT(B$2:B2159)+1)</f>
        <v>2158</v>
      </c>
      <c r="C2160" s="6" t="s">
        <v>2508</v>
      </c>
      <c r="D2160" s="8">
        <v>2</v>
      </c>
      <c r="E2160" s="8" t="s">
        <v>36</v>
      </c>
      <c r="F2160" s="8">
        <f ca="1">SUM(Table2[[#This Row],[AWAL]],Table2[[#This Row],[M17_21_2]],Table2[[#This Row],[K17_21_2]],Table2[[#This Row],[M23_28_2]],Table2[[#This Row],[K23_28_2]])</f>
        <v>2</v>
      </c>
      <c r="G2160" s="6">
        <f ca="1">SUMIF(INDIRECT(Table2[[#Headers],[M17_21_2]]&amp;"[concat]"),Table2[concat],INDIRECT(Table2[[#Headers],[M17_21_2]]&amp;"[c]"))</f>
        <v>0</v>
      </c>
      <c r="H2160" s="6">
        <f ca="1">SUMIF(INDIRECT(Table2[[#Headers],[K17_21_2]]&amp;"[concat]"),Table2[concat],INDIRECT(Table2[[#Headers],[K17_21_2]]&amp;"[c]"))*-1</f>
        <v>0</v>
      </c>
      <c r="I2160" s="6" t="str">
        <f ca="1">IF(OR(Table2[[#This Row],[M17_21_2]]&gt;0,Table2[[#This Row],[K17_21_2]]&lt;0),"+-","")</f>
        <v/>
      </c>
      <c r="J2160" s="9">
        <f ca="1">SUMIF(INDIRECT(Table2[[#Headers],[M23_28_2]]&amp;"[concat]"),Table2[concat],INDIRECT(Table2[[#Headers],[M23_28_2]]&amp;"[c]"))</f>
        <v>0</v>
      </c>
      <c r="K2160" s="9"/>
      <c r="L2160" s="9" t="str">
        <f ca="1">IF(OR(Table2[[#This Row],[M23_28_2]]&gt;0,Table2[[#This Row],[K23_28_2]]&lt;0),"+-","")</f>
        <v/>
      </c>
    </row>
    <row r="2161" spans="1:12" x14ac:dyDescent="0.25">
      <c r="A2161" s="6" t="str">
        <f>SUBSTITUTE(SUBSTITUTE(Table2[[#This Row],[NAMA BARANG]],"-","")," ","")</f>
        <v>TasGG02HZDmix</v>
      </c>
      <c r="B2161" s="8">
        <f ca="1">IF(Table2[[#This Row],[TT]]&lt;1,"",COUNT(B$2:B2160)+1)</f>
        <v>2159</v>
      </c>
      <c r="C2161" s="6" t="s">
        <v>2509</v>
      </c>
      <c r="D2161" s="8">
        <v>6</v>
      </c>
      <c r="E2161" s="8" t="s">
        <v>36</v>
      </c>
      <c r="F2161" s="8">
        <f ca="1">SUM(Table2[[#This Row],[AWAL]],Table2[[#This Row],[M17_21_2]],Table2[[#This Row],[K17_21_2]],Table2[[#This Row],[M23_28_2]],Table2[[#This Row],[K23_28_2]])</f>
        <v>6</v>
      </c>
      <c r="G2161" s="6">
        <f ca="1">SUMIF(INDIRECT(Table2[[#Headers],[M17_21_2]]&amp;"[concat]"),Table2[concat],INDIRECT(Table2[[#Headers],[M17_21_2]]&amp;"[c]"))</f>
        <v>0</v>
      </c>
      <c r="H2161" s="6">
        <f ca="1">SUMIF(INDIRECT(Table2[[#Headers],[K17_21_2]]&amp;"[concat]"),Table2[concat],INDIRECT(Table2[[#Headers],[K17_21_2]]&amp;"[c]"))*-1</f>
        <v>0</v>
      </c>
      <c r="I2161" s="6" t="str">
        <f ca="1">IF(OR(Table2[[#This Row],[M17_21_2]]&gt;0,Table2[[#This Row],[K17_21_2]]&lt;0),"+-","")</f>
        <v/>
      </c>
      <c r="J2161" s="9">
        <f ca="1">SUMIF(INDIRECT(Table2[[#Headers],[M23_28_2]]&amp;"[concat]"),Table2[concat],INDIRECT(Table2[[#Headers],[M23_28_2]]&amp;"[c]"))</f>
        <v>0</v>
      </c>
      <c r="K2161" s="9"/>
      <c r="L2161" s="9" t="str">
        <f ca="1">IF(OR(Table2[[#This Row],[M23_28_2]]&gt;0,Table2[[#This Row],[K23_28_2]]&lt;0),"+-","")</f>
        <v/>
      </c>
    </row>
    <row r="2162" spans="1:12" x14ac:dyDescent="0.25">
      <c r="A2162" s="6" t="str">
        <f>SUBSTITUTE(SUBSTITUTE(Table2[[#This Row],[NAMA BARANG]],"-","")," ","")</f>
        <v>TasGG032063/2064/2065</v>
      </c>
      <c r="B2162" s="8">
        <f ca="1">IF(Table2[[#This Row],[TT]]&lt;1,"",COUNT(B$2:B2161)+1)</f>
        <v>2160</v>
      </c>
      <c r="C2162" s="6" t="s">
        <v>2510</v>
      </c>
      <c r="D2162" s="8">
        <v>4</v>
      </c>
      <c r="E2162" s="8" t="s">
        <v>197</v>
      </c>
      <c r="F2162" s="8">
        <f ca="1">SUM(Table2[[#This Row],[AWAL]],Table2[[#This Row],[M17_21_2]],Table2[[#This Row],[K17_21_2]],Table2[[#This Row],[M23_28_2]],Table2[[#This Row],[K23_28_2]])</f>
        <v>4</v>
      </c>
      <c r="G2162" s="6">
        <f ca="1">SUMIF(INDIRECT(Table2[[#Headers],[M17_21_2]]&amp;"[concat]"),Table2[concat],INDIRECT(Table2[[#Headers],[M17_21_2]]&amp;"[c]"))</f>
        <v>0</v>
      </c>
      <c r="H2162" s="6">
        <f ca="1">SUMIF(INDIRECT(Table2[[#Headers],[K17_21_2]]&amp;"[concat]"),Table2[concat],INDIRECT(Table2[[#Headers],[K17_21_2]]&amp;"[c]"))*-1</f>
        <v>0</v>
      </c>
      <c r="I2162" s="6" t="str">
        <f ca="1">IF(OR(Table2[[#This Row],[M17_21_2]]&gt;0,Table2[[#This Row],[K17_21_2]]&lt;0),"+-","")</f>
        <v/>
      </c>
      <c r="J2162" s="9">
        <f ca="1">SUMIF(INDIRECT(Table2[[#Headers],[M23_28_2]]&amp;"[concat]"),Table2[concat],INDIRECT(Table2[[#Headers],[M23_28_2]]&amp;"[c]"))</f>
        <v>0</v>
      </c>
      <c r="K2162" s="9"/>
      <c r="L2162" s="9" t="str">
        <f ca="1">IF(OR(Table2[[#This Row],[M23_28_2]]&gt;0,Table2[[#This Row],[K23_28_2]]&lt;0),"+-","")</f>
        <v/>
      </c>
    </row>
    <row r="2163" spans="1:12" x14ac:dyDescent="0.25">
      <c r="A2163" s="6" t="str">
        <f>SUBSTITUTE(SUBSTITUTE(Table2[[#This Row],[NAMA BARANG]],"-","")," ","")</f>
        <v>TasGG036012</v>
      </c>
      <c r="B2163" s="8">
        <f ca="1">IF(Table2[[#This Row],[TT]]&lt;1,"",COUNT(B$2:B2162)+1)</f>
        <v>2161</v>
      </c>
      <c r="C2163" s="6" t="s">
        <v>2511</v>
      </c>
      <c r="D2163" s="8">
        <v>1</v>
      </c>
      <c r="E2163" s="8" t="s">
        <v>197</v>
      </c>
      <c r="F2163" s="8">
        <f ca="1">SUM(Table2[[#This Row],[AWAL]],Table2[[#This Row],[M17_21_2]],Table2[[#This Row],[K17_21_2]],Table2[[#This Row],[M23_28_2]],Table2[[#This Row],[K23_28_2]])</f>
        <v>1</v>
      </c>
      <c r="G2163" s="6">
        <f ca="1">SUMIF(INDIRECT(Table2[[#Headers],[M17_21_2]]&amp;"[concat]"),Table2[concat],INDIRECT(Table2[[#Headers],[M17_21_2]]&amp;"[c]"))</f>
        <v>0</v>
      </c>
      <c r="H2163" s="6">
        <f ca="1">SUMIF(INDIRECT(Table2[[#Headers],[K17_21_2]]&amp;"[concat]"),Table2[concat],INDIRECT(Table2[[#Headers],[K17_21_2]]&amp;"[c]"))*-1</f>
        <v>0</v>
      </c>
      <c r="I2163" s="6" t="str">
        <f ca="1">IF(OR(Table2[[#This Row],[M17_21_2]]&gt;0,Table2[[#This Row],[K17_21_2]]&lt;0),"+-","")</f>
        <v/>
      </c>
      <c r="J2163" s="9">
        <f ca="1">SUMIF(INDIRECT(Table2[[#Headers],[M23_28_2]]&amp;"[concat]"),Table2[concat],INDIRECT(Table2[[#Headers],[M23_28_2]]&amp;"[c]"))</f>
        <v>0</v>
      </c>
      <c r="K2163" s="9"/>
      <c r="L2163" s="9" t="str">
        <f ca="1">IF(OR(Table2[[#This Row],[M23_28_2]]&gt;0,Table2[[#This Row],[K23_28_2]]&lt;0),"+-","")</f>
        <v/>
      </c>
    </row>
    <row r="2164" spans="1:12" x14ac:dyDescent="0.25">
      <c r="A2164" s="6" t="str">
        <f>SUBSTITUTE(SUBSTITUTE(Table2[[#This Row],[NAMA BARANG]],"-","")," ","")</f>
        <v>TasGG03721(2)/929(4)</v>
      </c>
      <c r="B2164" s="8">
        <f ca="1">IF(Table2[[#This Row],[TT]]&lt;1,"",COUNT(B$2:B2163)+1)</f>
        <v>2162</v>
      </c>
      <c r="C2164" s="6" t="s">
        <v>2512</v>
      </c>
      <c r="D2164" s="8">
        <v>7</v>
      </c>
      <c r="E2164" s="8" t="s">
        <v>197</v>
      </c>
      <c r="F2164" s="8">
        <f ca="1">SUM(Table2[[#This Row],[AWAL]],Table2[[#This Row],[M17_21_2]],Table2[[#This Row],[K17_21_2]],Table2[[#This Row],[M23_28_2]],Table2[[#This Row],[K23_28_2]])</f>
        <v>7</v>
      </c>
      <c r="G2164" s="6">
        <f ca="1">SUMIF(INDIRECT(Table2[[#Headers],[M17_21_2]]&amp;"[concat]"),Table2[concat],INDIRECT(Table2[[#Headers],[M17_21_2]]&amp;"[c]"))</f>
        <v>0</v>
      </c>
      <c r="H2164" s="6">
        <f ca="1">SUMIF(INDIRECT(Table2[[#Headers],[K17_21_2]]&amp;"[concat]"),Table2[concat],INDIRECT(Table2[[#Headers],[K17_21_2]]&amp;"[c]"))*-1</f>
        <v>0</v>
      </c>
      <c r="I2164" s="6" t="str">
        <f ca="1">IF(OR(Table2[[#This Row],[M17_21_2]]&gt;0,Table2[[#This Row],[K17_21_2]]&lt;0),"+-","")</f>
        <v/>
      </c>
      <c r="J2164" s="9">
        <f ca="1">SUMIF(INDIRECT(Table2[[#Headers],[M23_28_2]]&amp;"[concat]"),Table2[concat],INDIRECT(Table2[[#Headers],[M23_28_2]]&amp;"[c]"))</f>
        <v>0</v>
      </c>
      <c r="K2164" s="9"/>
      <c r="L2164" s="9" t="str">
        <f ca="1">IF(OR(Table2[[#This Row],[M23_28_2]]&gt;0,Table2[[#This Row],[K23_28_2]]&lt;0),"+-","")</f>
        <v/>
      </c>
    </row>
    <row r="2165" spans="1:12" x14ac:dyDescent="0.25">
      <c r="A2165" s="6" t="str">
        <f>SUBSTITUTE(SUBSTITUTE(Table2[[#This Row],[NAMA BARANG]],"-","")," ","")</f>
        <v>TasGG039111(3)/9060(7)</v>
      </c>
      <c r="B2165" s="8">
        <f ca="1">IF(Table2[[#This Row],[TT]]&lt;1,"",COUNT(B$2:B2164)+1)</f>
        <v>2163</v>
      </c>
      <c r="C2165" s="6" t="s">
        <v>2514</v>
      </c>
      <c r="D2165" s="8">
        <v>10</v>
      </c>
      <c r="E2165" s="8" t="s">
        <v>197</v>
      </c>
      <c r="F2165" s="8">
        <f ca="1">SUM(Table2[[#This Row],[AWAL]],Table2[[#This Row],[M17_21_2]],Table2[[#This Row],[K17_21_2]],Table2[[#This Row],[M23_28_2]],Table2[[#This Row],[K23_28_2]])</f>
        <v>10</v>
      </c>
      <c r="G2165" s="6">
        <f ca="1">SUMIF(INDIRECT(Table2[[#Headers],[M17_21_2]]&amp;"[concat]"),Table2[concat],INDIRECT(Table2[[#Headers],[M17_21_2]]&amp;"[c]"))</f>
        <v>0</v>
      </c>
      <c r="H2165" s="6">
        <f ca="1">SUMIF(INDIRECT(Table2[[#Headers],[K17_21_2]]&amp;"[concat]"),Table2[concat],INDIRECT(Table2[[#Headers],[K17_21_2]]&amp;"[c]"))*-1</f>
        <v>0</v>
      </c>
      <c r="I2165" s="6" t="str">
        <f ca="1">IF(OR(Table2[[#This Row],[M17_21_2]]&gt;0,Table2[[#This Row],[K17_21_2]]&lt;0),"+-","")</f>
        <v/>
      </c>
      <c r="J2165" s="9">
        <f ca="1">SUMIF(INDIRECT(Table2[[#Headers],[M23_28_2]]&amp;"[concat]"),Table2[concat],INDIRECT(Table2[[#Headers],[M23_28_2]]&amp;"[c]"))</f>
        <v>0</v>
      </c>
      <c r="K2165" s="9"/>
      <c r="L2165" s="9" t="str">
        <f ca="1">IF(OR(Table2[[#This Row],[M23_28_2]]&gt;0,Table2[[#This Row],[K23_28_2]]&lt;0),"+-","")</f>
        <v/>
      </c>
    </row>
    <row r="2166" spans="1:12" x14ac:dyDescent="0.25">
      <c r="A2166" s="6" t="str">
        <f>SUBSTITUTE(SUBSTITUTE(Table2[[#This Row],[NAMA BARANG]],"-","")," ","")</f>
        <v>TasHBT01TaliKurbatik</v>
      </c>
      <c r="B2166" s="8">
        <f ca="1">IF(Table2[[#This Row],[TT]]&lt;1,"",COUNT(B$2:B2165)+1)</f>
        <v>2164</v>
      </c>
      <c r="C2166" s="6" t="s">
        <v>2515</v>
      </c>
      <c r="D2166" s="8">
        <v>3</v>
      </c>
      <c r="E2166" s="8" t="s">
        <v>207</v>
      </c>
      <c r="F2166" s="8">
        <f ca="1">SUM(Table2[[#This Row],[AWAL]],Table2[[#This Row],[M17_21_2]],Table2[[#This Row],[K17_21_2]],Table2[[#This Row],[M23_28_2]],Table2[[#This Row],[K23_28_2]])</f>
        <v>3</v>
      </c>
      <c r="G2166" s="6">
        <f ca="1">SUMIF(INDIRECT(Table2[[#Headers],[M17_21_2]]&amp;"[concat]"),Table2[concat],INDIRECT(Table2[[#Headers],[M17_21_2]]&amp;"[c]"))</f>
        <v>0</v>
      </c>
      <c r="H2166" s="6">
        <f ca="1">SUMIF(INDIRECT(Table2[[#Headers],[K17_21_2]]&amp;"[concat]"),Table2[concat],INDIRECT(Table2[[#Headers],[K17_21_2]]&amp;"[c]"))*-1</f>
        <v>0</v>
      </c>
      <c r="I2166" s="6" t="str">
        <f ca="1">IF(OR(Table2[[#This Row],[M17_21_2]]&gt;0,Table2[[#This Row],[K17_21_2]]&lt;0),"+-","")</f>
        <v/>
      </c>
      <c r="J2166" s="9">
        <f ca="1">SUMIF(INDIRECT(Table2[[#Headers],[M23_28_2]]&amp;"[concat]"),Table2[concat],INDIRECT(Table2[[#Headers],[M23_28_2]]&amp;"[c]"))</f>
        <v>0</v>
      </c>
      <c r="K2166" s="9"/>
      <c r="L2166" s="9" t="str">
        <f ca="1">IF(OR(Table2[[#This Row],[M23_28_2]]&gt;0,Table2[[#This Row],[K23_28_2]]&lt;0),"+-","")</f>
        <v/>
      </c>
    </row>
    <row r="2167" spans="1:12" x14ac:dyDescent="0.25">
      <c r="A2167" s="6" t="str">
        <f>SUBSTITUTE(SUBSTITUTE(Table2[[#This Row],[NAMA BARANG]],"-","")," ","")</f>
        <v>TasHBE06/MTaliBendera</v>
      </c>
      <c r="B2167" s="8">
        <f ca="1">IF(Table2[[#This Row],[TT]]&lt;1,"",COUNT(B$2:B2166)+1)</f>
        <v>2165</v>
      </c>
      <c r="C2167" s="6" t="s">
        <v>2516</v>
      </c>
      <c r="D2167" s="8">
        <v>2</v>
      </c>
      <c r="E2167" s="8" t="s">
        <v>143</v>
      </c>
      <c r="F2167" s="8">
        <f ca="1">SUM(Table2[[#This Row],[AWAL]],Table2[[#This Row],[M17_21_2]],Table2[[#This Row],[K17_21_2]],Table2[[#This Row],[M23_28_2]],Table2[[#This Row],[K23_28_2]])</f>
        <v>2</v>
      </c>
      <c r="G2167" s="6">
        <f ca="1">SUMIF(INDIRECT(Table2[[#Headers],[M17_21_2]]&amp;"[concat]"),Table2[concat],INDIRECT(Table2[[#Headers],[M17_21_2]]&amp;"[c]"))</f>
        <v>0</v>
      </c>
      <c r="H2167" s="6">
        <f ca="1">SUMIF(INDIRECT(Table2[[#Headers],[K17_21_2]]&amp;"[concat]"),Table2[concat],INDIRECT(Table2[[#Headers],[K17_21_2]]&amp;"[c]"))*-1</f>
        <v>0</v>
      </c>
      <c r="I2167" s="6" t="str">
        <f ca="1">IF(OR(Table2[[#This Row],[M17_21_2]]&gt;0,Table2[[#This Row],[K17_21_2]]&lt;0),"+-","")</f>
        <v/>
      </c>
      <c r="J2167" s="9">
        <f ca="1">SUMIF(INDIRECT(Table2[[#Headers],[M23_28_2]]&amp;"[concat]"),Table2[concat],INDIRECT(Table2[[#Headers],[M23_28_2]]&amp;"[c]"))</f>
        <v>0</v>
      </c>
      <c r="K2167" s="9"/>
      <c r="L2167" s="9" t="str">
        <f ca="1">IF(OR(Table2[[#This Row],[M23_28_2]]&gt;0,Table2[[#This Row],[K23_28_2]]&lt;0),"+-","")</f>
        <v/>
      </c>
    </row>
    <row r="2168" spans="1:12" x14ac:dyDescent="0.25">
      <c r="A2168" s="6" t="str">
        <f>SUBSTITUTE(SUBSTITUTE(Table2[[#This Row],[NAMA BARANG]],"-","")," ","")</f>
        <v>TasHD095</v>
      </c>
      <c r="B2168" s="8">
        <f ca="1">IF(Table2[[#This Row],[TT]]&lt;1,"",COUNT(B$2:B2167)+1)</f>
        <v>2166</v>
      </c>
      <c r="C2168" s="6" t="s">
        <v>2517</v>
      </c>
      <c r="D2168" s="8">
        <v>1</v>
      </c>
      <c r="E2168" s="8">
        <v>360</v>
      </c>
      <c r="F2168" s="8">
        <f ca="1">SUM(Table2[[#This Row],[AWAL]],Table2[[#This Row],[M17_21_2]],Table2[[#This Row],[K17_21_2]],Table2[[#This Row],[M23_28_2]],Table2[[#This Row],[K23_28_2]])</f>
        <v>1</v>
      </c>
      <c r="G2168" s="6">
        <f ca="1">SUMIF(INDIRECT(Table2[[#Headers],[M17_21_2]]&amp;"[concat]"),Table2[concat],INDIRECT(Table2[[#Headers],[M17_21_2]]&amp;"[c]"))</f>
        <v>0</v>
      </c>
      <c r="H2168" s="6">
        <f ca="1">SUMIF(INDIRECT(Table2[[#Headers],[K17_21_2]]&amp;"[concat]"),Table2[concat],INDIRECT(Table2[[#Headers],[K17_21_2]]&amp;"[c]"))*-1</f>
        <v>0</v>
      </c>
      <c r="I2168" s="6" t="str">
        <f ca="1">IF(OR(Table2[[#This Row],[M17_21_2]]&gt;0,Table2[[#This Row],[K17_21_2]]&lt;0),"+-","")</f>
        <v/>
      </c>
      <c r="J2168" s="9">
        <f ca="1">SUMIF(INDIRECT(Table2[[#Headers],[M23_28_2]]&amp;"[concat]"),Table2[concat],INDIRECT(Table2[[#Headers],[M23_28_2]]&amp;"[c]"))</f>
        <v>0</v>
      </c>
      <c r="K2168" s="9"/>
      <c r="L2168" s="9" t="str">
        <f ca="1">IF(OR(Table2[[#This Row],[M23_28_2]]&gt;0,Table2[[#This Row],[K23_28_2]]&lt;0),"+-","")</f>
        <v/>
      </c>
    </row>
    <row r="2169" spans="1:12" x14ac:dyDescent="0.25">
      <c r="A2169" s="6" t="str">
        <f>SUBSTITUTE(SUBSTITUTE(Table2[[#This Row],[NAMA BARANG]],"-","")," ","")</f>
        <v>TasHD158</v>
      </c>
      <c r="B2169" s="8">
        <f ca="1">IF(Table2[[#This Row],[TT]]&lt;1,"",COUNT(B$2:B2168)+1)</f>
        <v>2167</v>
      </c>
      <c r="C2169" s="6" t="s">
        <v>2518</v>
      </c>
      <c r="D2169" s="8">
        <v>2</v>
      </c>
      <c r="E2169" s="8">
        <v>360</v>
      </c>
      <c r="F2169" s="8">
        <f ca="1">SUM(Table2[[#This Row],[AWAL]],Table2[[#This Row],[M17_21_2]],Table2[[#This Row],[K17_21_2]],Table2[[#This Row],[M23_28_2]],Table2[[#This Row],[K23_28_2]])</f>
        <v>2</v>
      </c>
      <c r="G2169" s="6">
        <f ca="1">SUMIF(INDIRECT(Table2[[#Headers],[M17_21_2]]&amp;"[concat]"),Table2[concat],INDIRECT(Table2[[#Headers],[M17_21_2]]&amp;"[c]"))</f>
        <v>0</v>
      </c>
      <c r="H2169" s="6">
        <f ca="1">SUMIF(INDIRECT(Table2[[#Headers],[K17_21_2]]&amp;"[concat]"),Table2[concat],INDIRECT(Table2[[#Headers],[K17_21_2]]&amp;"[c]"))*-1</f>
        <v>0</v>
      </c>
      <c r="I2169" s="6" t="str">
        <f ca="1">IF(OR(Table2[[#This Row],[M17_21_2]]&gt;0,Table2[[#This Row],[K17_21_2]]&lt;0),"+-","")</f>
        <v/>
      </c>
      <c r="J2169" s="9">
        <f ca="1">SUMIF(INDIRECT(Table2[[#Headers],[M23_28_2]]&amp;"[concat]"),Table2[concat],INDIRECT(Table2[[#Headers],[M23_28_2]]&amp;"[c]"))</f>
        <v>0</v>
      </c>
      <c r="K2169" s="9"/>
      <c r="L2169" s="9" t="str">
        <f ca="1">IF(OR(Table2[[#This Row],[M23_28_2]]&gt;0,Table2[[#This Row],[K23_28_2]]&lt;0),"+-","")</f>
        <v/>
      </c>
    </row>
    <row r="2170" spans="1:12" x14ac:dyDescent="0.25">
      <c r="A2170" s="6" t="str">
        <f>SUBSTITUTE(SUBSTITUTE(Table2[[#This Row],[NAMA BARANG]],"-","")," ","")</f>
        <v>TasHD197</v>
      </c>
      <c r="B2170" s="8">
        <f ca="1">IF(Table2[[#This Row],[TT]]&lt;1,"",COUNT(B$2:B2169)+1)</f>
        <v>2168</v>
      </c>
      <c r="C2170" s="6" t="s">
        <v>2519</v>
      </c>
      <c r="D2170" s="8">
        <v>2</v>
      </c>
      <c r="E2170" s="8">
        <v>360</v>
      </c>
      <c r="F2170" s="8">
        <f ca="1">SUM(Table2[[#This Row],[AWAL]],Table2[[#This Row],[M17_21_2]],Table2[[#This Row],[K17_21_2]],Table2[[#This Row],[M23_28_2]],Table2[[#This Row],[K23_28_2]])</f>
        <v>2</v>
      </c>
      <c r="G2170" s="6">
        <f ca="1">SUMIF(INDIRECT(Table2[[#Headers],[M17_21_2]]&amp;"[concat]"),Table2[concat],INDIRECT(Table2[[#Headers],[M17_21_2]]&amp;"[c]"))</f>
        <v>0</v>
      </c>
      <c r="H2170" s="6">
        <f ca="1">SUMIF(INDIRECT(Table2[[#Headers],[K17_21_2]]&amp;"[concat]"),Table2[concat],INDIRECT(Table2[[#Headers],[K17_21_2]]&amp;"[c]"))*-1</f>
        <v>0</v>
      </c>
      <c r="I2170" s="6" t="str">
        <f ca="1">IF(OR(Table2[[#This Row],[M17_21_2]]&gt;0,Table2[[#This Row],[K17_21_2]]&lt;0),"+-","")</f>
        <v/>
      </c>
      <c r="J2170" s="9">
        <f ca="1">SUMIF(INDIRECT(Table2[[#Headers],[M23_28_2]]&amp;"[concat]"),Table2[concat],INDIRECT(Table2[[#Headers],[M23_28_2]]&amp;"[c]"))</f>
        <v>0</v>
      </c>
      <c r="K2170" s="9"/>
      <c r="L2170" s="9" t="str">
        <f ca="1">IF(OR(Table2[[#This Row],[M23_28_2]]&gt;0,Table2[[#This Row],[K23_28_2]]&lt;0),"+-","")</f>
        <v/>
      </c>
    </row>
    <row r="2171" spans="1:12" x14ac:dyDescent="0.25">
      <c r="A2171" s="6" t="str">
        <f>SUBSTITUTE(SUBSTITUTE(Table2[[#This Row],[NAMA BARANG]],"-","")," ","")</f>
        <v>TasHD22006</v>
      </c>
      <c r="B2171" s="8">
        <f ca="1">IF(Table2[[#This Row],[TT]]&lt;1,"",COUNT(B$2:B2170)+1)</f>
        <v>2169</v>
      </c>
      <c r="C2171" s="6" t="s">
        <v>2520</v>
      </c>
      <c r="D2171" s="8">
        <v>3</v>
      </c>
      <c r="E2171" s="8">
        <v>480</v>
      </c>
      <c r="F2171" s="8">
        <f ca="1">SUM(Table2[[#This Row],[AWAL]],Table2[[#This Row],[M17_21_2]],Table2[[#This Row],[K17_21_2]],Table2[[#This Row],[M23_28_2]],Table2[[#This Row],[K23_28_2]])</f>
        <v>3</v>
      </c>
      <c r="G2171" s="6">
        <f ca="1">SUMIF(INDIRECT(Table2[[#Headers],[M17_21_2]]&amp;"[concat]"),Table2[concat],INDIRECT(Table2[[#Headers],[M17_21_2]]&amp;"[c]"))</f>
        <v>0</v>
      </c>
      <c r="H2171" s="6">
        <f ca="1">SUMIF(INDIRECT(Table2[[#Headers],[K17_21_2]]&amp;"[concat]"),Table2[concat],INDIRECT(Table2[[#Headers],[K17_21_2]]&amp;"[c]"))*-1</f>
        <v>0</v>
      </c>
      <c r="I2171" s="6" t="str">
        <f ca="1">IF(OR(Table2[[#This Row],[M17_21_2]]&gt;0,Table2[[#This Row],[K17_21_2]]&lt;0),"+-","")</f>
        <v/>
      </c>
      <c r="J2171" s="9">
        <f ca="1">SUMIF(INDIRECT(Table2[[#Headers],[M23_28_2]]&amp;"[concat]"),Table2[concat],INDIRECT(Table2[[#Headers],[M23_28_2]]&amp;"[c]"))</f>
        <v>0</v>
      </c>
      <c r="K2171" s="9"/>
      <c r="L2171" s="9" t="str">
        <f ca="1">IF(OR(Table2[[#This Row],[M23_28_2]]&gt;0,Table2[[#This Row],[K23_28_2]]&lt;0),"+-","")</f>
        <v/>
      </c>
    </row>
    <row r="2172" spans="1:12" x14ac:dyDescent="0.25">
      <c r="A2172" s="6" t="str">
        <f>SUBSTITUTE(SUBSTITUTE(Table2[[#This Row],[NAMA BARANG]],"-","")," ","")</f>
        <v>TasHD234</v>
      </c>
      <c r="B2172" s="8">
        <f ca="1">IF(Table2[[#This Row],[TT]]&lt;1,"",COUNT(B$2:B2171)+1)</f>
        <v>2170</v>
      </c>
      <c r="C2172" s="6" t="s">
        <v>2521</v>
      </c>
      <c r="D2172" s="8">
        <v>12</v>
      </c>
      <c r="E2172" s="8">
        <v>480</v>
      </c>
      <c r="F2172" s="8">
        <f ca="1">SUM(Table2[[#This Row],[AWAL]],Table2[[#This Row],[M17_21_2]],Table2[[#This Row],[K17_21_2]],Table2[[#This Row],[M23_28_2]],Table2[[#This Row],[K23_28_2]])</f>
        <v>12</v>
      </c>
      <c r="G2172" s="6">
        <f ca="1">SUMIF(INDIRECT(Table2[[#Headers],[M17_21_2]]&amp;"[concat]"),Table2[concat],INDIRECT(Table2[[#Headers],[M17_21_2]]&amp;"[c]"))</f>
        <v>0</v>
      </c>
      <c r="H2172" s="6">
        <f ca="1">SUMIF(INDIRECT(Table2[[#Headers],[K17_21_2]]&amp;"[concat]"),Table2[concat],INDIRECT(Table2[[#Headers],[K17_21_2]]&amp;"[c]"))*-1</f>
        <v>0</v>
      </c>
      <c r="I2172" s="6" t="str">
        <f ca="1">IF(OR(Table2[[#This Row],[M17_21_2]]&gt;0,Table2[[#This Row],[K17_21_2]]&lt;0),"+-","")</f>
        <v/>
      </c>
      <c r="J2172" s="9">
        <f ca="1">SUMIF(INDIRECT(Table2[[#Headers],[M23_28_2]]&amp;"[concat]"),Table2[concat],INDIRECT(Table2[[#Headers],[M23_28_2]]&amp;"[c]"))</f>
        <v>0</v>
      </c>
      <c r="K2172" s="9"/>
      <c r="L2172" s="9" t="str">
        <f ca="1">IF(OR(Table2[[#This Row],[M23_28_2]]&gt;0,Table2[[#This Row],[K23_28_2]]&lt;0),"+-","")</f>
        <v/>
      </c>
    </row>
    <row r="2173" spans="1:12" x14ac:dyDescent="0.25">
      <c r="A2173" s="6" t="str">
        <f>SUBSTITUTE(SUBSTITUTE(Table2[[#This Row],[NAMA BARANG]],"-","")," ","")</f>
        <v>TasHDpolos(823)</v>
      </c>
      <c r="B2173" s="8">
        <f ca="1">IF(Table2[[#This Row],[TT]]&lt;1,"",COUNT(B$2:B2172)+1)</f>
        <v>2171</v>
      </c>
      <c r="C2173" s="6" t="s">
        <v>2522</v>
      </c>
      <c r="D2173" s="8">
        <v>2</v>
      </c>
      <c r="E2173" s="8" t="s">
        <v>370</v>
      </c>
      <c r="F2173" s="8">
        <f ca="1">SUM(Table2[[#This Row],[AWAL]],Table2[[#This Row],[M17_21_2]],Table2[[#This Row],[K17_21_2]],Table2[[#This Row],[M23_28_2]],Table2[[#This Row],[K23_28_2]])</f>
        <v>2</v>
      </c>
      <c r="G2173" s="6">
        <f ca="1">SUMIF(INDIRECT(Table2[[#Headers],[M17_21_2]]&amp;"[concat]"),Table2[concat],INDIRECT(Table2[[#Headers],[M17_21_2]]&amp;"[c]"))</f>
        <v>0</v>
      </c>
      <c r="H2173" s="6">
        <f ca="1">SUMIF(INDIRECT(Table2[[#Headers],[K17_21_2]]&amp;"[concat]"),Table2[concat],INDIRECT(Table2[[#Headers],[K17_21_2]]&amp;"[c]"))*-1</f>
        <v>0</v>
      </c>
      <c r="I2173" s="6" t="str">
        <f ca="1">IF(OR(Table2[[#This Row],[M17_21_2]]&gt;0,Table2[[#This Row],[K17_21_2]]&lt;0),"+-","")</f>
        <v/>
      </c>
      <c r="J2173" s="9">
        <f ca="1">SUMIF(INDIRECT(Table2[[#Headers],[M23_28_2]]&amp;"[concat]"),Table2[concat],INDIRECT(Table2[[#Headers],[M23_28_2]]&amp;"[c]"))</f>
        <v>0</v>
      </c>
      <c r="K2173" s="9"/>
      <c r="L2173" s="9" t="str">
        <f ca="1">IF(OR(Table2[[#This Row],[M23_28_2]]&gt;0,Table2[[#This Row],[K23_28_2]]&lt;0),"+-","")</f>
        <v/>
      </c>
    </row>
    <row r="2174" spans="1:12" x14ac:dyDescent="0.25">
      <c r="A2174" s="6" t="str">
        <f>SUBSTITUTE(SUBSTITUTE(Table2[[#This Row],[NAMA BARANG]],"-","")," ","")</f>
        <v>TasJ0053</v>
      </c>
      <c r="B2174" s="10">
        <f ca="1">IF(Table2[[#This Row],[TT]]&lt;1,"",COUNT(B$2:B2173)+1)</f>
        <v>2172</v>
      </c>
      <c r="C2174" s="6" t="s">
        <v>2524</v>
      </c>
      <c r="D2174" s="8">
        <v>3</v>
      </c>
      <c r="E2174" s="8" t="s">
        <v>57</v>
      </c>
      <c r="F2174" s="10">
        <f ca="1">SUM(Table2[[#This Row],[AWAL]],Table2[[#This Row],[M17_21_2]],Table2[[#This Row],[K17_21_2]],Table2[[#This Row],[M23_28_2]],Table2[[#This Row],[K23_28_2]])</f>
        <v>3</v>
      </c>
      <c r="G2174" s="6">
        <f ca="1">SUMIF(INDIRECT(Table2[[#Headers],[M17_21_2]]&amp;"[concat]"),Table2[concat],INDIRECT(Table2[[#Headers],[M17_21_2]]&amp;"[c]"))</f>
        <v>0</v>
      </c>
      <c r="H2174" s="6">
        <f ca="1">SUMIF(INDIRECT(Table2[[#Headers],[K17_21_2]]&amp;"[concat]"),Table2[concat],INDIRECT(Table2[[#Headers],[K17_21_2]]&amp;"[c]"))*-1</f>
        <v>0</v>
      </c>
      <c r="I2174" s="6" t="str">
        <f ca="1">IF(OR(Table2[[#This Row],[M17_21_2]]&gt;0,Table2[[#This Row],[K17_21_2]]&lt;0),"+-","")</f>
        <v/>
      </c>
      <c r="J2174" s="9">
        <f ca="1">SUMIF(INDIRECT(Table2[[#Headers],[M23_28_2]]&amp;"[concat]"),Table2[concat],INDIRECT(Table2[[#Headers],[M23_28_2]]&amp;"[c]"))</f>
        <v>0</v>
      </c>
      <c r="K2174" s="9"/>
      <c r="L2174" s="9" t="str">
        <f ca="1">IF(OR(Table2[[#This Row],[M23_28_2]]&gt;0,Table2[[#This Row],[K23_28_2]]&lt;0),"+-","")</f>
        <v/>
      </c>
    </row>
    <row r="2175" spans="1:12" x14ac:dyDescent="0.25">
      <c r="A2175" s="6" t="str">
        <f>SUBSTITUTE(SUBSTITUTE(Table2[[#This Row],[NAMA BARANG]],"-","")," ","")</f>
        <v>TasJ1706</v>
      </c>
      <c r="B2175" s="10">
        <f ca="1">IF(Table2[[#This Row],[TT]]&lt;1,"",COUNT(B$2:B2174)+1)</f>
        <v>2173</v>
      </c>
      <c r="C2175" s="6" t="s">
        <v>2525</v>
      </c>
      <c r="D2175" s="8">
        <v>3</v>
      </c>
      <c r="E2175" s="8" t="s">
        <v>57</v>
      </c>
      <c r="F2175" s="10">
        <f ca="1">SUM(Table2[[#This Row],[AWAL]],Table2[[#This Row],[M17_21_2]],Table2[[#This Row],[K17_21_2]],Table2[[#This Row],[M23_28_2]],Table2[[#This Row],[K23_28_2]])</f>
        <v>3</v>
      </c>
      <c r="G2175" s="6">
        <f ca="1">SUMIF(INDIRECT(Table2[[#Headers],[M17_21_2]]&amp;"[concat]"),Table2[concat],INDIRECT(Table2[[#Headers],[M17_21_2]]&amp;"[c]"))</f>
        <v>0</v>
      </c>
      <c r="H2175" s="6">
        <f ca="1">SUMIF(INDIRECT(Table2[[#Headers],[K17_21_2]]&amp;"[concat]"),Table2[concat],INDIRECT(Table2[[#Headers],[K17_21_2]]&amp;"[c]"))*-1</f>
        <v>0</v>
      </c>
      <c r="I2175" s="6" t="str">
        <f ca="1">IF(OR(Table2[[#This Row],[M17_21_2]]&gt;0,Table2[[#This Row],[K17_21_2]]&lt;0),"+-","")</f>
        <v/>
      </c>
      <c r="J2175" s="9">
        <f ca="1">SUMIF(INDIRECT(Table2[[#Headers],[M23_28_2]]&amp;"[concat]"),Table2[concat],INDIRECT(Table2[[#Headers],[M23_28_2]]&amp;"[c]"))</f>
        <v>0</v>
      </c>
      <c r="K2175" s="9"/>
      <c r="L2175" s="9" t="str">
        <f ca="1">IF(OR(Table2[[#This Row],[M23_28_2]]&gt;0,Table2[[#This Row],[K23_28_2]]&lt;0),"+-","")</f>
        <v/>
      </c>
    </row>
    <row r="2176" spans="1:12" x14ac:dyDescent="0.25">
      <c r="A2176" s="6" t="str">
        <f>SUBSTITUTE(SUBSTITUTE(Table2[[#This Row],[NAMA BARANG]],"-","")," ","")</f>
        <v>TasJ2729</v>
      </c>
      <c r="B2176" s="8">
        <f ca="1">IF(Table2[[#This Row],[TT]]&lt;1,"",COUNT(B$2:B2175)+1)</f>
        <v>2174</v>
      </c>
      <c r="C2176" s="6" t="s">
        <v>2526</v>
      </c>
      <c r="D2176" s="8">
        <v>4</v>
      </c>
      <c r="E2176" s="8" t="s">
        <v>57</v>
      </c>
      <c r="F2176" s="8">
        <f ca="1">SUM(Table2[[#This Row],[AWAL]],Table2[[#This Row],[M17_21_2]],Table2[[#This Row],[K17_21_2]],Table2[[#This Row],[M23_28_2]],Table2[[#This Row],[K23_28_2]])</f>
        <v>4</v>
      </c>
      <c r="G2176" s="6">
        <f ca="1">SUMIF(INDIRECT(Table2[[#Headers],[M17_21_2]]&amp;"[concat]"),Table2[concat],INDIRECT(Table2[[#Headers],[M17_21_2]]&amp;"[c]"))</f>
        <v>0</v>
      </c>
      <c r="H2176" s="6">
        <f ca="1">SUMIF(INDIRECT(Table2[[#Headers],[K17_21_2]]&amp;"[concat]"),Table2[concat],INDIRECT(Table2[[#Headers],[K17_21_2]]&amp;"[c]"))*-1</f>
        <v>0</v>
      </c>
      <c r="I2176" s="6" t="str">
        <f ca="1">IF(OR(Table2[[#This Row],[M17_21_2]]&gt;0,Table2[[#This Row],[K17_21_2]]&lt;0),"+-","")</f>
        <v/>
      </c>
      <c r="J2176" s="9">
        <f ca="1">SUMIF(INDIRECT(Table2[[#Headers],[M23_28_2]]&amp;"[concat]"),Table2[concat],INDIRECT(Table2[[#Headers],[M23_28_2]]&amp;"[c]"))</f>
        <v>0</v>
      </c>
      <c r="K2176" s="9"/>
      <c r="L2176" s="9" t="str">
        <f ca="1">IF(OR(Table2[[#This Row],[M23_28_2]]&gt;0,Table2[[#This Row],[K23_28_2]]&lt;0),"+-","")</f>
        <v/>
      </c>
    </row>
    <row r="2177" spans="1:12" x14ac:dyDescent="0.25">
      <c r="A2177" s="6" t="str">
        <f>SUBSTITUTE(SUBSTITUTE(Table2[[#This Row],[NAMA BARANG]],"-","")," ","")</f>
        <v>Tasjinjing912kecil</v>
      </c>
      <c r="B2177" s="8">
        <f ca="1">IF(Table2[[#This Row],[TT]]&lt;1,"",COUNT(B$2:B2176)+1)</f>
        <v>2175</v>
      </c>
      <c r="C2177" s="6" t="s">
        <v>2527</v>
      </c>
      <c r="D2177" s="8">
        <v>2</v>
      </c>
      <c r="E2177" s="8" t="s">
        <v>61</v>
      </c>
      <c r="F2177" s="8">
        <f ca="1">SUM(Table2[[#This Row],[AWAL]],Table2[[#This Row],[M17_21_2]],Table2[[#This Row],[K17_21_2]],Table2[[#This Row],[M23_28_2]],Table2[[#This Row],[K23_28_2]])</f>
        <v>2</v>
      </c>
      <c r="G2177" s="6">
        <f ca="1">SUMIF(INDIRECT(Table2[[#Headers],[M17_21_2]]&amp;"[concat]"),Table2[concat],INDIRECT(Table2[[#Headers],[M17_21_2]]&amp;"[c]"))</f>
        <v>0</v>
      </c>
      <c r="H2177" s="6">
        <f ca="1">SUMIF(INDIRECT(Table2[[#Headers],[K17_21_2]]&amp;"[concat]"),Table2[concat],INDIRECT(Table2[[#Headers],[K17_21_2]]&amp;"[c]"))*-1</f>
        <v>0</v>
      </c>
      <c r="I2177" s="6" t="str">
        <f ca="1">IF(OR(Table2[[#This Row],[M17_21_2]]&gt;0,Table2[[#This Row],[K17_21_2]]&lt;0),"+-","")</f>
        <v/>
      </c>
      <c r="J2177" s="9">
        <f ca="1">SUMIF(INDIRECT(Table2[[#Headers],[M23_28_2]]&amp;"[concat]"),Table2[concat],INDIRECT(Table2[[#Headers],[M23_28_2]]&amp;"[c]"))</f>
        <v>0</v>
      </c>
      <c r="K2177" s="9"/>
      <c r="L2177" s="9" t="str">
        <f ca="1">IF(OR(Table2[[#This Row],[M23_28_2]]&gt;0,Table2[[#This Row],[K23_28_2]]&lt;0),"+-","")</f>
        <v/>
      </c>
    </row>
    <row r="2178" spans="1:12" x14ac:dyDescent="0.25">
      <c r="A2178" s="6" t="str">
        <f>SUBSTITUTE(SUBSTITUTE(Table2[[#This Row],[NAMA BARANG]],"-","")," ","")</f>
        <v>TasK20x25Etj</v>
      </c>
      <c r="B2178" s="8">
        <f ca="1">IF(Table2[[#This Row],[TT]]&lt;1,"",COUNT(B$2:B2177)+1)</f>
        <v>2176</v>
      </c>
      <c r="C2178" s="6" t="s">
        <v>2528</v>
      </c>
      <c r="D2178" s="8">
        <v>18</v>
      </c>
      <c r="E2178" s="8" t="s">
        <v>197</v>
      </c>
      <c r="F2178" s="8">
        <f ca="1">SUM(Table2[[#This Row],[AWAL]],Table2[[#This Row],[M17_21_2]],Table2[[#This Row],[K17_21_2]],Table2[[#This Row],[M23_28_2]],Table2[[#This Row],[K23_28_2]])</f>
        <v>18</v>
      </c>
      <c r="G2178" s="6">
        <f ca="1">SUMIF(INDIRECT(Table2[[#Headers],[M17_21_2]]&amp;"[concat]"),Table2[concat],INDIRECT(Table2[[#Headers],[M17_21_2]]&amp;"[c]"))</f>
        <v>0</v>
      </c>
      <c r="H2178" s="6">
        <f ca="1">SUMIF(INDIRECT(Table2[[#Headers],[K17_21_2]]&amp;"[concat]"),Table2[concat],INDIRECT(Table2[[#Headers],[K17_21_2]]&amp;"[c]"))*-1</f>
        <v>0</v>
      </c>
      <c r="I2178" s="6" t="str">
        <f ca="1">IF(OR(Table2[[#This Row],[M17_21_2]]&gt;0,Table2[[#This Row],[K17_21_2]]&lt;0),"+-","")</f>
        <v/>
      </c>
      <c r="J2178" s="9">
        <f ca="1">SUMIF(INDIRECT(Table2[[#Headers],[M23_28_2]]&amp;"[concat]"),Table2[concat],INDIRECT(Table2[[#Headers],[M23_28_2]]&amp;"[c]"))</f>
        <v>0</v>
      </c>
      <c r="K2178" s="9"/>
      <c r="L2178" s="9" t="str">
        <f ca="1">IF(OR(Table2[[#This Row],[M23_28_2]]&gt;0,Table2[[#This Row],[K23_28_2]]&lt;0),"+-","")</f>
        <v/>
      </c>
    </row>
    <row r="2179" spans="1:12" x14ac:dyDescent="0.25">
      <c r="A2179" s="6" t="str">
        <f>SUBSTITUTE(SUBSTITUTE(Table2[[#This Row],[NAMA BARANG]],"-","")," ","")</f>
        <v>TasKadoFGL/19</v>
      </c>
      <c r="B2179" s="8">
        <f ca="1">IF(Table2[[#This Row],[TT]]&lt;1,"",COUNT(B$2:B2178)+1)</f>
        <v>2177</v>
      </c>
      <c r="C2179" s="6" t="s">
        <v>2529</v>
      </c>
      <c r="D2179" s="8">
        <v>1</v>
      </c>
      <c r="E2179" s="8" t="s">
        <v>143</v>
      </c>
      <c r="F2179" s="8">
        <f ca="1">SUM(Table2[[#This Row],[AWAL]],Table2[[#This Row],[M17_21_2]],Table2[[#This Row],[K17_21_2]],Table2[[#This Row],[M23_28_2]],Table2[[#This Row],[K23_28_2]])</f>
        <v>1</v>
      </c>
      <c r="G2179" s="6">
        <f ca="1">SUMIF(INDIRECT(Table2[[#Headers],[M17_21_2]]&amp;"[concat]"),Table2[concat],INDIRECT(Table2[[#Headers],[M17_21_2]]&amp;"[c]"))</f>
        <v>0</v>
      </c>
      <c r="H2179" s="6">
        <f ca="1">SUMIF(INDIRECT(Table2[[#Headers],[K17_21_2]]&amp;"[concat]"),Table2[concat],INDIRECT(Table2[[#Headers],[K17_21_2]]&amp;"[c]"))*-1</f>
        <v>0</v>
      </c>
      <c r="I2179" s="6" t="str">
        <f ca="1">IF(OR(Table2[[#This Row],[M17_21_2]]&gt;0,Table2[[#This Row],[K17_21_2]]&lt;0),"+-","")</f>
        <v/>
      </c>
      <c r="J2179" s="9">
        <f ca="1">SUMIF(INDIRECT(Table2[[#Headers],[M23_28_2]]&amp;"[concat]"),Table2[concat],INDIRECT(Table2[[#Headers],[M23_28_2]]&amp;"[c]"))</f>
        <v>0</v>
      </c>
      <c r="K2179" s="9"/>
      <c r="L2179" s="9" t="str">
        <f ca="1">IF(OR(Table2[[#This Row],[M23_28_2]]&gt;0,Table2[[#This Row],[K23_28_2]]&lt;0),"+-","")</f>
        <v/>
      </c>
    </row>
    <row r="2180" spans="1:12" x14ac:dyDescent="0.25">
      <c r="A2180" s="6" t="str">
        <f>SUBSTITUTE(SUBSTITUTE(Table2[[#This Row],[NAMA BARANG]],"-","")," ","")</f>
        <v>TasKadoFGXL</v>
      </c>
      <c r="B2180" s="8">
        <f ca="1">IF(Table2[[#This Row],[TT]]&lt;1,"",COUNT(B$2:B2179)+1)</f>
        <v>2178</v>
      </c>
      <c r="C2180" s="6" t="s">
        <v>2530</v>
      </c>
      <c r="D2180" s="8">
        <v>1</v>
      </c>
      <c r="E2180" s="8" t="s">
        <v>36</v>
      </c>
      <c r="F2180" s="8">
        <f ca="1">SUM(Table2[[#This Row],[AWAL]],Table2[[#This Row],[M17_21_2]],Table2[[#This Row],[K17_21_2]],Table2[[#This Row],[M23_28_2]],Table2[[#This Row],[K23_28_2]])</f>
        <v>1</v>
      </c>
      <c r="G2180" s="6">
        <f ca="1">SUMIF(INDIRECT(Table2[[#Headers],[M17_21_2]]&amp;"[concat]"),Table2[concat],INDIRECT(Table2[[#Headers],[M17_21_2]]&amp;"[c]"))</f>
        <v>0</v>
      </c>
      <c r="H2180" s="6">
        <f ca="1">SUMIF(INDIRECT(Table2[[#Headers],[K17_21_2]]&amp;"[concat]"),Table2[concat],INDIRECT(Table2[[#Headers],[K17_21_2]]&amp;"[c]"))*-1</f>
        <v>0</v>
      </c>
      <c r="I2180" s="6" t="str">
        <f ca="1">IF(OR(Table2[[#This Row],[M17_21_2]]&gt;0,Table2[[#This Row],[K17_21_2]]&lt;0),"+-","")</f>
        <v/>
      </c>
      <c r="J2180" s="9">
        <f ca="1">SUMIF(INDIRECT(Table2[[#Headers],[M23_28_2]]&amp;"[concat]"),Table2[concat],INDIRECT(Table2[[#Headers],[M23_28_2]]&amp;"[c]"))</f>
        <v>0</v>
      </c>
      <c r="K2180" s="9"/>
      <c r="L2180" s="9" t="str">
        <f ca="1">IF(OR(Table2[[#This Row],[M23_28_2]]&gt;0,Table2[[#This Row],[K23_28_2]]&lt;0),"+-","")</f>
        <v/>
      </c>
    </row>
    <row r="2181" spans="1:12" x14ac:dyDescent="0.25">
      <c r="A2181" s="6" t="str">
        <f>SUBSTITUTE(SUBSTITUTE(Table2[[#This Row],[NAMA BARANG]],"-","")," ","")</f>
        <v>TasKainE100A</v>
      </c>
      <c r="B2181" s="8">
        <f ca="1">IF(Table2[[#This Row],[TT]]&lt;1,"",COUNT(B$2:B2180)+1)</f>
        <v>2179</v>
      </c>
      <c r="C2181" s="6" t="s">
        <v>2531</v>
      </c>
      <c r="D2181" s="8">
        <v>3</v>
      </c>
      <c r="E2181" s="8" t="s">
        <v>2532</v>
      </c>
      <c r="F2181" s="8">
        <f ca="1">SUM(Table2[[#This Row],[AWAL]],Table2[[#This Row],[M17_21_2]],Table2[[#This Row],[K17_21_2]],Table2[[#This Row],[M23_28_2]],Table2[[#This Row],[K23_28_2]])</f>
        <v>3</v>
      </c>
      <c r="G2181" s="6">
        <f ca="1">SUMIF(INDIRECT(Table2[[#Headers],[M17_21_2]]&amp;"[concat]"),Table2[concat],INDIRECT(Table2[[#Headers],[M17_21_2]]&amp;"[c]"))</f>
        <v>0</v>
      </c>
      <c r="H2181" s="6">
        <f ca="1">SUMIF(INDIRECT(Table2[[#Headers],[K17_21_2]]&amp;"[concat]"),Table2[concat],INDIRECT(Table2[[#Headers],[K17_21_2]]&amp;"[c]"))*-1</f>
        <v>0</v>
      </c>
      <c r="I2181" s="6" t="str">
        <f ca="1">IF(OR(Table2[[#This Row],[M17_21_2]]&gt;0,Table2[[#This Row],[K17_21_2]]&lt;0),"+-","")</f>
        <v/>
      </c>
      <c r="J2181" s="9">
        <f ca="1">SUMIF(INDIRECT(Table2[[#Headers],[M23_28_2]]&amp;"[concat]"),Table2[concat],INDIRECT(Table2[[#Headers],[M23_28_2]]&amp;"[c]"))</f>
        <v>0</v>
      </c>
      <c r="K2181" s="9"/>
      <c r="L2181" s="9" t="str">
        <f ca="1">IF(OR(Table2[[#This Row],[M23_28_2]]&gt;0,Table2[[#This Row],[K23_28_2]]&lt;0),"+-","")</f>
        <v/>
      </c>
    </row>
    <row r="2182" spans="1:12" x14ac:dyDescent="0.25">
      <c r="A2182" s="6" t="str">
        <f>SUBSTITUTE(SUBSTITUTE(Table2[[#This Row],[NAMA BARANG]],"-","")," ","")</f>
        <v>TasKainE101A</v>
      </c>
      <c r="B2182" s="8">
        <f ca="1">IF(Table2[[#This Row],[TT]]&lt;1,"",COUNT(B$2:B2181)+1)</f>
        <v>2180</v>
      </c>
      <c r="C2182" s="6" t="s">
        <v>2533</v>
      </c>
      <c r="D2182" s="8">
        <v>2</v>
      </c>
      <c r="E2182" s="8">
        <v>250</v>
      </c>
      <c r="F2182" s="8">
        <f ca="1">SUM(Table2[[#This Row],[AWAL]],Table2[[#This Row],[M17_21_2]],Table2[[#This Row],[K17_21_2]],Table2[[#This Row],[M23_28_2]],Table2[[#This Row],[K23_28_2]])</f>
        <v>2</v>
      </c>
      <c r="G2182" s="6">
        <f ca="1">SUMIF(INDIRECT(Table2[[#Headers],[M17_21_2]]&amp;"[concat]"),Table2[concat],INDIRECT(Table2[[#Headers],[M17_21_2]]&amp;"[c]"))</f>
        <v>0</v>
      </c>
      <c r="H2182" s="6">
        <f ca="1">SUMIF(INDIRECT(Table2[[#Headers],[K17_21_2]]&amp;"[concat]"),Table2[concat],INDIRECT(Table2[[#Headers],[K17_21_2]]&amp;"[c]"))*-1</f>
        <v>0</v>
      </c>
      <c r="I2182" s="6" t="str">
        <f ca="1">IF(OR(Table2[[#This Row],[M17_21_2]]&gt;0,Table2[[#This Row],[K17_21_2]]&lt;0),"+-","")</f>
        <v/>
      </c>
      <c r="J2182" s="9">
        <f ca="1">SUMIF(INDIRECT(Table2[[#Headers],[M23_28_2]]&amp;"[concat]"),Table2[concat],INDIRECT(Table2[[#Headers],[M23_28_2]]&amp;"[c]"))</f>
        <v>0</v>
      </c>
      <c r="K2182" s="9"/>
      <c r="L2182" s="9" t="str">
        <f ca="1">IF(OR(Table2[[#This Row],[M23_28_2]]&gt;0,Table2[[#This Row],[K23_28_2]]&lt;0),"+-","")</f>
        <v/>
      </c>
    </row>
    <row r="2183" spans="1:12" x14ac:dyDescent="0.25">
      <c r="A2183" s="6" t="str">
        <f>SUBSTITUTE(SUBSTITUTE(Table2[[#This Row],[NAMA BARANG]],"-","")," ","")</f>
        <v>TasKainFancyBrestleting</v>
      </c>
      <c r="B2183" s="8">
        <f ca="1">IF(Table2[[#This Row],[TT]]&lt;1,"",COUNT(B$2:B2182)+1)</f>
        <v>2181</v>
      </c>
      <c r="C2183" s="6" t="s">
        <v>2534</v>
      </c>
      <c r="D2183" s="8">
        <v>1</v>
      </c>
      <c r="E2183" s="8">
        <v>180</v>
      </c>
      <c r="F2183" s="8">
        <f ca="1">SUM(Table2[[#This Row],[AWAL]],Table2[[#This Row],[M17_21_2]],Table2[[#This Row],[K17_21_2]],Table2[[#This Row],[M23_28_2]],Table2[[#This Row],[K23_28_2]])</f>
        <v>1</v>
      </c>
      <c r="G2183" s="6">
        <f ca="1">SUMIF(INDIRECT(Table2[[#Headers],[M17_21_2]]&amp;"[concat]"),Table2[concat],INDIRECT(Table2[[#Headers],[M17_21_2]]&amp;"[c]"))</f>
        <v>0</v>
      </c>
      <c r="H2183" s="6">
        <f ca="1">SUMIF(INDIRECT(Table2[[#Headers],[K17_21_2]]&amp;"[concat]"),Table2[concat],INDIRECT(Table2[[#Headers],[K17_21_2]]&amp;"[c]"))*-1</f>
        <v>0</v>
      </c>
      <c r="I2183" s="6" t="str">
        <f ca="1">IF(OR(Table2[[#This Row],[M17_21_2]]&gt;0,Table2[[#This Row],[K17_21_2]]&lt;0),"+-","")</f>
        <v/>
      </c>
      <c r="J2183" s="9">
        <f ca="1">SUMIF(INDIRECT(Table2[[#Headers],[M23_28_2]]&amp;"[concat]"),Table2[concat],INDIRECT(Table2[[#Headers],[M23_28_2]]&amp;"[c]"))</f>
        <v>0</v>
      </c>
      <c r="K2183" s="9"/>
      <c r="L2183" s="9" t="str">
        <f ca="1">IF(OR(Table2[[#This Row],[M23_28_2]]&gt;0,Table2[[#This Row],[K23_28_2]]&lt;0),"+-","")</f>
        <v/>
      </c>
    </row>
    <row r="2184" spans="1:12" x14ac:dyDescent="0.25">
      <c r="A2184" s="6" t="str">
        <f>SUBSTITUTE(SUBSTITUTE(Table2[[#This Row],[NAMA BARANG]],"-","")," ","")</f>
        <v>TasKainRetK27(Hj/Htm/Coklat/MrTua)cream</v>
      </c>
      <c r="B2184" s="8">
        <f ca="1">IF(Table2[[#This Row],[TT]]&lt;1,"",COUNT(B$2:B2183)+1)</f>
        <v>2182</v>
      </c>
      <c r="C2184" s="6" t="s">
        <v>2535</v>
      </c>
      <c r="D2184" s="8">
        <v>13</v>
      </c>
      <c r="E2184" s="8" t="s">
        <v>114</v>
      </c>
      <c r="F2184" s="8">
        <f ca="1">SUM(Table2[[#This Row],[AWAL]],Table2[[#This Row],[M17_21_2]],Table2[[#This Row],[K17_21_2]],Table2[[#This Row],[M23_28_2]],Table2[[#This Row],[K23_28_2]])</f>
        <v>13</v>
      </c>
      <c r="G2184" s="6">
        <f ca="1">SUMIF(INDIRECT(Table2[[#Headers],[M17_21_2]]&amp;"[concat]"),Table2[concat],INDIRECT(Table2[[#Headers],[M17_21_2]]&amp;"[c]"))</f>
        <v>0</v>
      </c>
      <c r="H2184" s="6">
        <f ca="1">SUMIF(INDIRECT(Table2[[#Headers],[K17_21_2]]&amp;"[concat]"),Table2[concat],INDIRECT(Table2[[#Headers],[K17_21_2]]&amp;"[c]"))*-1</f>
        <v>0</v>
      </c>
      <c r="I2184" s="6" t="str">
        <f ca="1">IF(OR(Table2[[#This Row],[M17_21_2]]&gt;0,Table2[[#This Row],[K17_21_2]]&lt;0),"+-","")</f>
        <v/>
      </c>
      <c r="J2184" s="9">
        <f ca="1">SUMIF(INDIRECT(Table2[[#Headers],[M23_28_2]]&amp;"[concat]"),Table2[concat],INDIRECT(Table2[[#Headers],[M23_28_2]]&amp;"[c]"))</f>
        <v>0</v>
      </c>
      <c r="K2184" s="9"/>
      <c r="L2184" s="9" t="str">
        <f ca="1">IF(OR(Table2[[#This Row],[M23_28_2]]&gt;0,Table2[[#This Row],[K23_28_2]]&lt;0),"+-","")</f>
        <v/>
      </c>
    </row>
    <row r="2185" spans="1:12" x14ac:dyDescent="0.25">
      <c r="A2185" s="6" t="str">
        <f>SUBSTITUTE(SUBSTITUTE(Table2[[#This Row],[NAMA BARANG]],"-","")," ","")</f>
        <v>TasKarungA(65x55)</v>
      </c>
      <c r="B2185" s="8">
        <f ca="1">IF(Table2[[#This Row],[TT]]&lt;1,"",COUNT(B$2:B2184)+1)</f>
        <v>2183</v>
      </c>
      <c r="C2185" s="6" t="s">
        <v>2536</v>
      </c>
      <c r="D2185" s="8">
        <v>4</v>
      </c>
      <c r="E2185" s="8" t="s">
        <v>63</v>
      </c>
      <c r="F2185" s="8">
        <f ca="1">SUM(Table2[[#This Row],[AWAL]],Table2[[#This Row],[M17_21_2]],Table2[[#This Row],[K17_21_2]],Table2[[#This Row],[M23_28_2]],Table2[[#This Row],[K23_28_2]])</f>
        <v>4</v>
      </c>
      <c r="G2185" s="6">
        <f ca="1">SUMIF(INDIRECT(Table2[[#Headers],[M17_21_2]]&amp;"[concat]"),Table2[concat],INDIRECT(Table2[[#Headers],[M17_21_2]]&amp;"[c]"))</f>
        <v>0</v>
      </c>
      <c r="H2185" s="6">
        <f ca="1">SUMIF(INDIRECT(Table2[[#Headers],[K17_21_2]]&amp;"[concat]"),Table2[concat],INDIRECT(Table2[[#Headers],[K17_21_2]]&amp;"[c]"))*-1</f>
        <v>0</v>
      </c>
      <c r="I2185" s="6" t="str">
        <f ca="1">IF(OR(Table2[[#This Row],[M17_21_2]]&gt;0,Table2[[#This Row],[K17_21_2]]&lt;0),"+-","")</f>
        <v/>
      </c>
      <c r="J2185" s="9">
        <f ca="1">SUMIF(INDIRECT(Table2[[#Headers],[M23_28_2]]&amp;"[concat]"),Table2[concat],INDIRECT(Table2[[#Headers],[M23_28_2]]&amp;"[c]"))</f>
        <v>0</v>
      </c>
      <c r="K2185" s="9"/>
      <c r="L2185" s="9" t="str">
        <f ca="1">IF(OR(Table2[[#This Row],[M23_28_2]]&gt;0,Table2[[#This Row],[K23_28_2]]&lt;0),"+-","")</f>
        <v/>
      </c>
    </row>
    <row r="2186" spans="1:12" x14ac:dyDescent="0.25">
      <c r="A2186" s="6" t="str">
        <f>SUBSTITUTE(SUBSTITUTE(Table2[[#This Row],[NAMA BARANG]],"-","")," ","")</f>
        <v>TasKarungB(55x50)</v>
      </c>
      <c r="B2186" s="8">
        <f ca="1">IF(Table2[[#This Row],[TT]]&lt;1,"",COUNT(B$2:B2185)+1)</f>
        <v>2184</v>
      </c>
      <c r="C2186" s="6" t="s">
        <v>2537</v>
      </c>
      <c r="D2186" s="8">
        <v>3</v>
      </c>
      <c r="E2186" s="8" t="s">
        <v>63</v>
      </c>
      <c r="F2186" s="8">
        <f ca="1">SUM(Table2[[#This Row],[AWAL]],Table2[[#This Row],[M17_21_2]],Table2[[#This Row],[K17_21_2]],Table2[[#This Row],[M23_28_2]],Table2[[#This Row],[K23_28_2]])</f>
        <v>3</v>
      </c>
      <c r="G2186" s="6">
        <f ca="1">SUMIF(INDIRECT(Table2[[#Headers],[M17_21_2]]&amp;"[concat]"),Table2[concat],INDIRECT(Table2[[#Headers],[M17_21_2]]&amp;"[c]"))</f>
        <v>0</v>
      </c>
      <c r="H2186" s="6">
        <f ca="1">SUMIF(INDIRECT(Table2[[#Headers],[K17_21_2]]&amp;"[concat]"),Table2[concat],INDIRECT(Table2[[#Headers],[K17_21_2]]&amp;"[c]"))*-1</f>
        <v>0</v>
      </c>
      <c r="I2186" s="6" t="str">
        <f ca="1">IF(OR(Table2[[#This Row],[M17_21_2]]&gt;0,Table2[[#This Row],[K17_21_2]]&lt;0),"+-","")</f>
        <v/>
      </c>
      <c r="J2186" s="9">
        <f ca="1">SUMIF(INDIRECT(Table2[[#Headers],[M23_28_2]]&amp;"[concat]"),Table2[concat],INDIRECT(Table2[[#Headers],[M23_28_2]]&amp;"[c]"))</f>
        <v>0</v>
      </c>
      <c r="K2186" s="9"/>
      <c r="L2186" s="9" t="str">
        <f ca="1">IF(OR(Table2[[#This Row],[M23_28_2]]&gt;0,Table2[[#This Row],[K23_28_2]]&lt;0),"+-","")</f>
        <v/>
      </c>
    </row>
    <row r="2187" spans="1:12" x14ac:dyDescent="0.25">
      <c r="A2187" s="6" t="str">
        <f>SUBSTITUTE(SUBSTITUTE(Table2[[#This Row],[NAMA BARANG]],"-","")," ","")</f>
        <v>TaskarungBG21004J</v>
      </c>
      <c r="B2187" s="8">
        <f ca="1">IF(Table2[[#This Row],[TT]]&lt;1,"",COUNT(B$2:B2186)+1)</f>
        <v>2185</v>
      </c>
      <c r="C2187" s="6" t="s">
        <v>2538</v>
      </c>
      <c r="D2187" s="8">
        <v>1</v>
      </c>
      <c r="E2187" s="8" t="s">
        <v>47</v>
      </c>
      <c r="F2187" s="8">
        <f ca="1">SUM(Table2[[#This Row],[AWAL]],Table2[[#This Row],[M17_21_2]],Table2[[#This Row],[K17_21_2]],Table2[[#This Row],[M23_28_2]],Table2[[#This Row],[K23_28_2]])</f>
        <v>1</v>
      </c>
      <c r="G2187" s="6">
        <f ca="1">SUMIF(INDIRECT(Table2[[#Headers],[M17_21_2]]&amp;"[concat]"),Table2[concat],INDIRECT(Table2[[#Headers],[M17_21_2]]&amp;"[c]"))</f>
        <v>0</v>
      </c>
      <c r="H2187" s="6">
        <f ca="1">SUMIF(INDIRECT(Table2[[#Headers],[K17_21_2]]&amp;"[concat]"),Table2[concat],INDIRECT(Table2[[#Headers],[K17_21_2]]&amp;"[c]"))*-1</f>
        <v>0</v>
      </c>
      <c r="I2187" s="6" t="str">
        <f ca="1">IF(OR(Table2[[#This Row],[M17_21_2]]&gt;0,Table2[[#This Row],[K17_21_2]]&lt;0),"+-","")</f>
        <v/>
      </c>
      <c r="J2187" s="9">
        <f ca="1">SUMIF(INDIRECT(Table2[[#Headers],[M23_28_2]]&amp;"[concat]"),Table2[concat],INDIRECT(Table2[[#Headers],[M23_28_2]]&amp;"[c]"))</f>
        <v>0</v>
      </c>
      <c r="K2187" s="9"/>
      <c r="L2187" s="9" t="str">
        <f ca="1">IF(OR(Table2[[#This Row],[M23_28_2]]&gt;0,Table2[[#This Row],[K23_28_2]]&lt;0),"+-","")</f>
        <v/>
      </c>
    </row>
    <row r="2188" spans="1:12" x14ac:dyDescent="0.25">
      <c r="A2188" s="6" t="str">
        <f>SUBSTITUTE(SUBSTITUTE(Table2[[#This Row],[NAMA BARANG]],"-","")," ","")</f>
        <v>TasKarungC(45x50)(50x45)</v>
      </c>
      <c r="B2188" s="8">
        <f ca="1">IF(Table2[[#This Row],[TT]]&lt;1,"",COUNT(B$2:B2187)+1)</f>
        <v>2186</v>
      </c>
      <c r="C2188" s="6" t="s">
        <v>2539</v>
      </c>
      <c r="D2188" s="8">
        <v>2</v>
      </c>
      <c r="E2188" s="8" t="s">
        <v>47</v>
      </c>
      <c r="F2188" s="8">
        <f ca="1">SUM(Table2[[#This Row],[AWAL]],Table2[[#This Row],[M17_21_2]],Table2[[#This Row],[K17_21_2]],Table2[[#This Row],[M23_28_2]],Table2[[#This Row],[K23_28_2]])</f>
        <v>2</v>
      </c>
      <c r="G2188" s="6">
        <f ca="1">SUMIF(INDIRECT(Table2[[#Headers],[M17_21_2]]&amp;"[concat]"),Table2[concat],INDIRECT(Table2[[#Headers],[M17_21_2]]&amp;"[c]"))</f>
        <v>0</v>
      </c>
      <c r="H2188" s="6">
        <f ca="1">SUMIF(INDIRECT(Table2[[#Headers],[K17_21_2]]&amp;"[concat]"),Table2[concat],INDIRECT(Table2[[#Headers],[K17_21_2]]&amp;"[c]"))*-1</f>
        <v>0</v>
      </c>
      <c r="I2188" s="6" t="str">
        <f ca="1">IF(OR(Table2[[#This Row],[M17_21_2]]&gt;0,Table2[[#This Row],[K17_21_2]]&lt;0),"+-","")</f>
        <v/>
      </c>
      <c r="J2188" s="9">
        <f ca="1">SUMIF(INDIRECT(Table2[[#Headers],[M23_28_2]]&amp;"[concat]"),Table2[concat],INDIRECT(Table2[[#Headers],[M23_28_2]]&amp;"[c]"))</f>
        <v>0</v>
      </c>
      <c r="K2188" s="9"/>
      <c r="L2188" s="9" t="str">
        <f ca="1">IF(OR(Table2[[#This Row],[M23_28_2]]&gt;0,Table2[[#This Row],[K23_28_2]]&lt;0),"+-","")</f>
        <v/>
      </c>
    </row>
    <row r="2189" spans="1:12" x14ac:dyDescent="0.25">
      <c r="A2189" s="6" t="str">
        <f>SUBSTITUTE(SUBSTITUTE(Table2[[#This Row],[NAMA BARANG]],"-","")," ","")</f>
        <v>TasKarungSkecilDisney</v>
      </c>
      <c r="B2189" s="8">
        <f ca="1">IF(Table2[[#This Row],[TT]]&lt;1,"",COUNT(B$2:B2188)+1)</f>
        <v>2187</v>
      </c>
      <c r="C2189" s="6" t="s">
        <v>2540</v>
      </c>
      <c r="D2189" s="8">
        <v>7</v>
      </c>
      <c r="E2189" s="8" t="s">
        <v>207</v>
      </c>
      <c r="F2189" s="8">
        <f ca="1">SUM(Table2[[#This Row],[AWAL]],Table2[[#This Row],[M17_21_2]],Table2[[#This Row],[K17_21_2]],Table2[[#This Row],[M23_28_2]],Table2[[#This Row],[K23_28_2]])</f>
        <v>7</v>
      </c>
      <c r="G2189" s="6">
        <f ca="1">SUMIF(INDIRECT(Table2[[#Headers],[M17_21_2]]&amp;"[concat]"),Table2[concat],INDIRECT(Table2[[#Headers],[M17_21_2]]&amp;"[c]"))</f>
        <v>0</v>
      </c>
      <c r="H2189" s="6">
        <f ca="1">SUMIF(INDIRECT(Table2[[#Headers],[K17_21_2]]&amp;"[concat]"),Table2[concat],INDIRECT(Table2[[#Headers],[K17_21_2]]&amp;"[c]"))*-1</f>
        <v>0</v>
      </c>
      <c r="I2189" s="6" t="str">
        <f ca="1">IF(OR(Table2[[#This Row],[M17_21_2]]&gt;0,Table2[[#This Row],[K17_21_2]]&lt;0),"+-","")</f>
        <v/>
      </c>
      <c r="J2189" s="9">
        <f ca="1">SUMIF(INDIRECT(Table2[[#Headers],[M23_28_2]]&amp;"[concat]"),Table2[concat],INDIRECT(Table2[[#Headers],[M23_28_2]]&amp;"[c]"))</f>
        <v>0</v>
      </c>
      <c r="K2189" s="9"/>
      <c r="L2189" s="9" t="str">
        <f ca="1">IF(OR(Table2[[#This Row],[M23_28_2]]&gt;0,Table2[[#This Row],[K23_28_2]]&lt;0),"+-","")</f>
        <v/>
      </c>
    </row>
    <row r="2190" spans="1:12" x14ac:dyDescent="0.25">
      <c r="A2190" s="6" t="str">
        <f>SUBSTITUTE(SUBSTITUTE(Table2[[#This Row],[NAMA BARANG]],"-","")," ","")</f>
        <v>TasKertas(Emas,Silver,Hjdaun)PHS</v>
      </c>
      <c r="B2190" s="8">
        <f ca="1">IF(Table2[[#This Row],[TT]]&lt;1,"",COUNT(B$2:B2189)+1)</f>
        <v>2188</v>
      </c>
      <c r="C2190" s="6" t="s">
        <v>2541</v>
      </c>
      <c r="D2190" s="8">
        <v>15</v>
      </c>
      <c r="E2190" s="8" t="s">
        <v>47</v>
      </c>
      <c r="F2190" s="8">
        <f ca="1">SUM(Table2[[#This Row],[AWAL]],Table2[[#This Row],[M17_21_2]],Table2[[#This Row],[K17_21_2]],Table2[[#This Row],[M23_28_2]],Table2[[#This Row],[K23_28_2]])</f>
        <v>15</v>
      </c>
      <c r="G2190" s="6">
        <f ca="1">SUMIF(INDIRECT(Table2[[#Headers],[M17_21_2]]&amp;"[concat]"),Table2[concat],INDIRECT(Table2[[#Headers],[M17_21_2]]&amp;"[c]"))</f>
        <v>0</v>
      </c>
      <c r="H2190" s="6">
        <f ca="1">SUMIF(INDIRECT(Table2[[#Headers],[K17_21_2]]&amp;"[concat]"),Table2[concat],INDIRECT(Table2[[#Headers],[K17_21_2]]&amp;"[c]"))*-1</f>
        <v>0</v>
      </c>
      <c r="I2190" s="6" t="str">
        <f ca="1">IF(OR(Table2[[#This Row],[M17_21_2]]&gt;0,Table2[[#This Row],[K17_21_2]]&lt;0),"+-","")</f>
        <v/>
      </c>
      <c r="J2190" s="9">
        <f ca="1">SUMIF(INDIRECT(Table2[[#Headers],[M23_28_2]]&amp;"[concat]"),Table2[concat],INDIRECT(Table2[[#Headers],[M23_28_2]]&amp;"[c]"))</f>
        <v>0</v>
      </c>
      <c r="K2190" s="9"/>
      <c r="L2190" s="9" t="str">
        <f ca="1">IF(OR(Table2[[#This Row],[M23_28_2]]&gt;0,Table2[[#This Row],[K23_28_2]]&lt;0),"+-","")</f>
        <v/>
      </c>
    </row>
    <row r="2191" spans="1:12" x14ac:dyDescent="0.25">
      <c r="A2191" s="6" t="str">
        <f>SUBSTITUTE(SUBSTITUTE(Table2[[#This Row],[NAMA BARANG]],"-","")," ","")</f>
        <v>TasKertas1/SS/12,5x16</v>
      </c>
      <c r="B2191" s="8">
        <f ca="1">IF(Table2[[#This Row],[TT]]&lt;1,"",COUNT(B$2:B2190)+1)</f>
        <v>2189</v>
      </c>
      <c r="C2191" s="6" t="s">
        <v>2542</v>
      </c>
      <c r="D2191" s="8">
        <v>2</v>
      </c>
      <c r="E2191" s="8" t="s">
        <v>143</v>
      </c>
      <c r="F2191" s="8">
        <f ca="1">SUM(Table2[[#This Row],[AWAL]],Table2[[#This Row],[M17_21_2]],Table2[[#This Row],[K17_21_2]],Table2[[#This Row],[M23_28_2]],Table2[[#This Row],[K23_28_2]])</f>
        <v>2</v>
      </c>
      <c r="G2191" s="6">
        <f ca="1">SUMIF(INDIRECT(Table2[[#Headers],[M17_21_2]]&amp;"[concat]"),Table2[concat],INDIRECT(Table2[[#Headers],[M17_21_2]]&amp;"[c]"))</f>
        <v>0</v>
      </c>
      <c r="H2191" s="6">
        <f ca="1">SUMIF(INDIRECT(Table2[[#Headers],[K17_21_2]]&amp;"[concat]"),Table2[concat],INDIRECT(Table2[[#Headers],[K17_21_2]]&amp;"[c]"))*-1</f>
        <v>0</v>
      </c>
      <c r="I2191" s="6" t="str">
        <f ca="1">IF(OR(Table2[[#This Row],[M17_21_2]]&gt;0,Table2[[#This Row],[K17_21_2]]&lt;0),"+-","")</f>
        <v/>
      </c>
      <c r="J2191" s="9">
        <f ca="1">SUMIF(INDIRECT(Table2[[#Headers],[M23_28_2]]&amp;"[concat]"),Table2[concat],INDIRECT(Table2[[#Headers],[M23_28_2]]&amp;"[c]"))</f>
        <v>0</v>
      </c>
      <c r="K2191" s="9"/>
      <c r="L2191" s="9" t="str">
        <f ca="1">IF(OR(Table2[[#This Row],[M23_28_2]]&gt;0,Table2[[#This Row],[K23_28_2]]&lt;0),"+-","")</f>
        <v/>
      </c>
    </row>
    <row r="2192" spans="1:12" x14ac:dyDescent="0.25">
      <c r="A2192" s="6" t="str">
        <f>SUBSTITUTE(SUBSTITUTE(Table2[[#This Row],[NAMA BARANG]],"-","")," ","")</f>
        <v>TasKertas8863C/181C</v>
      </c>
      <c r="B2192" s="8">
        <f ca="1">IF(Table2[[#This Row],[TT]]&lt;1,"",COUNT(B$2:B2191)+1)</f>
        <v>2190</v>
      </c>
      <c r="C2192" s="6" t="s">
        <v>2543</v>
      </c>
      <c r="D2192" s="8">
        <v>1</v>
      </c>
      <c r="E2192" s="8" t="s">
        <v>36</v>
      </c>
      <c r="F2192" s="8">
        <f ca="1">SUM(Table2[[#This Row],[AWAL]],Table2[[#This Row],[M17_21_2]],Table2[[#This Row],[K17_21_2]],Table2[[#This Row],[M23_28_2]],Table2[[#This Row],[K23_28_2]])</f>
        <v>1</v>
      </c>
      <c r="G2192" s="6">
        <f ca="1">SUMIF(INDIRECT(Table2[[#Headers],[M17_21_2]]&amp;"[concat]"),Table2[concat],INDIRECT(Table2[[#Headers],[M17_21_2]]&amp;"[c]"))</f>
        <v>0</v>
      </c>
      <c r="H2192" s="6">
        <f ca="1">SUMIF(INDIRECT(Table2[[#Headers],[K17_21_2]]&amp;"[concat]"),Table2[concat],INDIRECT(Table2[[#Headers],[K17_21_2]]&amp;"[c]"))*-1</f>
        <v>0</v>
      </c>
      <c r="I2192" s="6" t="str">
        <f ca="1">IF(OR(Table2[[#This Row],[M17_21_2]]&gt;0,Table2[[#This Row],[K17_21_2]]&lt;0),"+-","")</f>
        <v/>
      </c>
      <c r="J2192" s="9">
        <f ca="1">SUMIF(INDIRECT(Table2[[#Headers],[M23_28_2]]&amp;"[concat]"),Table2[concat],INDIRECT(Table2[[#Headers],[M23_28_2]]&amp;"[c]"))</f>
        <v>0</v>
      </c>
      <c r="K2192" s="9"/>
      <c r="L2192" s="9" t="str">
        <f ca="1">IF(OR(Table2[[#This Row],[M23_28_2]]&gt;0,Table2[[#This Row],[K23_28_2]]&lt;0),"+-","")</f>
        <v/>
      </c>
    </row>
    <row r="2193" spans="1:12" x14ac:dyDescent="0.25">
      <c r="A2193" s="6" t="str">
        <f>SUBSTITUTE(SUBSTITUTE(Table2[[#This Row],[NAMA BARANG]],"-","")," ","")</f>
        <v>TasKertas8891A/8875A</v>
      </c>
      <c r="B2193" s="8">
        <f ca="1">IF(Table2[[#This Row],[TT]]&lt;1,"",COUNT(B$2:B2192)+1)</f>
        <v>2191</v>
      </c>
      <c r="C2193" s="6" t="s">
        <v>2544</v>
      </c>
      <c r="D2193" s="8">
        <v>1</v>
      </c>
      <c r="E2193" s="8" t="s">
        <v>47</v>
      </c>
      <c r="F2193" s="8">
        <f ca="1">SUM(Table2[[#This Row],[AWAL]],Table2[[#This Row],[M17_21_2]],Table2[[#This Row],[K17_21_2]],Table2[[#This Row],[M23_28_2]],Table2[[#This Row],[K23_28_2]])</f>
        <v>1</v>
      </c>
      <c r="G2193" s="6">
        <f ca="1">SUMIF(INDIRECT(Table2[[#Headers],[M17_21_2]]&amp;"[concat]"),Table2[concat],INDIRECT(Table2[[#Headers],[M17_21_2]]&amp;"[c]"))</f>
        <v>0</v>
      </c>
      <c r="H2193" s="6">
        <f ca="1">SUMIF(INDIRECT(Table2[[#Headers],[K17_21_2]]&amp;"[concat]"),Table2[concat],INDIRECT(Table2[[#Headers],[K17_21_2]]&amp;"[c]"))*-1</f>
        <v>0</v>
      </c>
      <c r="I2193" s="6" t="str">
        <f ca="1">IF(OR(Table2[[#This Row],[M17_21_2]]&gt;0,Table2[[#This Row],[K17_21_2]]&lt;0),"+-","")</f>
        <v/>
      </c>
      <c r="J2193" s="9">
        <f ca="1">SUMIF(INDIRECT(Table2[[#Headers],[M23_28_2]]&amp;"[concat]"),Table2[concat],INDIRECT(Table2[[#Headers],[M23_28_2]]&amp;"[c]"))</f>
        <v>0</v>
      </c>
      <c r="K2193" s="9"/>
      <c r="L2193" s="9" t="str">
        <f ca="1">IF(OR(Table2[[#This Row],[M23_28_2]]&gt;0,Table2[[#This Row],[K23_28_2]]&lt;0),"+-","")</f>
        <v/>
      </c>
    </row>
    <row r="2194" spans="1:12" x14ac:dyDescent="0.25">
      <c r="A2194" s="6" t="str">
        <f>SUBSTITUTE(SUBSTITUTE(Table2[[#This Row],[NAMA BARANG]],"-","")," ","")</f>
        <v>TasKertas8891C/8875C</v>
      </c>
      <c r="B2194" s="8">
        <f ca="1">IF(Table2[[#This Row],[TT]]&lt;1,"",COUNT(B$2:B2193)+1)</f>
        <v>2192</v>
      </c>
      <c r="C2194" s="6" t="s">
        <v>2545</v>
      </c>
      <c r="D2194" s="8">
        <v>1</v>
      </c>
      <c r="E2194" s="8" t="s">
        <v>36</v>
      </c>
      <c r="F2194" s="8">
        <f ca="1">SUM(Table2[[#This Row],[AWAL]],Table2[[#This Row],[M17_21_2]],Table2[[#This Row],[K17_21_2]],Table2[[#This Row],[M23_28_2]],Table2[[#This Row],[K23_28_2]])</f>
        <v>1</v>
      </c>
      <c r="G2194" s="6">
        <f ca="1">SUMIF(INDIRECT(Table2[[#Headers],[M17_21_2]]&amp;"[concat]"),Table2[concat],INDIRECT(Table2[[#Headers],[M17_21_2]]&amp;"[c]"))</f>
        <v>0</v>
      </c>
      <c r="H2194" s="6">
        <f ca="1">SUMIF(INDIRECT(Table2[[#Headers],[K17_21_2]]&amp;"[concat]"),Table2[concat],INDIRECT(Table2[[#Headers],[K17_21_2]]&amp;"[c]"))*-1</f>
        <v>0</v>
      </c>
      <c r="I2194" s="6" t="str">
        <f ca="1">IF(OR(Table2[[#This Row],[M17_21_2]]&gt;0,Table2[[#This Row],[K17_21_2]]&lt;0),"+-","")</f>
        <v/>
      </c>
      <c r="J2194" s="9">
        <f ca="1">SUMIF(INDIRECT(Table2[[#Headers],[M23_28_2]]&amp;"[concat]"),Table2[concat],INDIRECT(Table2[[#Headers],[M23_28_2]]&amp;"[c]"))</f>
        <v>0</v>
      </c>
      <c r="K2194" s="9"/>
      <c r="L2194" s="9" t="str">
        <f ca="1">IF(OR(Table2[[#This Row],[M23_28_2]]&gt;0,Table2[[#This Row],[K23_28_2]]&lt;0),"+-","")</f>
        <v/>
      </c>
    </row>
    <row r="2195" spans="1:12" x14ac:dyDescent="0.25">
      <c r="A2195" s="6" t="str">
        <f>SUBSTITUTE(SUBSTITUTE(Table2[[#This Row],[NAMA BARANG]],"-","")," ","")</f>
        <v>TasKertas9173M</v>
      </c>
      <c r="B2195" s="8">
        <f ca="1">IF(Table2[[#This Row],[TT]]&lt;1,"",COUNT(B$2:B2194)+1)</f>
        <v>2193</v>
      </c>
      <c r="C2195" s="6" t="s">
        <v>2546</v>
      </c>
      <c r="D2195" s="8">
        <v>3</v>
      </c>
      <c r="E2195" s="8">
        <v>360</v>
      </c>
      <c r="F2195" s="8">
        <f ca="1">SUM(Table2[[#This Row],[AWAL]],Table2[[#This Row],[M17_21_2]],Table2[[#This Row],[K17_21_2]],Table2[[#This Row],[M23_28_2]],Table2[[#This Row],[K23_28_2]])</f>
        <v>3</v>
      </c>
      <c r="G2195" s="6">
        <f ca="1">SUMIF(INDIRECT(Table2[[#Headers],[M17_21_2]]&amp;"[concat]"),Table2[concat],INDIRECT(Table2[[#Headers],[M17_21_2]]&amp;"[c]"))</f>
        <v>0</v>
      </c>
      <c r="H2195" s="6">
        <f ca="1">SUMIF(INDIRECT(Table2[[#Headers],[K17_21_2]]&amp;"[concat]"),Table2[concat],INDIRECT(Table2[[#Headers],[K17_21_2]]&amp;"[c]"))*-1</f>
        <v>0</v>
      </c>
      <c r="I2195" s="6" t="str">
        <f ca="1">IF(OR(Table2[[#This Row],[M17_21_2]]&gt;0,Table2[[#This Row],[K17_21_2]]&lt;0),"+-","")</f>
        <v/>
      </c>
      <c r="J2195" s="9">
        <f ca="1">SUMIF(INDIRECT(Table2[[#Headers],[M23_28_2]]&amp;"[concat]"),Table2[concat],INDIRECT(Table2[[#Headers],[M23_28_2]]&amp;"[c]"))</f>
        <v>0</v>
      </c>
      <c r="K2195" s="9"/>
      <c r="L2195" s="9" t="str">
        <f ca="1">IF(OR(Table2[[#This Row],[M23_28_2]]&gt;0,Table2[[#This Row],[K23_28_2]]&lt;0),"+-","")</f>
        <v/>
      </c>
    </row>
    <row r="2196" spans="1:12" x14ac:dyDescent="0.25">
      <c r="A2196" s="6" t="str">
        <f>SUBSTITUTE(SUBSTITUTE(Table2[[#This Row],[NAMA BARANG]],"-","")," ","")</f>
        <v>TasKertasBL9173L</v>
      </c>
      <c r="B2196" s="8">
        <f ca="1">IF(Table2[[#This Row],[TT]]&lt;1,"",COUNT(B$2:B2195)+1)</f>
        <v>2194</v>
      </c>
      <c r="C2196" s="6" t="s">
        <v>2547</v>
      </c>
      <c r="D2196" s="8">
        <v>1</v>
      </c>
      <c r="E2196" s="8" t="s">
        <v>47</v>
      </c>
      <c r="F2196" s="8">
        <f ca="1">SUM(Table2[[#This Row],[AWAL]],Table2[[#This Row],[M17_21_2]],Table2[[#This Row],[K17_21_2]],Table2[[#This Row],[M23_28_2]],Table2[[#This Row],[K23_28_2]])</f>
        <v>1</v>
      </c>
      <c r="G2196" s="6">
        <f ca="1">SUMIF(INDIRECT(Table2[[#Headers],[M17_21_2]]&amp;"[concat]"),Table2[concat],INDIRECT(Table2[[#Headers],[M17_21_2]]&amp;"[c]"))</f>
        <v>0</v>
      </c>
      <c r="H2196" s="6">
        <f ca="1">SUMIF(INDIRECT(Table2[[#Headers],[K17_21_2]]&amp;"[concat]"),Table2[concat],INDIRECT(Table2[[#Headers],[K17_21_2]]&amp;"[c]"))*-1</f>
        <v>0</v>
      </c>
      <c r="I2196" s="6" t="str">
        <f ca="1">IF(OR(Table2[[#This Row],[M17_21_2]]&gt;0,Table2[[#This Row],[K17_21_2]]&lt;0),"+-","")</f>
        <v/>
      </c>
      <c r="J2196" s="9">
        <f ca="1">SUMIF(INDIRECT(Table2[[#Headers],[M23_28_2]]&amp;"[concat]"),Table2[concat],INDIRECT(Table2[[#Headers],[M23_28_2]]&amp;"[c]"))</f>
        <v>0</v>
      </c>
      <c r="K2196" s="9"/>
      <c r="L2196" s="9" t="str">
        <f ca="1">IF(OR(Table2[[#This Row],[M23_28_2]]&gt;0,Table2[[#This Row],[K23_28_2]]&lt;0),"+-","")</f>
        <v/>
      </c>
    </row>
    <row r="2197" spans="1:12" x14ac:dyDescent="0.25">
      <c r="A2197" s="6" t="str">
        <f>SUBSTITUTE(SUBSTITUTE(Table2[[#This Row],[NAMA BARANG]],"-","")," ","")</f>
        <v>TasKertasDUbk9173H</v>
      </c>
      <c r="B2197" s="8">
        <f ca="1">IF(Table2[[#This Row],[TT]]&lt;1,"",COUNT(B$2:B2196)+1)</f>
        <v>2195</v>
      </c>
      <c r="C2197" s="6" t="s">
        <v>2548</v>
      </c>
      <c r="D2197" s="8">
        <v>2</v>
      </c>
      <c r="F2197" s="8">
        <f ca="1">SUM(Table2[[#This Row],[AWAL]],Table2[[#This Row],[M17_21_2]],Table2[[#This Row],[K17_21_2]],Table2[[#This Row],[M23_28_2]],Table2[[#This Row],[K23_28_2]])</f>
        <v>2</v>
      </c>
      <c r="G2197" s="6">
        <f ca="1">SUMIF(INDIRECT(Table2[[#Headers],[M17_21_2]]&amp;"[concat]"),Table2[concat],INDIRECT(Table2[[#Headers],[M17_21_2]]&amp;"[c]"))</f>
        <v>0</v>
      </c>
      <c r="H2197" s="6">
        <f ca="1">SUMIF(INDIRECT(Table2[[#Headers],[K17_21_2]]&amp;"[concat]"),Table2[concat],INDIRECT(Table2[[#Headers],[K17_21_2]]&amp;"[c]"))*-1</f>
        <v>0</v>
      </c>
      <c r="I2197" s="6" t="str">
        <f ca="1">IF(OR(Table2[[#This Row],[M17_21_2]]&gt;0,Table2[[#This Row],[K17_21_2]]&lt;0),"+-","")</f>
        <v/>
      </c>
      <c r="J2197" s="9">
        <f ca="1">SUMIF(INDIRECT(Table2[[#Headers],[M23_28_2]]&amp;"[concat]"),Table2[concat],INDIRECT(Table2[[#Headers],[M23_28_2]]&amp;"[c]"))</f>
        <v>0</v>
      </c>
      <c r="K2197" s="9"/>
      <c r="L2197" s="9" t="str">
        <f ca="1">IF(OR(Table2[[#This Row],[M23_28_2]]&gt;0,Table2[[#This Row],[K23_28_2]]&lt;0),"+-","")</f>
        <v/>
      </c>
    </row>
    <row r="2198" spans="1:12" x14ac:dyDescent="0.25">
      <c r="A2198" s="6" t="str">
        <f>SUBSTITUTE(SUBSTITUTE(Table2[[#This Row],[NAMA BARANG]],"-","")," ","")</f>
        <v>TasKertasLySD282B</v>
      </c>
      <c r="B2198" s="8">
        <f ca="1">IF(Table2[[#This Row],[TT]]&lt;1,"",COUNT(B$2:B2197)+1)</f>
        <v>2196</v>
      </c>
      <c r="C2198" s="6" t="s">
        <v>2549</v>
      </c>
      <c r="D2198" s="8">
        <v>4</v>
      </c>
      <c r="E2198" s="8" t="s">
        <v>61</v>
      </c>
      <c r="F2198" s="8">
        <f ca="1">SUM(Table2[[#This Row],[AWAL]],Table2[[#This Row],[M17_21_2]],Table2[[#This Row],[K17_21_2]],Table2[[#This Row],[M23_28_2]],Table2[[#This Row],[K23_28_2]])</f>
        <v>4</v>
      </c>
      <c r="G2198" s="6">
        <f ca="1">SUMIF(INDIRECT(Table2[[#Headers],[M17_21_2]]&amp;"[concat]"),Table2[concat],INDIRECT(Table2[[#Headers],[M17_21_2]]&amp;"[c]"))</f>
        <v>0</v>
      </c>
      <c r="H2198" s="6">
        <f ca="1">SUMIF(INDIRECT(Table2[[#Headers],[K17_21_2]]&amp;"[concat]"),Table2[concat],INDIRECT(Table2[[#Headers],[K17_21_2]]&amp;"[c]"))*-1</f>
        <v>0</v>
      </c>
      <c r="I2198" s="6" t="str">
        <f ca="1">IF(OR(Table2[[#This Row],[M17_21_2]]&gt;0,Table2[[#This Row],[K17_21_2]]&lt;0),"+-","")</f>
        <v/>
      </c>
      <c r="J2198" s="9">
        <f ca="1">SUMIF(INDIRECT(Table2[[#Headers],[M23_28_2]]&amp;"[concat]"),Table2[concat],INDIRECT(Table2[[#Headers],[M23_28_2]]&amp;"[c]"))</f>
        <v>0</v>
      </c>
      <c r="K2198" s="9"/>
      <c r="L2198" s="9" t="str">
        <f ca="1">IF(OR(Table2[[#This Row],[M23_28_2]]&gt;0,Table2[[#This Row],[K23_28_2]]&lt;0),"+-","")</f>
        <v/>
      </c>
    </row>
    <row r="2199" spans="1:12" x14ac:dyDescent="0.25">
      <c r="A2199" s="6" t="str">
        <f>SUBSTITUTE(SUBSTITUTE(Table2[[#This Row],[NAMA BARANG]],"-","")," ","")</f>
        <v>TasKertasLySD283B(4)/284B(17)</v>
      </c>
      <c r="B2199" s="11">
        <f ca="1">IF(Table2[[#This Row],[TT]]&lt;1,"",COUNT(B$2:B2198)+1)</f>
        <v>2197</v>
      </c>
      <c r="C2199" s="7" t="s">
        <v>2550</v>
      </c>
      <c r="D2199" s="21">
        <v>21</v>
      </c>
      <c r="E2199" s="21" t="s">
        <v>61</v>
      </c>
      <c r="F2199" s="11">
        <f ca="1">SUM(Table2[[#This Row],[AWAL]],Table2[[#This Row],[M17_21_2]],Table2[[#This Row],[K17_21_2]],Table2[[#This Row],[M23_28_2]],Table2[[#This Row],[K23_28_2]])</f>
        <v>21</v>
      </c>
      <c r="G2199" s="6">
        <f ca="1">SUMIF(INDIRECT(Table2[[#Headers],[M17_21_2]]&amp;"[concat]"),Table2[concat],INDIRECT(Table2[[#Headers],[M17_21_2]]&amp;"[c]"))</f>
        <v>0</v>
      </c>
      <c r="H2199" s="6">
        <f ca="1">SUMIF(INDIRECT(Table2[[#Headers],[K17_21_2]]&amp;"[concat]"),Table2[concat],INDIRECT(Table2[[#Headers],[K17_21_2]]&amp;"[c]"))*-1</f>
        <v>0</v>
      </c>
      <c r="I2199" s="6" t="str">
        <f ca="1">IF(OR(Table2[[#This Row],[M17_21_2]]&gt;0,Table2[[#This Row],[K17_21_2]]&lt;0),"+-","")</f>
        <v/>
      </c>
      <c r="J2199" s="9">
        <f ca="1">SUMIF(INDIRECT(Table2[[#Headers],[M23_28_2]]&amp;"[concat]"),Table2[concat],INDIRECT(Table2[[#Headers],[M23_28_2]]&amp;"[c]"))</f>
        <v>0</v>
      </c>
      <c r="K2199" s="9"/>
      <c r="L2199" s="9" t="str">
        <f ca="1">IF(OR(Table2[[#This Row],[M23_28_2]]&gt;0,Table2[[#This Row],[K23_28_2]]&lt;0),"+-","")</f>
        <v/>
      </c>
    </row>
    <row r="2200" spans="1:12" x14ac:dyDescent="0.25">
      <c r="A2200" s="6" t="str">
        <f>SUBSTITUTE(SUBSTITUTE(Table2[[#This Row],[NAMA BARANG]],"-","")," ","")</f>
        <v>TasKertasLySD286B(8)</v>
      </c>
      <c r="B2200" s="8">
        <f ca="1">IF(Table2[[#This Row],[TT]]&lt;1,"",COUNT(B$2:B2199)+1)</f>
        <v>2198</v>
      </c>
      <c r="C2200" s="6" t="s">
        <v>2551</v>
      </c>
      <c r="D2200" s="8">
        <v>8</v>
      </c>
      <c r="E2200" s="8" t="s">
        <v>61</v>
      </c>
      <c r="F2200" s="8">
        <f ca="1">SUM(Table2[[#This Row],[AWAL]],Table2[[#This Row],[M17_21_2]],Table2[[#This Row],[K17_21_2]],Table2[[#This Row],[M23_28_2]],Table2[[#This Row],[K23_28_2]])</f>
        <v>8</v>
      </c>
      <c r="G2200" s="6">
        <f ca="1">SUMIF(INDIRECT(Table2[[#Headers],[M17_21_2]]&amp;"[concat]"),Table2[concat],INDIRECT(Table2[[#Headers],[M17_21_2]]&amp;"[c]"))</f>
        <v>0</v>
      </c>
      <c r="H2200" s="6">
        <f ca="1">SUMIF(INDIRECT(Table2[[#Headers],[K17_21_2]]&amp;"[concat]"),Table2[concat],INDIRECT(Table2[[#Headers],[K17_21_2]]&amp;"[c]"))*-1</f>
        <v>0</v>
      </c>
      <c r="I2200" s="6" t="str">
        <f ca="1">IF(OR(Table2[[#This Row],[M17_21_2]]&gt;0,Table2[[#This Row],[K17_21_2]]&lt;0),"+-","")</f>
        <v/>
      </c>
      <c r="J2200" s="9">
        <f ca="1">SUMIF(INDIRECT(Table2[[#Headers],[M23_28_2]]&amp;"[concat]"),Table2[concat],INDIRECT(Table2[[#Headers],[M23_28_2]]&amp;"[c]"))</f>
        <v>0</v>
      </c>
      <c r="K2200" s="9"/>
      <c r="L2200" s="9" t="str">
        <f ca="1">IF(OR(Table2[[#This Row],[M23_28_2]]&gt;0,Table2[[#This Row],[K23_28_2]]&lt;0),"+-","")</f>
        <v/>
      </c>
    </row>
    <row r="2201" spans="1:12" x14ac:dyDescent="0.25">
      <c r="A2201" s="6" t="str">
        <f>SUBSTITUTE(SUBSTITUTE(Table2[[#This Row],[NAMA BARANG]],"-","")," ","")</f>
        <v>TasKertasLyXL277B</v>
      </c>
      <c r="B2201" s="8">
        <f ca="1">IF(Table2[[#This Row],[TT]]&lt;1,"",COUNT(B$2:B2200)+1)</f>
        <v>2199</v>
      </c>
      <c r="C2201" s="6" t="s">
        <v>2552</v>
      </c>
      <c r="D2201" s="8">
        <v>2</v>
      </c>
      <c r="E2201" s="8" t="s">
        <v>197</v>
      </c>
      <c r="F2201" s="8">
        <f ca="1">SUM(Table2[[#This Row],[AWAL]],Table2[[#This Row],[M17_21_2]],Table2[[#This Row],[K17_21_2]],Table2[[#This Row],[M23_28_2]],Table2[[#This Row],[K23_28_2]])</f>
        <v>2</v>
      </c>
      <c r="G2201" s="6">
        <f ca="1">SUMIF(INDIRECT(Table2[[#Headers],[M17_21_2]]&amp;"[concat]"),Table2[concat],INDIRECT(Table2[[#Headers],[M17_21_2]]&amp;"[c]"))</f>
        <v>0</v>
      </c>
      <c r="H2201" s="6">
        <f ca="1">SUMIF(INDIRECT(Table2[[#Headers],[K17_21_2]]&amp;"[concat]"),Table2[concat],INDIRECT(Table2[[#Headers],[K17_21_2]]&amp;"[c]"))*-1</f>
        <v>0</v>
      </c>
      <c r="I2201" s="6" t="str">
        <f ca="1">IF(OR(Table2[[#This Row],[M17_21_2]]&gt;0,Table2[[#This Row],[K17_21_2]]&lt;0),"+-","")</f>
        <v/>
      </c>
      <c r="J2201" s="9">
        <f ca="1">SUMIF(INDIRECT(Table2[[#Headers],[M23_28_2]]&amp;"[concat]"),Table2[concat],INDIRECT(Table2[[#Headers],[M23_28_2]]&amp;"[c]"))</f>
        <v>0</v>
      </c>
      <c r="K2201" s="9"/>
      <c r="L2201" s="9" t="str">
        <f ca="1">IF(OR(Table2[[#This Row],[M23_28_2]]&gt;0,Table2[[#This Row],[K23_28_2]]&lt;0),"+-","")</f>
        <v/>
      </c>
    </row>
    <row r="2202" spans="1:12" x14ac:dyDescent="0.25">
      <c r="A2202" s="6" t="str">
        <f>SUBSTITUTE(SUBSTITUTE(Table2[[#This Row],[NAMA BARANG]],"-","")," ","")</f>
        <v>TasKertasLyXL289</v>
      </c>
      <c r="B2202" s="8">
        <f ca="1">IF(Table2[[#This Row],[TT]]&lt;1,"",COUNT(B$2:B2201)+1)</f>
        <v>2200</v>
      </c>
      <c r="C2202" s="6" t="s">
        <v>2553</v>
      </c>
      <c r="D2202" s="8">
        <v>1</v>
      </c>
      <c r="E2202" s="8" t="s">
        <v>197</v>
      </c>
      <c r="F2202" s="8">
        <f ca="1">SUM(Table2[[#This Row],[AWAL]],Table2[[#This Row],[M17_21_2]],Table2[[#This Row],[K17_21_2]],Table2[[#This Row],[M23_28_2]],Table2[[#This Row],[K23_28_2]])</f>
        <v>1</v>
      </c>
      <c r="G2202" s="6">
        <f ca="1">SUMIF(INDIRECT(Table2[[#Headers],[M17_21_2]]&amp;"[concat]"),Table2[concat],INDIRECT(Table2[[#Headers],[M17_21_2]]&amp;"[c]"))</f>
        <v>0</v>
      </c>
      <c r="H2202" s="6">
        <f ca="1">SUMIF(INDIRECT(Table2[[#Headers],[K17_21_2]]&amp;"[concat]"),Table2[concat],INDIRECT(Table2[[#Headers],[K17_21_2]]&amp;"[c]"))*-1</f>
        <v>0</v>
      </c>
      <c r="I2202" s="6" t="str">
        <f ca="1">IF(OR(Table2[[#This Row],[M17_21_2]]&gt;0,Table2[[#This Row],[K17_21_2]]&lt;0),"+-","")</f>
        <v/>
      </c>
      <c r="J2202" s="9">
        <f ca="1">SUMIF(INDIRECT(Table2[[#Headers],[M23_28_2]]&amp;"[concat]"),Table2[concat],INDIRECT(Table2[[#Headers],[M23_28_2]]&amp;"[c]"))</f>
        <v>0</v>
      </c>
      <c r="K2202" s="9"/>
      <c r="L2202" s="9" t="str">
        <f ca="1">IF(OR(Table2[[#This Row],[M23_28_2]]&gt;0,Table2[[#This Row],[K23_28_2]]&lt;0),"+-","")</f>
        <v/>
      </c>
    </row>
    <row r="2203" spans="1:12" x14ac:dyDescent="0.25">
      <c r="A2203" s="6" t="str">
        <f>SUBSTITUTE(SUBSTITUTE(Table2[[#This Row],[NAMA BARANG]],"-","")," ","")</f>
        <v>TasKertaspk1004/31X381XL</v>
      </c>
      <c r="B2203" s="10">
        <f ca="1">IF(Table2[[#This Row],[TT]]&lt;1,"",COUNT(B$2:B2202)+1)</f>
        <v>2201</v>
      </c>
      <c r="C2203" s="6" t="s">
        <v>2554</v>
      </c>
      <c r="D2203" s="8">
        <v>3</v>
      </c>
      <c r="E2203" s="8" t="s">
        <v>370</v>
      </c>
      <c r="F2203" s="10">
        <f ca="1">SUM(Table2[[#This Row],[AWAL]],Table2[[#This Row],[M17_21_2]],Table2[[#This Row],[K17_21_2]],Table2[[#This Row],[M23_28_2]],Table2[[#This Row],[K23_28_2]])</f>
        <v>3</v>
      </c>
      <c r="G2203" s="6">
        <f ca="1">SUMIF(INDIRECT(Table2[[#Headers],[M17_21_2]]&amp;"[concat]"),Table2[concat],INDIRECT(Table2[[#Headers],[M17_21_2]]&amp;"[c]"))</f>
        <v>0</v>
      </c>
      <c r="H2203" s="6">
        <f ca="1">SUMIF(INDIRECT(Table2[[#Headers],[K17_21_2]]&amp;"[concat]"),Table2[concat],INDIRECT(Table2[[#Headers],[K17_21_2]]&amp;"[c]"))*-1</f>
        <v>0</v>
      </c>
      <c r="I2203" s="6" t="str">
        <f ca="1">IF(OR(Table2[[#This Row],[M17_21_2]]&gt;0,Table2[[#This Row],[K17_21_2]]&lt;0),"+-","")</f>
        <v/>
      </c>
      <c r="J2203" s="9">
        <f ca="1">SUMIF(INDIRECT(Table2[[#Headers],[M23_28_2]]&amp;"[concat]"),Table2[concat],INDIRECT(Table2[[#Headers],[M23_28_2]]&amp;"[c]"))</f>
        <v>0</v>
      </c>
      <c r="K2203" s="9"/>
      <c r="L2203" s="9" t="str">
        <f ca="1">IF(OR(Table2[[#This Row],[M23_28_2]]&gt;0,Table2[[#This Row],[K23_28_2]]&lt;0),"+-","")</f>
        <v/>
      </c>
    </row>
    <row r="2204" spans="1:12" x14ac:dyDescent="0.25">
      <c r="A2204" s="6" t="str">
        <f>SUBSTITUTE(SUBSTITUTE(Table2[[#This Row],[NAMA BARANG]],"-","")," ","")</f>
        <v>TasLLD(K)</v>
      </c>
      <c r="B2204" s="8">
        <f ca="1">IF(Table2[[#This Row],[TT]]&lt;1,"",COUNT(B$2:B2203)+1)</f>
        <v>2202</v>
      </c>
      <c r="C2204" s="6" t="s">
        <v>2555</v>
      </c>
      <c r="D2204" s="8">
        <v>9</v>
      </c>
      <c r="E2204" s="8" t="s">
        <v>145</v>
      </c>
      <c r="F2204" s="8">
        <f ca="1">SUM(Table2[[#This Row],[AWAL]],Table2[[#This Row],[M17_21_2]],Table2[[#This Row],[K17_21_2]],Table2[[#This Row],[M23_28_2]],Table2[[#This Row],[K23_28_2]])</f>
        <v>9</v>
      </c>
      <c r="G2204" s="6">
        <f ca="1">SUMIF(INDIRECT(Table2[[#Headers],[M17_21_2]]&amp;"[concat]"),Table2[concat],INDIRECT(Table2[[#Headers],[M17_21_2]]&amp;"[c]"))</f>
        <v>0</v>
      </c>
      <c r="H2204" s="6">
        <f ca="1">SUMIF(INDIRECT(Table2[[#Headers],[K17_21_2]]&amp;"[concat]"),Table2[concat],INDIRECT(Table2[[#Headers],[K17_21_2]]&amp;"[c]"))*-1</f>
        <v>0</v>
      </c>
      <c r="I2204" s="6" t="str">
        <f ca="1">IF(OR(Table2[[#This Row],[M17_21_2]]&gt;0,Table2[[#This Row],[K17_21_2]]&lt;0),"+-","")</f>
        <v/>
      </c>
      <c r="J2204" s="9">
        <f ca="1">SUMIF(INDIRECT(Table2[[#Headers],[M23_28_2]]&amp;"[concat]"),Table2[concat],INDIRECT(Table2[[#Headers],[M23_28_2]]&amp;"[c]"))</f>
        <v>0</v>
      </c>
      <c r="K2204" s="9"/>
      <c r="L2204" s="9" t="str">
        <f ca="1">IF(OR(Table2[[#This Row],[M23_28_2]]&gt;0,Table2[[#This Row],[K23_28_2]]&lt;0),"+-","")</f>
        <v/>
      </c>
    </row>
    <row r="2205" spans="1:12" x14ac:dyDescent="0.25">
      <c r="A2205" s="6" t="str">
        <f>SUBSTITUTE(SUBSTITUTE(Table2[[#This Row],[NAMA BARANG]],"-","")," ","")</f>
        <v>TasluxMy017</v>
      </c>
      <c r="B2205" s="10">
        <f ca="1">IF(Table2[[#This Row],[TT]]&lt;1,"",COUNT(B$2:B2204)+1)</f>
        <v>2203</v>
      </c>
      <c r="C2205" s="6" t="s">
        <v>2556</v>
      </c>
      <c r="D2205" s="8">
        <v>1</v>
      </c>
      <c r="F2205" s="10">
        <f ca="1">SUM(Table2[[#This Row],[AWAL]],Table2[[#This Row],[M17_21_2]],Table2[[#This Row],[K17_21_2]],Table2[[#This Row],[M23_28_2]],Table2[[#This Row],[K23_28_2]])</f>
        <v>1</v>
      </c>
      <c r="G2205" s="6">
        <f ca="1">SUMIF(INDIRECT(Table2[[#Headers],[M17_21_2]]&amp;"[concat]"),Table2[concat],INDIRECT(Table2[[#Headers],[M17_21_2]]&amp;"[c]"))</f>
        <v>0</v>
      </c>
      <c r="H2205" s="6">
        <f ca="1">SUMIF(INDIRECT(Table2[[#Headers],[K17_21_2]]&amp;"[concat]"),Table2[concat],INDIRECT(Table2[[#Headers],[K17_21_2]]&amp;"[c]"))*-1</f>
        <v>0</v>
      </c>
      <c r="I2205" s="6" t="str">
        <f ca="1">IF(OR(Table2[[#This Row],[M17_21_2]]&gt;0,Table2[[#This Row],[K17_21_2]]&lt;0),"+-","")</f>
        <v/>
      </c>
      <c r="J2205" s="9">
        <f ca="1">SUMIF(INDIRECT(Table2[[#Headers],[M23_28_2]]&amp;"[concat]"),Table2[concat],INDIRECT(Table2[[#Headers],[M23_28_2]]&amp;"[c]"))</f>
        <v>0</v>
      </c>
      <c r="K2205" s="9"/>
      <c r="L2205" s="9" t="str">
        <f ca="1">IF(OR(Table2[[#This Row],[M23_28_2]]&gt;0,Table2[[#This Row],[K23_28_2]]&lt;0),"+-","")</f>
        <v/>
      </c>
    </row>
    <row r="2206" spans="1:12" x14ac:dyDescent="0.25">
      <c r="A2206" s="6" t="str">
        <f>SUBSTITUTE(SUBSTITUTE(Table2[[#This Row],[NAMA BARANG]],"-","")," ","")</f>
        <v>TasluxMy024</v>
      </c>
      <c r="B2206" s="8">
        <f ca="1">IF(Table2[[#This Row],[TT]]&lt;1,"",COUNT(B$2:B2205)+1)</f>
        <v>2204</v>
      </c>
      <c r="C2206" s="6" t="s">
        <v>2557</v>
      </c>
      <c r="D2206" s="8">
        <v>1</v>
      </c>
      <c r="E2206" s="8" t="s">
        <v>872</v>
      </c>
      <c r="F2206" s="8">
        <f ca="1">SUM(Table2[[#This Row],[AWAL]],Table2[[#This Row],[M17_21_2]],Table2[[#This Row],[K17_21_2]],Table2[[#This Row],[M23_28_2]],Table2[[#This Row],[K23_28_2]])</f>
        <v>1</v>
      </c>
      <c r="G2206" s="6">
        <f ca="1">SUMIF(INDIRECT(Table2[[#Headers],[M17_21_2]]&amp;"[concat]"),Table2[concat],INDIRECT(Table2[[#Headers],[M17_21_2]]&amp;"[c]"))</f>
        <v>0</v>
      </c>
      <c r="H2206" s="6">
        <f ca="1">SUMIF(INDIRECT(Table2[[#Headers],[K17_21_2]]&amp;"[concat]"),Table2[concat],INDIRECT(Table2[[#Headers],[K17_21_2]]&amp;"[c]"))*-1</f>
        <v>0</v>
      </c>
      <c r="I2206" s="6" t="str">
        <f ca="1">IF(OR(Table2[[#This Row],[M17_21_2]]&gt;0,Table2[[#This Row],[K17_21_2]]&lt;0),"+-","")</f>
        <v/>
      </c>
      <c r="J2206" s="9">
        <f ca="1">SUMIF(INDIRECT(Table2[[#Headers],[M23_28_2]]&amp;"[concat]"),Table2[concat],INDIRECT(Table2[[#Headers],[M23_28_2]]&amp;"[c]"))</f>
        <v>0</v>
      </c>
      <c r="K2206" s="9"/>
      <c r="L2206" s="9" t="str">
        <f ca="1">IF(OR(Table2[[#This Row],[M23_28_2]]&gt;0,Table2[[#This Row],[K23_28_2]]&lt;0),"+-","")</f>
        <v/>
      </c>
    </row>
    <row r="2207" spans="1:12" x14ac:dyDescent="0.25">
      <c r="A2207" s="6" t="str">
        <f>SUBSTITUTE(SUBSTITUTE(Table2[[#This Row],[NAMA BARANG]],"-","")," ","")</f>
        <v>TasluxMy025</v>
      </c>
      <c r="B2207" s="8">
        <f ca="1">IF(Table2[[#This Row],[TT]]&lt;1,"",COUNT(B$2:B2206)+1)</f>
        <v>2205</v>
      </c>
      <c r="C2207" s="6" t="s">
        <v>2558</v>
      </c>
      <c r="D2207" s="8">
        <v>1</v>
      </c>
      <c r="E2207" s="8" t="s">
        <v>2559</v>
      </c>
      <c r="F2207" s="8">
        <f ca="1">SUM(Table2[[#This Row],[AWAL]],Table2[[#This Row],[M17_21_2]],Table2[[#This Row],[K17_21_2]],Table2[[#This Row],[M23_28_2]],Table2[[#This Row],[K23_28_2]])</f>
        <v>1</v>
      </c>
      <c r="G2207" s="6">
        <f ca="1">SUMIF(INDIRECT(Table2[[#Headers],[M17_21_2]]&amp;"[concat]"),Table2[concat],INDIRECT(Table2[[#Headers],[M17_21_2]]&amp;"[c]"))</f>
        <v>0</v>
      </c>
      <c r="H2207" s="6">
        <f ca="1">SUMIF(INDIRECT(Table2[[#Headers],[K17_21_2]]&amp;"[concat]"),Table2[concat],INDIRECT(Table2[[#Headers],[K17_21_2]]&amp;"[c]"))*-1</f>
        <v>0</v>
      </c>
      <c r="I2207" s="6" t="str">
        <f ca="1">IF(OR(Table2[[#This Row],[M17_21_2]]&gt;0,Table2[[#This Row],[K17_21_2]]&lt;0),"+-","")</f>
        <v/>
      </c>
      <c r="J2207" s="9">
        <f ca="1">SUMIF(INDIRECT(Table2[[#Headers],[M23_28_2]]&amp;"[concat]"),Table2[concat],INDIRECT(Table2[[#Headers],[M23_28_2]]&amp;"[c]"))</f>
        <v>0</v>
      </c>
      <c r="K2207" s="9"/>
      <c r="L2207" s="9" t="str">
        <f ca="1">IF(OR(Table2[[#This Row],[M23_28_2]]&gt;0,Table2[[#This Row],[K23_28_2]]&lt;0),"+-","")</f>
        <v/>
      </c>
    </row>
    <row r="2208" spans="1:12" x14ac:dyDescent="0.25">
      <c r="A2208" s="6" t="str">
        <f>SUBSTITUTE(SUBSTITUTE(Table2[[#This Row],[NAMA BARANG]],"-","")," ","")</f>
        <v>TasLy083/086B</v>
      </c>
      <c r="B2208" s="8">
        <f ca="1">IF(Table2[[#This Row],[TT]]&lt;1,"",COUNT(B$2:B2207)+1)</f>
        <v>2206</v>
      </c>
      <c r="C2208" s="6" t="s">
        <v>2560</v>
      </c>
      <c r="D2208" s="8">
        <v>5</v>
      </c>
      <c r="E2208" s="8">
        <v>360</v>
      </c>
      <c r="F2208" s="8">
        <f ca="1">SUM(Table2[[#This Row],[AWAL]],Table2[[#This Row],[M17_21_2]],Table2[[#This Row],[K17_21_2]],Table2[[#This Row],[M23_28_2]],Table2[[#This Row],[K23_28_2]])</f>
        <v>5</v>
      </c>
      <c r="G2208" s="6">
        <f ca="1">SUMIF(INDIRECT(Table2[[#Headers],[M17_21_2]]&amp;"[concat]"),Table2[concat],INDIRECT(Table2[[#Headers],[M17_21_2]]&amp;"[c]"))</f>
        <v>0</v>
      </c>
      <c r="H2208" s="6">
        <f ca="1">SUMIF(INDIRECT(Table2[[#Headers],[K17_21_2]]&amp;"[concat]"),Table2[concat],INDIRECT(Table2[[#Headers],[K17_21_2]]&amp;"[c]"))*-1</f>
        <v>0</v>
      </c>
      <c r="I2208" s="6" t="str">
        <f ca="1">IF(OR(Table2[[#This Row],[M17_21_2]]&gt;0,Table2[[#This Row],[K17_21_2]]&lt;0),"+-","")</f>
        <v/>
      </c>
      <c r="J2208" s="9">
        <f ca="1">SUMIF(INDIRECT(Table2[[#Headers],[M23_28_2]]&amp;"[concat]"),Table2[concat],INDIRECT(Table2[[#Headers],[M23_28_2]]&amp;"[c]"))</f>
        <v>0</v>
      </c>
      <c r="K2208" s="9"/>
      <c r="L2208" s="9" t="str">
        <f ca="1">IF(OR(Table2[[#This Row],[M23_28_2]]&gt;0,Table2[[#This Row],[K23_28_2]]&lt;0),"+-","")</f>
        <v/>
      </c>
    </row>
    <row r="2209" spans="1:12" x14ac:dyDescent="0.25">
      <c r="A2209" s="6" t="str">
        <f>SUBSTITUTE(SUBSTITUTE(Table2[[#This Row],[NAMA BARANG]],"-","")," ","")</f>
        <v>TasLyHD126/131B</v>
      </c>
      <c r="B2209" s="11">
        <f ca="1">IF(Table2[[#This Row],[TT]]&lt;1,"",COUNT(B$2:B2208)+1)</f>
        <v>2207</v>
      </c>
      <c r="C2209" s="7" t="s">
        <v>2561</v>
      </c>
      <c r="D2209" s="21">
        <v>10</v>
      </c>
      <c r="E2209" s="21" t="s">
        <v>61</v>
      </c>
      <c r="F2209" s="11">
        <f ca="1">SUM(Table2[[#This Row],[AWAL]],Table2[[#This Row],[M17_21_2]],Table2[[#This Row],[K17_21_2]],Table2[[#This Row],[M23_28_2]],Table2[[#This Row],[K23_28_2]])</f>
        <v>10</v>
      </c>
      <c r="G2209" s="6">
        <f ca="1">SUMIF(INDIRECT(Table2[[#Headers],[M17_21_2]]&amp;"[concat]"),Table2[concat],INDIRECT(Table2[[#Headers],[M17_21_2]]&amp;"[c]"))</f>
        <v>0</v>
      </c>
      <c r="H2209" s="6">
        <f ca="1">SUMIF(INDIRECT(Table2[[#Headers],[K17_21_2]]&amp;"[concat]"),Table2[concat],INDIRECT(Table2[[#Headers],[K17_21_2]]&amp;"[c]"))*-1</f>
        <v>0</v>
      </c>
      <c r="I2209" s="6" t="str">
        <f ca="1">IF(OR(Table2[[#This Row],[M17_21_2]]&gt;0,Table2[[#This Row],[K17_21_2]]&lt;0),"+-","")</f>
        <v/>
      </c>
      <c r="J2209" s="9">
        <f ca="1">SUMIF(INDIRECT(Table2[[#Headers],[M23_28_2]]&amp;"[concat]"),Table2[concat],INDIRECT(Table2[[#Headers],[M23_28_2]]&amp;"[c]"))</f>
        <v>0</v>
      </c>
      <c r="K2209" s="9"/>
      <c r="L2209" s="9" t="str">
        <f ca="1">IF(OR(Table2[[#This Row],[M23_28_2]]&gt;0,Table2[[#This Row],[K23_28_2]]&lt;0),"+-","")</f>
        <v/>
      </c>
    </row>
    <row r="2210" spans="1:12" x14ac:dyDescent="0.25">
      <c r="A2210" s="6" t="str">
        <f>SUBSTITUTE(SUBSTITUTE(Table2[[#This Row],[NAMA BARANG]],"-","")," ","")</f>
        <v>TasLyHD132B</v>
      </c>
      <c r="B2210" s="10">
        <f ca="1">IF(Table2[[#This Row],[TT]]&lt;1,"",COUNT(B$2:B2209)+1)</f>
        <v>2208</v>
      </c>
      <c r="C2210" s="6" t="s">
        <v>2562</v>
      </c>
      <c r="D2210" s="8">
        <v>4</v>
      </c>
      <c r="E2210" s="8">
        <v>360</v>
      </c>
      <c r="F2210" s="10">
        <f ca="1">SUM(Table2[[#This Row],[AWAL]],Table2[[#This Row],[M17_21_2]],Table2[[#This Row],[K17_21_2]],Table2[[#This Row],[M23_28_2]],Table2[[#This Row],[K23_28_2]])</f>
        <v>4</v>
      </c>
      <c r="G2210" s="6">
        <f ca="1">SUMIF(INDIRECT(Table2[[#Headers],[M17_21_2]]&amp;"[concat]"),Table2[concat],INDIRECT(Table2[[#Headers],[M17_21_2]]&amp;"[c]"))</f>
        <v>0</v>
      </c>
      <c r="H2210" s="6">
        <f ca="1">SUMIF(INDIRECT(Table2[[#Headers],[K17_21_2]]&amp;"[concat]"),Table2[concat],INDIRECT(Table2[[#Headers],[K17_21_2]]&amp;"[c]"))*-1</f>
        <v>0</v>
      </c>
      <c r="I2210" s="6" t="str">
        <f ca="1">IF(OR(Table2[[#This Row],[M17_21_2]]&gt;0,Table2[[#This Row],[K17_21_2]]&lt;0),"+-","")</f>
        <v/>
      </c>
      <c r="J2210" s="9">
        <f ca="1">SUMIF(INDIRECT(Table2[[#Headers],[M23_28_2]]&amp;"[concat]"),Table2[concat],INDIRECT(Table2[[#Headers],[M23_28_2]]&amp;"[c]"))</f>
        <v>0</v>
      </c>
      <c r="K2210" s="9"/>
      <c r="L2210" s="9" t="str">
        <f ca="1">IF(OR(Table2[[#This Row],[M23_28_2]]&gt;0,Table2[[#This Row],[K23_28_2]]&lt;0),"+-","")</f>
        <v/>
      </c>
    </row>
    <row r="2211" spans="1:12" x14ac:dyDescent="0.25">
      <c r="A2211" s="6" t="str">
        <f>SUBSTITUTE(SUBSTITUTE(Table2[[#This Row],[NAMA BARANG]],"-","")," ","")</f>
        <v>TasLyHD148B</v>
      </c>
      <c r="B2211" s="10">
        <f ca="1">IF(Table2[[#This Row],[TT]]&lt;1,"",COUNT(B$2:B2210)+1)</f>
        <v>2209</v>
      </c>
      <c r="C2211" s="6" t="s">
        <v>2563</v>
      </c>
      <c r="D2211" s="8">
        <v>12</v>
      </c>
      <c r="E2211" s="8">
        <v>360</v>
      </c>
      <c r="F2211" s="10">
        <f ca="1">SUM(Table2[[#This Row],[AWAL]],Table2[[#This Row],[M17_21_2]],Table2[[#This Row],[K17_21_2]],Table2[[#This Row],[M23_28_2]],Table2[[#This Row],[K23_28_2]])</f>
        <v>12</v>
      </c>
      <c r="G2211" s="6">
        <f ca="1">SUMIF(INDIRECT(Table2[[#Headers],[M17_21_2]]&amp;"[concat]"),Table2[concat],INDIRECT(Table2[[#Headers],[M17_21_2]]&amp;"[c]"))</f>
        <v>0</v>
      </c>
      <c r="H2211" s="6">
        <f ca="1">SUMIF(INDIRECT(Table2[[#Headers],[K17_21_2]]&amp;"[concat]"),Table2[concat],INDIRECT(Table2[[#Headers],[K17_21_2]]&amp;"[c]"))*-1</f>
        <v>0</v>
      </c>
      <c r="I2211" s="6" t="str">
        <f ca="1">IF(OR(Table2[[#This Row],[M17_21_2]]&gt;0,Table2[[#This Row],[K17_21_2]]&lt;0),"+-","")</f>
        <v/>
      </c>
      <c r="J2211" s="9">
        <f ca="1">SUMIF(INDIRECT(Table2[[#Headers],[M23_28_2]]&amp;"[concat]"),Table2[concat],INDIRECT(Table2[[#Headers],[M23_28_2]]&amp;"[c]"))</f>
        <v>0</v>
      </c>
      <c r="K2211" s="9"/>
      <c r="L2211" s="9" t="str">
        <f ca="1">IF(OR(Table2[[#This Row],[M23_28_2]]&gt;0,Table2[[#This Row],[K23_28_2]]&lt;0),"+-","")</f>
        <v/>
      </c>
    </row>
    <row r="2212" spans="1:12" x14ac:dyDescent="0.25">
      <c r="A2212" s="6" t="str">
        <f>SUBSTITUTE(SUBSTITUTE(Table2[[#This Row],[NAMA BARANG]],"-","")," ","")</f>
        <v>TasLyHD149B</v>
      </c>
      <c r="B2212" s="10">
        <f ca="1">IF(Table2[[#This Row],[TT]]&lt;1,"",COUNT(B$2:B2211)+1)</f>
        <v>2210</v>
      </c>
      <c r="C2212" s="6" t="s">
        <v>2564</v>
      </c>
      <c r="D2212" s="8">
        <v>17</v>
      </c>
      <c r="E2212" s="8">
        <v>360</v>
      </c>
      <c r="F2212" s="10">
        <f ca="1">SUM(Table2[[#This Row],[AWAL]],Table2[[#This Row],[M17_21_2]],Table2[[#This Row],[K17_21_2]],Table2[[#This Row],[M23_28_2]],Table2[[#This Row],[K23_28_2]])</f>
        <v>17</v>
      </c>
      <c r="G2212" s="6">
        <f ca="1">SUMIF(INDIRECT(Table2[[#Headers],[M17_21_2]]&amp;"[concat]"),Table2[concat],INDIRECT(Table2[[#Headers],[M17_21_2]]&amp;"[c]"))</f>
        <v>0</v>
      </c>
      <c r="H2212" s="6">
        <f ca="1">SUMIF(INDIRECT(Table2[[#Headers],[K17_21_2]]&amp;"[concat]"),Table2[concat],INDIRECT(Table2[[#Headers],[K17_21_2]]&amp;"[c]"))*-1</f>
        <v>0</v>
      </c>
      <c r="I2212" s="6" t="str">
        <f ca="1">IF(OR(Table2[[#This Row],[M17_21_2]]&gt;0,Table2[[#This Row],[K17_21_2]]&lt;0),"+-","")</f>
        <v/>
      </c>
      <c r="J2212" s="9">
        <f ca="1">SUMIF(INDIRECT(Table2[[#Headers],[M23_28_2]]&amp;"[concat]"),Table2[concat],INDIRECT(Table2[[#Headers],[M23_28_2]]&amp;"[c]"))</f>
        <v>0</v>
      </c>
      <c r="K2212" s="9"/>
      <c r="L2212" s="9" t="str">
        <f ca="1">IF(OR(Table2[[#This Row],[M23_28_2]]&gt;0,Table2[[#This Row],[K23_28_2]]&lt;0),"+-","")</f>
        <v/>
      </c>
    </row>
    <row r="2213" spans="1:12" x14ac:dyDescent="0.25">
      <c r="A2213" s="6" t="str">
        <f>SUBSTITUTE(SUBSTITUTE(Table2[[#This Row],[NAMA BARANG]],"-","")," ","")</f>
        <v>TasLyHD150B</v>
      </c>
      <c r="B2213" s="10">
        <f ca="1">IF(Table2[[#This Row],[TT]]&lt;1,"",COUNT(B$2:B2212)+1)</f>
        <v>2211</v>
      </c>
      <c r="C2213" s="6" t="s">
        <v>2565</v>
      </c>
      <c r="D2213" s="8">
        <v>10</v>
      </c>
      <c r="E2213" s="8">
        <v>360</v>
      </c>
      <c r="F2213" s="10">
        <f ca="1">SUM(Table2[[#This Row],[AWAL]],Table2[[#This Row],[M17_21_2]],Table2[[#This Row],[K17_21_2]],Table2[[#This Row],[M23_28_2]],Table2[[#This Row],[K23_28_2]])</f>
        <v>10</v>
      </c>
      <c r="G2213" s="6">
        <f ca="1">SUMIF(INDIRECT(Table2[[#Headers],[M17_21_2]]&amp;"[concat]"),Table2[concat],INDIRECT(Table2[[#Headers],[M17_21_2]]&amp;"[c]"))</f>
        <v>0</v>
      </c>
      <c r="H2213" s="6">
        <f ca="1">SUMIF(INDIRECT(Table2[[#Headers],[K17_21_2]]&amp;"[concat]"),Table2[concat],INDIRECT(Table2[[#Headers],[K17_21_2]]&amp;"[c]"))*-1</f>
        <v>0</v>
      </c>
      <c r="I2213" s="6" t="str">
        <f ca="1">IF(OR(Table2[[#This Row],[M17_21_2]]&gt;0,Table2[[#This Row],[K17_21_2]]&lt;0),"+-","")</f>
        <v/>
      </c>
      <c r="J2213" s="9">
        <f ca="1">SUMIF(INDIRECT(Table2[[#Headers],[M23_28_2]]&amp;"[concat]"),Table2[concat],INDIRECT(Table2[[#Headers],[M23_28_2]]&amp;"[c]"))</f>
        <v>0</v>
      </c>
      <c r="K2213" s="9"/>
      <c r="L2213" s="9" t="str">
        <f ca="1">IF(OR(Table2[[#This Row],[M23_28_2]]&gt;0,Table2[[#This Row],[K23_28_2]]&lt;0),"+-","")</f>
        <v/>
      </c>
    </row>
    <row r="2214" spans="1:12" x14ac:dyDescent="0.25">
      <c r="A2214" s="6" t="str">
        <f>SUBSTITUTE(SUBSTITUTE(Table2[[#This Row],[NAMA BARANG]],"-","")," ","")</f>
        <v>TasLyHD151B</v>
      </c>
      <c r="B2214" s="11">
        <f ca="1">IF(Table2[[#This Row],[TT]]&lt;1,"",COUNT(B$2:B2213)+1)</f>
        <v>2212</v>
      </c>
      <c r="C2214" s="7" t="s">
        <v>2566</v>
      </c>
      <c r="D2214" s="21">
        <v>1</v>
      </c>
      <c r="E2214" s="21">
        <v>360</v>
      </c>
      <c r="F2214" s="11">
        <f ca="1">SUM(Table2[[#This Row],[AWAL]],Table2[[#This Row],[M17_21_2]],Table2[[#This Row],[K17_21_2]],Table2[[#This Row],[M23_28_2]],Table2[[#This Row],[K23_28_2]])</f>
        <v>1</v>
      </c>
      <c r="G2214" s="6">
        <f ca="1">SUMIF(INDIRECT(Table2[[#Headers],[M17_21_2]]&amp;"[concat]"),Table2[concat],INDIRECT(Table2[[#Headers],[M17_21_2]]&amp;"[c]"))</f>
        <v>0</v>
      </c>
      <c r="H2214" s="6">
        <f ca="1">SUMIF(INDIRECT(Table2[[#Headers],[K17_21_2]]&amp;"[concat]"),Table2[concat],INDIRECT(Table2[[#Headers],[K17_21_2]]&amp;"[c]"))*-1</f>
        <v>0</v>
      </c>
      <c r="I2214" s="6" t="str">
        <f ca="1">IF(OR(Table2[[#This Row],[M17_21_2]]&gt;0,Table2[[#This Row],[K17_21_2]]&lt;0),"+-","")</f>
        <v/>
      </c>
      <c r="J2214" s="9">
        <f ca="1">SUMIF(INDIRECT(Table2[[#Headers],[M23_28_2]]&amp;"[concat]"),Table2[concat],INDIRECT(Table2[[#Headers],[M23_28_2]]&amp;"[c]"))</f>
        <v>0</v>
      </c>
      <c r="K2214" s="9"/>
      <c r="L2214" s="9" t="str">
        <f ca="1">IF(OR(Table2[[#This Row],[M23_28_2]]&gt;0,Table2[[#This Row],[K23_28_2]]&lt;0),"+-","")</f>
        <v/>
      </c>
    </row>
    <row r="2215" spans="1:12" x14ac:dyDescent="0.25">
      <c r="A2215" s="6" t="str">
        <f>SUBSTITUTE(SUBSTITUTE(Table2[[#This Row],[NAMA BARANG]],"-","")," ","")</f>
        <v>TasLySD211B</v>
      </c>
      <c r="B2215" s="8">
        <f ca="1">IF(Table2[[#This Row],[TT]]&lt;1,"",COUNT(B$2:B2214)+1)</f>
        <v>2213</v>
      </c>
      <c r="C2215" s="6" t="s">
        <v>2567</v>
      </c>
      <c r="D2215" s="8">
        <v>2</v>
      </c>
      <c r="E2215" s="8">
        <v>360</v>
      </c>
      <c r="F2215" s="8">
        <f ca="1">SUM(Table2[[#This Row],[AWAL]],Table2[[#This Row],[M17_21_2]],Table2[[#This Row],[K17_21_2]],Table2[[#This Row],[M23_28_2]],Table2[[#This Row],[K23_28_2]])</f>
        <v>2</v>
      </c>
      <c r="G2215" s="6">
        <f ca="1">SUMIF(INDIRECT(Table2[[#Headers],[M17_21_2]]&amp;"[concat]"),Table2[concat],INDIRECT(Table2[[#Headers],[M17_21_2]]&amp;"[c]"))</f>
        <v>0</v>
      </c>
      <c r="H2215" s="6">
        <f ca="1">SUMIF(INDIRECT(Table2[[#Headers],[K17_21_2]]&amp;"[concat]"),Table2[concat],INDIRECT(Table2[[#Headers],[K17_21_2]]&amp;"[c]"))*-1</f>
        <v>0</v>
      </c>
      <c r="I2215" s="6" t="str">
        <f ca="1">IF(OR(Table2[[#This Row],[M17_21_2]]&gt;0,Table2[[#This Row],[K17_21_2]]&lt;0),"+-","")</f>
        <v/>
      </c>
      <c r="J2215" s="9">
        <f ca="1">SUMIF(INDIRECT(Table2[[#Headers],[M23_28_2]]&amp;"[concat]"),Table2[concat],INDIRECT(Table2[[#Headers],[M23_28_2]]&amp;"[c]"))</f>
        <v>0</v>
      </c>
      <c r="K2215" s="9"/>
      <c r="L2215" s="9" t="str">
        <f ca="1">IF(OR(Table2[[#This Row],[M23_28_2]]&gt;0,Table2[[#This Row],[K23_28_2]]&lt;0),"+-","")</f>
        <v/>
      </c>
    </row>
    <row r="2216" spans="1:12" x14ac:dyDescent="0.25">
      <c r="A2216" s="6" t="str">
        <f>SUBSTITUTE(SUBSTITUTE(Table2[[#This Row],[NAMA BARANG]],"-","")," ","")</f>
        <v>TasLySD211LXL</v>
      </c>
      <c r="B2216" s="8">
        <f ca="1">IF(Table2[[#This Row],[TT]]&lt;1,"",COUNT(B$2:B2215)+1)</f>
        <v>2214</v>
      </c>
      <c r="C2216" s="6" t="s">
        <v>2568</v>
      </c>
      <c r="D2216" s="8">
        <v>1</v>
      </c>
      <c r="E2216" s="8">
        <v>240</v>
      </c>
      <c r="F2216" s="8">
        <f ca="1">SUM(Table2[[#This Row],[AWAL]],Table2[[#This Row],[M17_21_2]],Table2[[#This Row],[K17_21_2]],Table2[[#This Row],[M23_28_2]],Table2[[#This Row],[K23_28_2]])</f>
        <v>1</v>
      </c>
      <c r="G2216" s="6">
        <f ca="1">SUMIF(INDIRECT(Table2[[#Headers],[M17_21_2]]&amp;"[concat]"),Table2[concat],INDIRECT(Table2[[#Headers],[M17_21_2]]&amp;"[c]"))</f>
        <v>0</v>
      </c>
      <c r="H2216" s="6">
        <f ca="1">SUMIF(INDIRECT(Table2[[#Headers],[K17_21_2]]&amp;"[concat]"),Table2[concat],INDIRECT(Table2[[#Headers],[K17_21_2]]&amp;"[c]"))*-1</f>
        <v>0</v>
      </c>
      <c r="I2216" s="6" t="str">
        <f ca="1">IF(OR(Table2[[#This Row],[M17_21_2]]&gt;0,Table2[[#This Row],[K17_21_2]]&lt;0),"+-","")</f>
        <v/>
      </c>
      <c r="J2216" s="9">
        <f ca="1">SUMIF(INDIRECT(Table2[[#Headers],[M23_28_2]]&amp;"[concat]"),Table2[concat],INDIRECT(Table2[[#Headers],[M23_28_2]]&amp;"[c]"))</f>
        <v>0</v>
      </c>
      <c r="K2216" s="9"/>
      <c r="L2216" s="9" t="str">
        <f ca="1">IF(OR(Table2[[#This Row],[M23_28_2]]&gt;0,Table2[[#This Row],[K23_28_2]]&lt;0),"+-","")</f>
        <v/>
      </c>
    </row>
    <row r="2217" spans="1:12" x14ac:dyDescent="0.25">
      <c r="A2217" s="6" t="str">
        <f>SUBSTITUTE(SUBSTITUTE(Table2[[#This Row],[NAMA BARANG]],"-","")," ","")</f>
        <v>TasLySD154K</v>
      </c>
      <c r="B2217" s="8">
        <f ca="1">IF(Table2[[#This Row],[TT]]&lt;1,"",COUNT(B$2:B2216)+1)</f>
        <v>2215</v>
      </c>
      <c r="C2217" s="6" t="s">
        <v>2569</v>
      </c>
      <c r="D2217" s="8">
        <v>9</v>
      </c>
      <c r="E2217" s="8">
        <v>480</v>
      </c>
      <c r="F2217" s="8">
        <f ca="1">SUM(Table2[[#This Row],[AWAL]],Table2[[#This Row],[M17_21_2]],Table2[[#This Row],[K17_21_2]],Table2[[#This Row],[M23_28_2]],Table2[[#This Row],[K23_28_2]])</f>
        <v>9</v>
      </c>
      <c r="G2217" s="6">
        <f ca="1">SUMIF(INDIRECT(Table2[[#Headers],[M17_21_2]]&amp;"[concat]"),Table2[concat],INDIRECT(Table2[[#Headers],[M17_21_2]]&amp;"[c]"))</f>
        <v>0</v>
      </c>
      <c r="H2217" s="6">
        <f ca="1">SUMIF(INDIRECT(Table2[[#Headers],[K17_21_2]]&amp;"[concat]"),Table2[concat],INDIRECT(Table2[[#Headers],[K17_21_2]]&amp;"[c]"))*-1</f>
        <v>0</v>
      </c>
      <c r="I2217" s="6" t="str">
        <f ca="1">IF(OR(Table2[[#This Row],[M17_21_2]]&gt;0,Table2[[#This Row],[K17_21_2]]&lt;0),"+-","")</f>
        <v/>
      </c>
      <c r="J2217" s="9">
        <f ca="1">SUMIF(INDIRECT(Table2[[#Headers],[M23_28_2]]&amp;"[concat]"),Table2[concat],INDIRECT(Table2[[#Headers],[M23_28_2]]&amp;"[c]"))</f>
        <v>0</v>
      </c>
      <c r="K2217" s="9"/>
      <c r="L2217" s="9" t="str">
        <f ca="1">IF(OR(Table2[[#This Row],[M23_28_2]]&gt;0,Table2[[#This Row],[K23_28_2]]&lt;0),"+-","")</f>
        <v/>
      </c>
    </row>
    <row r="2218" spans="1:12" x14ac:dyDescent="0.25">
      <c r="A2218" s="6" t="str">
        <f>SUBSTITUTE(SUBSTITUTE(Table2[[#This Row],[NAMA BARANG]],"-","")," ","")</f>
        <v>TasLySD229K</v>
      </c>
      <c r="B2218" s="8">
        <f ca="1">IF(Table2[[#This Row],[TT]]&lt;1,"",COUNT(B$2:B2217)+1)</f>
        <v>2216</v>
      </c>
      <c r="C2218" s="6" t="s">
        <v>2570</v>
      </c>
      <c r="D2218" s="8">
        <v>38</v>
      </c>
      <c r="E2218" s="8" t="s">
        <v>370</v>
      </c>
      <c r="F2218" s="8">
        <f ca="1">SUM(Table2[[#This Row],[AWAL]],Table2[[#This Row],[M17_21_2]],Table2[[#This Row],[K17_21_2]],Table2[[#This Row],[M23_28_2]],Table2[[#This Row],[K23_28_2]])</f>
        <v>38</v>
      </c>
      <c r="G2218" s="6">
        <f ca="1">SUMIF(INDIRECT(Table2[[#Headers],[M17_21_2]]&amp;"[concat]"),Table2[concat],INDIRECT(Table2[[#Headers],[M17_21_2]]&amp;"[c]"))</f>
        <v>0</v>
      </c>
      <c r="H2218" s="6">
        <f ca="1">SUMIF(INDIRECT(Table2[[#Headers],[K17_21_2]]&amp;"[concat]"),Table2[concat],INDIRECT(Table2[[#Headers],[K17_21_2]]&amp;"[c]"))*-1</f>
        <v>0</v>
      </c>
      <c r="I2218" s="6" t="str">
        <f ca="1">IF(OR(Table2[[#This Row],[M17_21_2]]&gt;0,Table2[[#This Row],[K17_21_2]]&lt;0),"+-","")</f>
        <v/>
      </c>
      <c r="J2218" s="9">
        <f ca="1">SUMIF(INDIRECT(Table2[[#Headers],[M23_28_2]]&amp;"[concat]"),Table2[concat],INDIRECT(Table2[[#Headers],[M23_28_2]]&amp;"[c]"))</f>
        <v>0</v>
      </c>
      <c r="K2218" s="9"/>
      <c r="L2218" s="9" t="str">
        <f ca="1">IF(OR(Table2[[#This Row],[M23_28_2]]&gt;0,Table2[[#This Row],[K23_28_2]]&lt;0),"+-","")</f>
        <v/>
      </c>
    </row>
    <row r="2219" spans="1:12" x14ac:dyDescent="0.25">
      <c r="A2219" s="6" t="str">
        <f>SUBSTITUTE(SUBSTITUTE(Table2[[#This Row],[NAMA BARANG]],"-","")," ","")</f>
        <v>TasLySD241K</v>
      </c>
      <c r="B2219" s="8">
        <f ca="1">IF(Table2[[#This Row],[TT]]&lt;1,"",COUNT(B$2:B2218)+1)</f>
        <v>2217</v>
      </c>
      <c r="C2219" s="6" t="s">
        <v>2571</v>
      </c>
      <c r="D2219" s="8">
        <v>3</v>
      </c>
      <c r="E2219" s="8" t="s">
        <v>370</v>
      </c>
      <c r="F2219" s="8">
        <f ca="1">SUM(Table2[[#This Row],[AWAL]],Table2[[#This Row],[M17_21_2]],Table2[[#This Row],[K17_21_2]],Table2[[#This Row],[M23_28_2]],Table2[[#This Row],[K23_28_2]])</f>
        <v>3</v>
      </c>
      <c r="G2219" s="6">
        <f ca="1">SUMIF(INDIRECT(Table2[[#Headers],[M17_21_2]]&amp;"[concat]"),Table2[concat],INDIRECT(Table2[[#Headers],[M17_21_2]]&amp;"[c]"))</f>
        <v>0</v>
      </c>
      <c r="H2219" s="6">
        <f ca="1">SUMIF(INDIRECT(Table2[[#Headers],[K17_21_2]]&amp;"[concat]"),Table2[concat],INDIRECT(Table2[[#Headers],[K17_21_2]]&amp;"[c]"))*-1</f>
        <v>0</v>
      </c>
      <c r="I2219" s="6" t="str">
        <f ca="1">IF(OR(Table2[[#This Row],[M17_21_2]]&gt;0,Table2[[#This Row],[K17_21_2]]&lt;0),"+-","")</f>
        <v/>
      </c>
      <c r="J2219" s="9">
        <f ca="1">SUMIF(INDIRECT(Table2[[#Headers],[M23_28_2]]&amp;"[concat]"),Table2[concat],INDIRECT(Table2[[#Headers],[M23_28_2]]&amp;"[c]"))</f>
        <v>0</v>
      </c>
      <c r="K2219" s="9"/>
      <c r="L2219" s="9" t="str">
        <f ca="1">IF(OR(Table2[[#This Row],[M23_28_2]]&gt;0,Table2[[#This Row],[K23_28_2]]&lt;0),"+-","")</f>
        <v/>
      </c>
    </row>
    <row r="2220" spans="1:12" x14ac:dyDescent="0.25">
      <c r="A2220" s="6" t="str">
        <f>SUBSTITUTE(SUBSTITUTE(Table2[[#This Row],[NAMA BARANG]],"-","")," ","")</f>
        <v>TasLySD572K</v>
      </c>
      <c r="B2220" s="8">
        <f ca="1">IF(Table2[[#This Row],[TT]]&lt;1,"",COUNT(B$2:B2219)+1)</f>
        <v>2218</v>
      </c>
      <c r="C2220" s="6" t="s">
        <v>2572</v>
      </c>
      <c r="D2220" s="8">
        <v>4</v>
      </c>
      <c r="E2220" s="8">
        <v>480</v>
      </c>
      <c r="F2220" s="8">
        <f ca="1">SUM(Table2[[#This Row],[AWAL]],Table2[[#This Row],[M17_21_2]],Table2[[#This Row],[K17_21_2]],Table2[[#This Row],[M23_28_2]],Table2[[#This Row],[K23_28_2]])</f>
        <v>4</v>
      </c>
      <c r="G2220" s="6">
        <f ca="1">SUMIF(INDIRECT(Table2[[#Headers],[M17_21_2]]&amp;"[concat]"),Table2[concat],INDIRECT(Table2[[#Headers],[M17_21_2]]&amp;"[c]"))</f>
        <v>0</v>
      </c>
      <c r="H2220" s="6">
        <f ca="1">SUMIF(INDIRECT(Table2[[#Headers],[K17_21_2]]&amp;"[concat]"),Table2[concat],INDIRECT(Table2[[#Headers],[K17_21_2]]&amp;"[c]"))*-1</f>
        <v>0</v>
      </c>
      <c r="I2220" s="6" t="str">
        <f ca="1">IF(OR(Table2[[#This Row],[M17_21_2]]&gt;0,Table2[[#This Row],[K17_21_2]]&lt;0),"+-","")</f>
        <v/>
      </c>
      <c r="J2220" s="9">
        <f ca="1">SUMIF(INDIRECT(Table2[[#Headers],[M23_28_2]]&amp;"[concat]"),Table2[concat],INDIRECT(Table2[[#Headers],[M23_28_2]]&amp;"[c]"))</f>
        <v>0</v>
      </c>
      <c r="K2220" s="9"/>
      <c r="L2220" s="9" t="str">
        <f ca="1">IF(OR(Table2[[#This Row],[M23_28_2]]&gt;0,Table2[[#This Row],[K23_28_2]]&lt;0),"+-","")</f>
        <v/>
      </c>
    </row>
    <row r="2221" spans="1:12" x14ac:dyDescent="0.25">
      <c r="A2221" s="6" t="str">
        <f>SUBSTITUTE(SUBSTITUTE(Table2[[#This Row],[NAMA BARANG]],"-","")," ","")</f>
        <v>TasMikabesarTentengtanganR013</v>
      </c>
      <c r="B2221" s="8">
        <f ca="1">IF(Table2[[#This Row],[TT]]&lt;1,"",COUNT(B$2:B2220)+1)</f>
        <v>2219</v>
      </c>
      <c r="C2221" s="6" t="s">
        <v>2573</v>
      </c>
      <c r="D2221" s="8">
        <v>2</v>
      </c>
      <c r="E2221" s="8" t="s">
        <v>197</v>
      </c>
      <c r="F2221" s="8">
        <f ca="1">SUM(Table2[[#This Row],[AWAL]],Table2[[#This Row],[M17_21_2]],Table2[[#This Row],[K17_21_2]],Table2[[#This Row],[M23_28_2]],Table2[[#This Row],[K23_28_2]])</f>
        <v>2</v>
      </c>
      <c r="G2221" s="6">
        <f ca="1">SUMIF(INDIRECT(Table2[[#Headers],[M17_21_2]]&amp;"[concat]"),Table2[concat],INDIRECT(Table2[[#Headers],[M17_21_2]]&amp;"[c]"))</f>
        <v>0</v>
      </c>
      <c r="H2221" s="6">
        <f ca="1">SUMIF(INDIRECT(Table2[[#Headers],[K17_21_2]]&amp;"[concat]"),Table2[concat],INDIRECT(Table2[[#Headers],[K17_21_2]]&amp;"[c]"))*-1</f>
        <v>0</v>
      </c>
      <c r="I2221" s="6" t="str">
        <f ca="1">IF(OR(Table2[[#This Row],[M17_21_2]]&gt;0,Table2[[#This Row],[K17_21_2]]&lt;0),"+-","")</f>
        <v/>
      </c>
      <c r="J2221" s="9">
        <f ca="1">SUMIF(INDIRECT(Table2[[#Headers],[M23_28_2]]&amp;"[concat]"),Table2[concat],INDIRECT(Table2[[#Headers],[M23_28_2]]&amp;"[c]"))</f>
        <v>0</v>
      </c>
      <c r="K2221" s="9"/>
      <c r="L2221" s="9" t="str">
        <f ca="1">IF(OR(Table2[[#This Row],[M23_28_2]]&gt;0,Table2[[#This Row],[K23_28_2]]&lt;0),"+-","")</f>
        <v/>
      </c>
    </row>
    <row r="2222" spans="1:12" x14ac:dyDescent="0.25">
      <c r="A2222" s="6" t="str">
        <f>SUBSTITUTE(SUBSTITUTE(Table2[[#This Row],[NAMA BARANG]],"-","")," ","")</f>
        <v>TasMikaPPME812kecil</v>
      </c>
      <c r="B2222" s="8">
        <f ca="1">IF(Table2[[#This Row],[TT]]&lt;1,"",COUNT(B$2:B2221)+1)</f>
        <v>2220</v>
      </c>
      <c r="C2222" s="6" t="s">
        <v>2574</v>
      </c>
      <c r="D2222" s="8">
        <v>3</v>
      </c>
      <c r="E2222" s="8" t="s">
        <v>902</v>
      </c>
      <c r="F2222" s="8">
        <f ca="1">SUM(Table2[[#This Row],[AWAL]],Table2[[#This Row],[M17_21_2]],Table2[[#This Row],[K17_21_2]],Table2[[#This Row],[M23_28_2]],Table2[[#This Row],[K23_28_2]])</f>
        <v>3</v>
      </c>
      <c r="G2222" s="6">
        <f ca="1">SUMIF(INDIRECT(Table2[[#Headers],[M17_21_2]]&amp;"[concat]"),Table2[concat],INDIRECT(Table2[[#Headers],[M17_21_2]]&amp;"[c]"))</f>
        <v>0</v>
      </c>
      <c r="H2222" s="6">
        <f ca="1">SUMIF(INDIRECT(Table2[[#Headers],[K17_21_2]]&amp;"[concat]"),Table2[concat],INDIRECT(Table2[[#Headers],[K17_21_2]]&amp;"[c]"))*-1</f>
        <v>0</v>
      </c>
      <c r="I2222" s="6" t="str">
        <f ca="1">IF(OR(Table2[[#This Row],[M17_21_2]]&gt;0,Table2[[#This Row],[K17_21_2]]&lt;0),"+-","")</f>
        <v/>
      </c>
      <c r="J2222" s="9">
        <f ca="1">SUMIF(INDIRECT(Table2[[#Headers],[M23_28_2]]&amp;"[concat]"),Table2[concat],INDIRECT(Table2[[#Headers],[M23_28_2]]&amp;"[c]"))</f>
        <v>0</v>
      </c>
      <c r="K2222" s="9"/>
      <c r="L2222" s="9" t="str">
        <f ca="1">IF(OR(Table2[[#This Row],[M23_28_2]]&gt;0,Table2[[#This Row],[K23_28_2]]&lt;0),"+-","")</f>
        <v/>
      </c>
    </row>
    <row r="2223" spans="1:12" x14ac:dyDescent="0.25">
      <c r="A2223" s="6" t="str">
        <f>SUBSTITUTE(SUBSTITUTE(Table2[[#This Row],[NAMA BARANG]],"-","")," ","")</f>
        <v>TasMikaPPTM911</v>
      </c>
      <c r="B2223" s="8">
        <f ca="1">IF(Table2[[#This Row],[TT]]&lt;1,"",COUNT(B$2:B2222)+1)</f>
        <v>2221</v>
      </c>
      <c r="C2223" s="6" t="s">
        <v>2575</v>
      </c>
      <c r="D2223" s="8">
        <v>3</v>
      </c>
      <c r="E2223" s="8" t="s">
        <v>63</v>
      </c>
      <c r="F2223" s="8">
        <f ca="1">SUM(Table2[[#This Row],[AWAL]],Table2[[#This Row],[M17_21_2]],Table2[[#This Row],[K17_21_2]],Table2[[#This Row],[M23_28_2]],Table2[[#This Row],[K23_28_2]])</f>
        <v>3</v>
      </c>
      <c r="G2223" s="6">
        <f ca="1">SUMIF(INDIRECT(Table2[[#Headers],[M17_21_2]]&amp;"[concat]"),Table2[concat],INDIRECT(Table2[[#Headers],[M17_21_2]]&amp;"[c]"))</f>
        <v>0</v>
      </c>
      <c r="H2223" s="6">
        <f ca="1">SUMIF(INDIRECT(Table2[[#Headers],[K17_21_2]]&amp;"[concat]"),Table2[concat],INDIRECT(Table2[[#Headers],[K17_21_2]]&amp;"[c]"))*-1</f>
        <v>0</v>
      </c>
      <c r="I2223" s="6" t="str">
        <f ca="1">IF(OR(Table2[[#This Row],[M17_21_2]]&gt;0,Table2[[#This Row],[K17_21_2]]&lt;0),"+-","")</f>
        <v/>
      </c>
      <c r="J2223" s="9">
        <f ca="1">SUMIF(INDIRECT(Table2[[#Headers],[M23_28_2]]&amp;"[concat]"),Table2[concat],INDIRECT(Table2[[#Headers],[M23_28_2]]&amp;"[c]"))</f>
        <v>0</v>
      </c>
      <c r="K2223" s="9"/>
      <c r="L2223" s="9" t="str">
        <f ca="1">IF(OR(Table2[[#This Row],[M23_28_2]]&gt;0,Table2[[#This Row],[K23_28_2]]&lt;0),"+-","")</f>
        <v/>
      </c>
    </row>
    <row r="2224" spans="1:12" x14ac:dyDescent="0.25">
      <c r="A2224" s="6" t="str">
        <f>SUBSTITUTE(SUBSTITUTE(Table2[[#This Row],[NAMA BARANG]],"-","")," ","")</f>
        <v>TasMika+TaliCLMM</v>
      </c>
      <c r="B2224" s="8">
        <f ca="1">IF(Table2[[#This Row],[TT]]&lt;1,"",COUNT(B$2:B2223)+1)</f>
        <v>2222</v>
      </c>
      <c r="C2224" s="6" t="s">
        <v>2576</v>
      </c>
      <c r="D2224" s="8">
        <v>14</v>
      </c>
      <c r="E2224" s="8" t="s">
        <v>2577</v>
      </c>
      <c r="F2224" s="8">
        <f ca="1">SUM(Table2[[#This Row],[AWAL]],Table2[[#This Row],[M17_21_2]],Table2[[#This Row],[K17_21_2]],Table2[[#This Row],[M23_28_2]],Table2[[#This Row],[K23_28_2]])</f>
        <v>14</v>
      </c>
      <c r="G2224" s="6">
        <f ca="1">SUMIF(INDIRECT(Table2[[#Headers],[M17_21_2]]&amp;"[concat]"),Table2[concat],INDIRECT(Table2[[#Headers],[M17_21_2]]&amp;"[c]"))</f>
        <v>0</v>
      </c>
      <c r="H2224" s="6">
        <f ca="1">SUMIF(INDIRECT(Table2[[#Headers],[K17_21_2]]&amp;"[concat]"),Table2[concat],INDIRECT(Table2[[#Headers],[K17_21_2]]&amp;"[c]"))*-1</f>
        <v>0</v>
      </c>
      <c r="I2224" s="6" t="str">
        <f ca="1">IF(OR(Table2[[#This Row],[M17_21_2]]&gt;0,Table2[[#This Row],[K17_21_2]]&lt;0),"+-","")</f>
        <v/>
      </c>
      <c r="J2224" s="9">
        <f ca="1">SUMIF(INDIRECT(Table2[[#Headers],[M23_28_2]]&amp;"[concat]"),Table2[concat],INDIRECT(Table2[[#Headers],[M23_28_2]]&amp;"[c]"))</f>
        <v>0</v>
      </c>
      <c r="K2224" s="9"/>
      <c r="L2224" s="9" t="str">
        <f ca="1">IF(OR(Table2[[#This Row],[M23_28_2]]&gt;0,Table2[[#This Row],[K23_28_2]]&lt;0),"+-","")</f>
        <v/>
      </c>
    </row>
    <row r="2225" spans="1:12" x14ac:dyDescent="0.25">
      <c r="A2225" s="6" t="str">
        <f>SUBSTITUTE(SUBSTITUTE(Table2[[#This Row],[NAMA BARANG]],"-","")," ","")</f>
        <v>TasNariko4A</v>
      </c>
      <c r="B2225" s="8">
        <f ca="1">IF(Table2[[#This Row],[TT]]&lt;1,"",COUNT(B$2:B2224)+1)</f>
        <v>2223</v>
      </c>
      <c r="C2225" s="6" t="s">
        <v>2578</v>
      </c>
      <c r="D2225" s="8">
        <v>28</v>
      </c>
      <c r="E2225" s="8" t="s">
        <v>143</v>
      </c>
      <c r="F2225" s="8">
        <f ca="1">SUM(Table2[[#This Row],[AWAL]],Table2[[#This Row],[M17_21_2]],Table2[[#This Row],[K17_21_2]],Table2[[#This Row],[M23_28_2]],Table2[[#This Row],[K23_28_2]])</f>
        <v>28</v>
      </c>
      <c r="G2225" s="6">
        <f ca="1">SUMIF(INDIRECT(Table2[[#Headers],[M17_21_2]]&amp;"[concat]"),Table2[concat],INDIRECT(Table2[[#Headers],[M17_21_2]]&amp;"[c]"))</f>
        <v>0</v>
      </c>
      <c r="H2225" s="6">
        <f ca="1">SUMIF(INDIRECT(Table2[[#Headers],[K17_21_2]]&amp;"[concat]"),Table2[concat],INDIRECT(Table2[[#Headers],[K17_21_2]]&amp;"[c]"))*-1</f>
        <v>0</v>
      </c>
      <c r="I2225" s="6" t="str">
        <f ca="1">IF(OR(Table2[[#This Row],[M17_21_2]]&gt;0,Table2[[#This Row],[K17_21_2]]&lt;0),"+-","")</f>
        <v/>
      </c>
      <c r="J2225" s="9">
        <f ca="1">SUMIF(INDIRECT(Table2[[#Headers],[M23_28_2]]&amp;"[concat]"),Table2[concat],INDIRECT(Table2[[#Headers],[M23_28_2]]&amp;"[c]"))</f>
        <v>0</v>
      </c>
      <c r="K2225" s="9"/>
      <c r="L2225" s="9" t="str">
        <f ca="1">IF(OR(Table2[[#This Row],[M23_28_2]]&gt;0,Table2[[#This Row],[K23_28_2]]&lt;0),"+-","")</f>
        <v/>
      </c>
    </row>
    <row r="2226" spans="1:12" x14ac:dyDescent="0.25">
      <c r="A2226" s="6" t="str">
        <f>SUBSTITUTE(SUBSTITUTE(Table2[[#This Row],[NAMA BARANG]],"-","")," ","")</f>
        <v>TasPlastikBC1</v>
      </c>
      <c r="B2226" s="8">
        <f ca="1">IF(Table2[[#This Row],[TT]]&lt;1,"",COUNT(B$2:B2225)+1)</f>
        <v>2224</v>
      </c>
      <c r="C2226" s="6" t="s">
        <v>2579</v>
      </c>
      <c r="D2226" s="8">
        <v>1</v>
      </c>
      <c r="E2226" s="8" t="s">
        <v>63</v>
      </c>
      <c r="F2226" s="8">
        <f ca="1">SUM(Table2[[#This Row],[AWAL]],Table2[[#This Row],[M17_21_2]],Table2[[#This Row],[K17_21_2]],Table2[[#This Row],[M23_28_2]],Table2[[#This Row],[K23_28_2]])</f>
        <v>1</v>
      </c>
      <c r="G2226" s="6">
        <f ca="1">SUMIF(INDIRECT(Table2[[#Headers],[M17_21_2]]&amp;"[concat]"),Table2[concat],INDIRECT(Table2[[#Headers],[M17_21_2]]&amp;"[c]"))</f>
        <v>0</v>
      </c>
      <c r="H2226" s="6">
        <f ca="1">SUMIF(INDIRECT(Table2[[#Headers],[K17_21_2]]&amp;"[concat]"),Table2[concat],INDIRECT(Table2[[#Headers],[K17_21_2]]&amp;"[c]"))*-1</f>
        <v>0</v>
      </c>
      <c r="I2226" s="6" t="str">
        <f ca="1">IF(OR(Table2[[#This Row],[M17_21_2]]&gt;0,Table2[[#This Row],[K17_21_2]]&lt;0),"+-","")</f>
        <v/>
      </c>
      <c r="J2226" s="9">
        <f ca="1">SUMIF(INDIRECT(Table2[[#Headers],[M23_28_2]]&amp;"[concat]"),Table2[concat],INDIRECT(Table2[[#Headers],[M23_28_2]]&amp;"[c]"))</f>
        <v>0</v>
      </c>
      <c r="K2226" s="9"/>
      <c r="L2226" s="9" t="str">
        <f ca="1">IF(OR(Table2[[#This Row],[M23_28_2]]&gt;0,Table2[[#This Row],[K23_28_2]]&lt;0),"+-","")</f>
        <v/>
      </c>
    </row>
    <row r="2227" spans="1:12" x14ac:dyDescent="0.25">
      <c r="A2227" s="6" t="str">
        <f>SUBSTITUTE(SUBSTITUTE(Table2[[#This Row],[NAMA BARANG]],"-","")," ","")</f>
        <v>TasPlastikBC1</v>
      </c>
      <c r="B2227" s="8">
        <f ca="1">IF(Table2[[#This Row],[TT]]&lt;1,"",COUNT(B$2:B2226)+1)</f>
        <v>2225</v>
      </c>
      <c r="C2227" s="6" t="s">
        <v>2579</v>
      </c>
      <c r="D2227" s="8">
        <v>4</v>
      </c>
      <c r="E2227" s="8" t="s">
        <v>63</v>
      </c>
      <c r="F2227" s="8">
        <f ca="1">SUM(Table2[[#This Row],[AWAL]],Table2[[#This Row],[M17_21_2]],Table2[[#This Row],[K17_21_2]],Table2[[#This Row],[M23_28_2]],Table2[[#This Row],[K23_28_2]])</f>
        <v>4</v>
      </c>
      <c r="G2227" s="6">
        <f ca="1">SUMIF(INDIRECT(Table2[[#Headers],[M17_21_2]]&amp;"[concat]"),Table2[concat],INDIRECT(Table2[[#Headers],[M17_21_2]]&amp;"[c]"))</f>
        <v>0</v>
      </c>
      <c r="H2227" s="6">
        <f ca="1">SUMIF(INDIRECT(Table2[[#Headers],[K17_21_2]]&amp;"[concat]"),Table2[concat],INDIRECT(Table2[[#Headers],[K17_21_2]]&amp;"[c]"))*-1</f>
        <v>0</v>
      </c>
      <c r="I2227" s="6" t="str">
        <f ca="1">IF(OR(Table2[[#This Row],[M17_21_2]]&gt;0,Table2[[#This Row],[K17_21_2]]&lt;0),"+-","")</f>
        <v/>
      </c>
      <c r="J2227" s="9">
        <f ca="1">SUMIF(INDIRECT(Table2[[#Headers],[M23_28_2]]&amp;"[concat]"),Table2[concat],INDIRECT(Table2[[#Headers],[M23_28_2]]&amp;"[c]"))</f>
        <v>0</v>
      </c>
      <c r="K2227" s="9"/>
      <c r="L2227" s="9" t="str">
        <f ca="1">IF(OR(Table2[[#This Row],[M23_28_2]]&gt;0,Table2[[#This Row],[K23_28_2]]&lt;0),"+-","")</f>
        <v/>
      </c>
    </row>
    <row r="2228" spans="1:12" x14ac:dyDescent="0.25">
      <c r="A2228" s="6" t="str">
        <f>SUBSTITUTE(SUBSTITUTE(Table2[[#This Row],[NAMA BARANG]],"-","")," ","")</f>
        <v>TasplastikBesarC1</v>
      </c>
      <c r="B2228" s="8">
        <f ca="1">IF(Table2[[#This Row],[TT]]&lt;1,"",COUNT(B$2:B2227)+1)</f>
        <v>2226</v>
      </c>
      <c r="C2228" s="6" t="s">
        <v>2580</v>
      </c>
      <c r="D2228" s="8">
        <v>1</v>
      </c>
      <c r="E2228" s="8">
        <v>100</v>
      </c>
      <c r="F2228" s="8">
        <f ca="1">SUM(Table2[[#This Row],[AWAL]],Table2[[#This Row],[M17_21_2]],Table2[[#This Row],[K17_21_2]],Table2[[#This Row],[M23_28_2]],Table2[[#This Row],[K23_28_2]])</f>
        <v>1</v>
      </c>
      <c r="G2228" s="6">
        <f ca="1">SUMIF(INDIRECT(Table2[[#Headers],[M17_21_2]]&amp;"[concat]"),Table2[concat],INDIRECT(Table2[[#Headers],[M17_21_2]]&amp;"[c]"))</f>
        <v>0</v>
      </c>
      <c r="H2228" s="6">
        <f ca="1">SUMIF(INDIRECT(Table2[[#Headers],[K17_21_2]]&amp;"[concat]"),Table2[concat],INDIRECT(Table2[[#Headers],[K17_21_2]]&amp;"[c]"))*-1</f>
        <v>0</v>
      </c>
      <c r="I2228" s="6" t="str">
        <f ca="1">IF(OR(Table2[[#This Row],[M17_21_2]]&gt;0,Table2[[#This Row],[K17_21_2]]&lt;0),"+-","")</f>
        <v/>
      </c>
      <c r="J2228" s="9">
        <f ca="1">SUMIF(INDIRECT(Table2[[#Headers],[M23_28_2]]&amp;"[concat]"),Table2[concat],INDIRECT(Table2[[#Headers],[M23_28_2]]&amp;"[c]"))</f>
        <v>0</v>
      </c>
      <c r="K2228" s="9"/>
      <c r="L2228" s="9" t="str">
        <f ca="1">IF(OR(Table2[[#This Row],[M23_28_2]]&gt;0,Table2[[#This Row],[K23_28_2]]&lt;0),"+-","")</f>
        <v/>
      </c>
    </row>
    <row r="2229" spans="1:12" x14ac:dyDescent="0.25">
      <c r="A2229" s="6" t="str">
        <f>SUBSTITUTE(SUBSTITUTE(Table2[[#This Row],[NAMA BARANG]],"-","")," ","")</f>
        <v>TasplastikBesarC1</v>
      </c>
      <c r="B2229" s="8">
        <f ca="1">IF(Table2[[#This Row],[TT]]&lt;1,"",COUNT(B$2:B2228)+1)</f>
        <v>2227</v>
      </c>
      <c r="C2229" s="6" t="s">
        <v>2580</v>
      </c>
      <c r="D2229" s="8">
        <v>1</v>
      </c>
      <c r="E2229" s="8">
        <v>100</v>
      </c>
      <c r="F2229" s="8">
        <f ca="1">SUM(Table2[[#This Row],[AWAL]],Table2[[#This Row],[M17_21_2]],Table2[[#This Row],[K17_21_2]],Table2[[#This Row],[M23_28_2]],Table2[[#This Row],[K23_28_2]])</f>
        <v>1</v>
      </c>
      <c r="G2229" s="6">
        <f ca="1">SUMIF(INDIRECT(Table2[[#Headers],[M17_21_2]]&amp;"[concat]"),Table2[concat],INDIRECT(Table2[[#Headers],[M17_21_2]]&amp;"[c]"))</f>
        <v>0</v>
      </c>
      <c r="H2229" s="6">
        <f ca="1">SUMIF(INDIRECT(Table2[[#Headers],[K17_21_2]]&amp;"[concat]"),Table2[concat],INDIRECT(Table2[[#Headers],[K17_21_2]]&amp;"[c]"))*-1</f>
        <v>0</v>
      </c>
      <c r="I2229" s="6" t="str">
        <f ca="1">IF(OR(Table2[[#This Row],[M17_21_2]]&gt;0,Table2[[#This Row],[K17_21_2]]&lt;0),"+-","")</f>
        <v/>
      </c>
      <c r="J2229" s="9">
        <f ca="1">SUMIF(INDIRECT(Table2[[#Headers],[M23_28_2]]&amp;"[concat]"),Table2[concat],INDIRECT(Table2[[#Headers],[M23_28_2]]&amp;"[c]"))</f>
        <v>0</v>
      </c>
      <c r="K2229" s="9"/>
      <c r="L2229" s="9" t="str">
        <f ca="1">IF(OR(Table2[[#This Row],[M23_28_2]]&gt;0,Table2[[#This Row],[K23_28_2]]&lt;0),"+-","")</f>
        <v/>
      </c>
    </row>
    <row r="2230" spans="1:12" x14ac:dyDescent="0.25">
      <c r="A2230" s="6" t="str">
        <f>SUBSTITUTE(SUBSTITUTE(Table2[[#This Row],[NAMA BARANG]],"-","")," ","")</f>
        <v>TasplastikBesarC1</v>
      </c>
      <c r="B2230" s="8">
        <f ca="1">IF(Table2[[#This Row],[TT]]&lt;1,"",COUNT(B$2:B2229)+1)</f>
        <v>2228</v>
      </c>
      <c r="C2230" s="6" t="s">
        <v>2580</v>
      </c>
      <c r="D2230" s="8">
        <v>1</v>
      </c>
      <c r="E2230" s="8">
        <v>100</v>
      </c>
      <c r="F2230" s="8">
        <f ca="1">SUM(Table2[[#This Row],[AWAL]],Table2[[#This Row],[M17_21_2]],Table2[[#This Row],[K17_21_2]],Table2[[#This Row],[M23_28_2]],Table2[[#This Row],[K23_28_2]])</f>
        <v>1</v>
      </c>
      <c r="G2230" s="6">
        <f ca="1">SUMIF(INDIRECT(Table2[[#Headers],[M17_21_2]]&amp;"[concat]"),Table2[concat],INDIRECT(Table2[[#Headers],[M17_21_2]]&amp;"[c]"))</f>
        <v>0</v>
      </c>
      <c r="H2230" s="6">
        <f ca="1">SUMIF(INDIRECT(Table2[[#Headers],[K17_21_2]]&amp;"[concat]"),Table2[concat],INDIRECT(Table2[[#Headers],[K17_21_2]]&amp;"[c]"))*-1</f>
        <v>0</v>
      </c>
      <c r="I2230" s="6" t="str">
        <f ca="1">IF(OR(Table2[[#This Row],[M17_21_2]]&gt;0,Table2[[#This Row],[K17_21_2]]&lt;0),"+-","")</f>
        <v/>
      </c>
      <c r="J2230" s="9">
        <f ca="1">SUMIF(INDIRECT(Table2[[#Headers],[M23_28_2]]&amp;"[concat]"),Table2[concat],INDIRECT(Table2[[#Headers],[M23_28_2]]&amp;"[c]"))</f>
        <v>0</v>
      </c>
      <c r="K2230" s="9"/>
      <c r="L2230" s="9" t="str">
        <f ca="1">IF(OR(Table2[[#This Row],[M23_28_2]]&gt;0,Table2[[#This Row],[K23_28_2]]&lt;0),"+-","")</f>
        <v/>
      </c>
    </row>
    <row r="2231" spans="1:12" x14ac:dyDescent="0.25">
      <c r="A2231" s="6" t="str">
        <f>SUBSTITUTE(SUBSTITUTE(Table2[[#This Row],[NAMA BARANG]],"-","")," ","")</f>
        <v>TasplastikBesarC1</v>
      </c>
      <c r="B2231" s="8">
        <f ca="1">IF(Table2[[#This Row],[TT]]&lt;1,"",COUNT(B$2:B2230)+1)</f>
        <v>2229</v>
      </c>
      <c r="C2231" s="6" t="s">
        <v>2580</v>
      </c>
      <c r="D2231" s="8">
        <v>1</v>
      </c>
      <c r="E2231" s="8">
        <v>100</v>
      </c>
      <c r="F2231" s="8">
        <f ca="1">SUM(Table2[[#This Row],[AWAL]],Table2[[#This Row],[M17_21_2]],Table2[[#This Row],[K17_21_2]],Table2[[#This Row],[M23_28_2]],Table2[[#This Row],[K23_28_2]])</f>
        <v>1</v>
      </c>
      <c r="G2231" s="6">
        <f ca="1">SUMIF(INDIRECT(Table2[[#Headers],[M17_21_2]]&amp;"[concat]"),Table2[concat],INDIRECT(Table2[[#Headers],[M17_21_2]]&amp;"[c]"))</f>
        <v>0</v>
      </c>
      <c r="H2231" s="6">
        <f ca="1">SUMIF(INDIRECT(Table2[[#Headers],[K17_21_2]]&amp;"[concat]"),Table2[concat],INDIRECT(Table2[[#Headers],[K17_21_2]]&amp;"[c]"))*-1</f>
        <v>0</v>
      </c>
      <c r="I2231" s="6" t="str">
        <f ca="1">IF(OR(Table2[[#This Row],[M17_21_2]]&gt;0,Table2[[#This Row],[K17_21_2]]&lt;0),"+-","")</f>
        <v/>
      </c>
      <c r="J2231" s="9">
        <f ca="1">SUMIF(INDIRECT(Table2[[#Headers],[M23_28_2]]&amp;"[concat]"),Table2[concat],INDIRECT(Table2[[#Headers],[M23_28_2]]&amp;"[c]"))</f>
        <v>0</v>
      </c>
      <c r="K2231" s="9"/>
      <c r="L2231" s="9" t="str">
        <f ca="1">IF(OR(Table2[[#This Row],[M23_28_2]]&gt;0,Table2[[#This Row],[K23_28_2]]&lt;0),"+-","")</f>
        <v/>
      </c>
    </row>
    <row r="2232" spans="1:12" x14ac:dyDescent="0.25">
      <c r="A2232" s="6" t="str">
        <f>SUBSTITUTE(SUBSTITUTE(Table2[[#This Row],[NAMA BARANG]],"-","")," ","")</f>
        <v>TasplastikBesarC1</v>
      </c>
      <c r="B2232" s="8">
        <f ca="1">IF(Table2[[#This Row],[TT]]&lt;1,"",COUNT(B$2:B2231)+1)</f>
        <v>2230</v>
      </c>
      <c r="C2232" s="6" t="s">
        <v>2580</v>
      </c>
      <c r="D2232" s="8">
        <v>1</v>
      </c>
      <c r="E2232" s="8">
        <v>100</v>
      </c>
      <c r="F2232" s="8">
        <f ca="1">SUM(Table2[[#This Row],[AWAL]],Table2[[#This Row],[M17_21_2]],Table2[[#This Row],[K17_21_2]],Table2[[#This Row],[M23_28_2]],Table2[[#This Row],[K23_28_2]])</f>
        <v>1</v>
      </c>
      <c r="G2232" s="6">
        <f ca="1">SUMIF(INDIRECT(Table2[[#Headers],[M17_21_2]]&amp;"[concat]"),Table2[concat],INDIRECT(Table2[[#Headers],[M17_21_2]]&amp;"[c]"))</f>
        <v>0</v>
      </c>
      <c r="H2232" s="6">
        <f ca="1">SUMIF(INDIRECT(Table2[[#Headers],[K17_21_2]]&amp;"[concat]"),Table2[concat],INDIRECT(Table2[[#Headers],[K17_21_2]]&amp;"[c]"))*-1</f>
        <v>0</v>
      </c>
      <c r="I2232" s="6" t="str">
        <f ca="1">IF(OR(Table2[[#This Row],[M17_21_2]]&gt;0,Table2[[#This Row],[K17_21_2]]&lt;0),"+-","")</f>
        <v/>
      </c>
      <c r="J2232" s="9">
        <f ca="1">SUMIF(INDIRECT(Table2[[#Headers],[M23_28_2]]&amp;"[concat]"),Table2[concat],INDIRECT(Table2[[#Headers],[M23_28_2]]&amp;"[c]"))</f>
        <v>0</v>
      </c>
      <c r="K2232" s="9"/>
      <c r="L2232" s="9" t="str">
        <f ca="1">IF(OR(Table2[[#This Row],[M23_28_2]]&gt;0,Table2[[#This Row],[K23_28_2]]&lt;0),"+-","")</f>
        <v/>
      </c>
    </row>
    <row r="2233" spans="1:12" x14ac:dyDescent="0.25">
      <c r="A2233" s="6" t="str">
        <f>SUBSTITUTE(SUBSTITUTE(Table2[[#This Row],[NAMA BARANG]],"-","")," ","")</f>
        <v>TasplastikBesarC1</v>
      </c>
      <c r="B2233" s="8">
        <f ca="1">IF(Table2[[#This Row],[TT]]&lt;1,"",COUNT(B$2:B2232)+1)</f>
        <v>2231</v>
      </c>
      <c r="C2233" s="6" t="s">
        <v>2580</v>
      </c>
      <c r="D2233" s="8">
        <v>6</v>
      </c>
      <c r="E2233" s="8">
        <v>100</v>
      </c>
      <c r="F2233" s="8">
        <f ca="1">SUM(Table2[[#This Row],[AWAL]],Table2[[#This Row],[M17_21_2]],Table2[[#This Row],[K17_21_2]],Table2[[#This Row],[M23_28_2]],Table2[[#This Row],[K23_28_2]])</f>
        <v>6</v>
      </c>
      <c r="G2233" s="6">
        <f ca="1">SUMIF(INDIRECT(Table2[[#Headers],[M17_21_2]]&amp;"[concat]"),Table2[concat],INDIRECT(Table2[[#Headers],[M17_21_2]]&amp;"[c]"))</f>
        <v>0</v>
      </c>
      <c r="H2233" s="6">
        <f ca="1">SUMIF(INDIRECT(Table2[[#Headers],[K17_21_2]]&amp;"[concat]"),Table2[concat],INDIRECT(Table2[[#Headers],[K17_21_2]]&amp;"[c]"))*-1</f>
        <v>0</v>
      </c>
      <c r="I2233" s="6" t="str">
        <f ca="1">IF(OR(Table2[[#This Row],[M17_21_2]]&gt;0,Table2[[#This Row],[K17_21_2]]&lt;0),"+-","")</f>
        <v/>
      </c>
      <c r="J2233" s="9">
        <f ca="1">SUMIF(INDIRECT(Table2[[#Headers],[M23_28_2]]&amp;"[concat]"),Table2[concat],INDIRECT(Table2[[#Headers],[M23_28_2]]&amp;"[c]"))</f>
        <v>0</v>
      </c>
      <c r="K2233" s="9"/>
      <c r="L2233" s="9" t="str">
        <f ca="1">IF(OR(Table2[[#This Row],[M23_28_2]]&gt;0,Table2[[#This Row],[K23_28_2]]&lt;0),"+-","")</f>
        <v/>
      </c>
    </row>
    <row r="2234" spans="1:12" x14ac:dyDescent="0.25">
      <c r="A2234" s="6" t="str">
        <f>SUBSTITUTE(SUBSTITUTE(Table2[[#This Row],[NAMA BARANG]],"-","")," ","")</f>
        <v>TasplastikkecilA1</v>
      </c>
      <c r="B2234" s="8">
        <f ca="1">IF(Table2[[#This Row],[TT]]&lt;1,"",COUNT(B$2:B2233)+1)</f>
        <v>2232</v>
      </c>
      <c r="C2234" s="6" t="s">
        <v>2582</v>
      </c>
      <c r="D2234" s="8">
        <v>1</v>
      </c>
      <c r="E2234" s="8">
        <v>170</v>
      </c>
      <c r="F2234" s="8">
        <f ca="1">SUM(Table2[[#This Row],[AWAL]],Table2[[#This Row],[M17_21_2]],Table2[[#This Row],[K17_21_2]],Table2[[#This Row],[M23_28_2]],Table2[[#This Row],[K23_28_2]])</f>
        <v>1</v>
      </c>
      <c r="G2234" s="6">
        <f ca="1">SUMIF(INDIRECT(Table2[[#Headers],[M17_21_2]]&amp;"[concat]"),Table2[concat],INDIRECT(Table2[[#Headers],[M17_21_2]]&amp;"[c]"))</f>
        <v>0</v>
      </c>
      <c r="H2234" s="6">
        <f ca="1">SUMIF(INDIRECT(Table2[[#Headers],[K17_21_2]]&amp;"[concat]"),Table2[concat],INDIRECT(Table2[[#Headers],[K17_21_2]]&amp;"[c]"))*-1</f>
        <v>0</v>
      </c>
      <c r="I2234" s="6" t="str">
        <f ca="1">IF(OR(Table2[[#This Row],[M17_21_2]]&gt;0,Table2[[#This Row],[K17_21_2]]&lt;0),"+-","")</f>
        <v/>
      </c>
      <c r="J2234" s="9">
        <f ca="1">SUMIF(INDIRECT(Table2[[#Headers],[M23_28_2]]&amp;"[concat]"),Table2[concat],INDIRECT(Table2[[#Headers],[M23_28_2]]&amp;"[c]"))</f>
        <v>0</v>
      </c>
      <c r="K2234" s="9"/>
      <c r="L2234" s="9" t="str">
        <f ca="1">IF(OR(Table2[[#This Row],[M23_28_2]]&gt;0,Table2[[#This Row],[K23_28_2]]&lt;0),"+-","")</f>
        <v/>
      </c>
    </row>
    <row r="2235" spans="1:12" x14ac:dyDescent="0.25">
      <c r="A2235" s="6" t="str">
        <f>SUBSTITUTE(SUBSTITUTE(Table2[[#This Row],[NAMA BARANG]],"-","")," ","")</f>
        <v>TasplastikkecilA1</v>
      </c>
      <c r="B2235" s="8">
        <f ca="1">IF(Table2[[#This Row],[TT]]&lt;1,"",COUNT(B$2:B2234)+1)</f>
        <v>2233</v>
      </c>
      <c r="C2235" s="6" t="s">
        <v>2582</v>
      </c>
      <c r="D2235" s="8">
        <v>1</v>
      </c>
      <c r="E2235" s="8">
        <v>170</v>
      </c>
      <c r="F2235" s="8">
        <f ca="1">SUM(Table2[[#This Row],[AWAL]],Table2[[#This Row],[M17_21_2]],Table2[[#This Row],[K17_21_2]],Table2[[#This Row],[M23_28_2]],Table2[[#This Row],[K23_28_2]])</f>
        <v>1</v>
      </c>
      <c r="G2235" s="6">
        <f ca="1">SUMIF(INDIRECT(Table2[[#Headers],[M17_21_2]]&amp;"[concat]"),Table2[concat],INDIRECT(Table2[[#Headers],[M17_21_2]]&amp;"[c]"))</f>
        <v>0</v>
      </c>
      <c r="H2235" s="6">
        <f ca="1">SUMIF(INDIRECT(Table2[[#Headers],[K17_21_2]]&amp;"[concat]"),Table2[concat],INDIRECT(Table2[[#Headers],[K17_21_2]]&amp;"[c]"))*-1</f>
        <v>0</v>
      </c>
      <c r="I2235" s="6" t="str">
        <f ca="1">IF(OR(Table2[[#This Row],[M17_21_2]]&gt;0,Table2[[#This Row],[K17_21_2]]&lt;0),"+-","")</f>
        <v/>
      </c>
      <c r="J2235" s="9">
        <f ca="1">SUMIF(INDIRECT(Table2[[#Headers],[M23_28_2]]&amp;"[concat]"),Table2[concat],INDIRECT(Table2[[#Headers],[M23_28_2]]&amp;"[c]"))</f>
        <v>0</v>
      </c>
      <c r="K2235" s="9"/>
      <c r="L2235" s="9" t="str">
        <f ca="1">IF(OR(Table2[[#This Row],[M23_28_2]]&gt;0,Table2[[#This Row],[K23_28_2]]&lt;0),"+-","")</f>
        <v/>
      </c>
    </row>
    <row r="2236" spans="1:12" x14ac:dyDescent="0.25">
      <c r="A2236" s="6" t="str">
        <f>SUBSTITUTE(SUBSTITUTE(Table2[[#This Row],[NAMA BARANG]],"-","")," ","")</f>
        <v>TasplastikkecilA1</v>
      </c>
      <c r="B2236" s="8">
        <f ca="1">IF(Table2[[#This Row],[TT]]&lt;1,"",COUNT(B$2:B2235)+1)</f>
        <v>2234</v>
      </c>
      <c r="C2236" s="6" t="s">
        <v>2582</v>
      </c>
      <c r="D2236" s="8">
        <v>1</v>
      </c>
      <c r="E2236" s="8">
        <v>170</v>
      </c>
      <c r="F2236" s="8">
        <f ca="1">SUM(Table2[[#This Row],[AWAL]],Table2[[#This Row],[M17_21_2]],Table2[[#This Row],[K17_21_2]],Table2[[#This Row],[M23_28_2]],Table2[[#This Row],[K23_28_2]])</f>
        <v>1</v>
      </c>
      <c r="G2236" s="6">
        <f ca="1">SUMIF(INDIRECT(Table2[[#Headers],[M17_21_2]]&amp;"[concat]"),Table2[concat],INDIRECT(Table2[[#Headers],[M17_21_2]]&amp;"[c]"))</f>
        <v>0</v>
      </c>
      <c r="H2236" s="6">
        <f ca="1">SUMIF(INDIRECT(Table2[[#Headers],[K17_21_2]]&amp;"[concat]"),Table2[concat],INDIRECT(Table2[[#Headers],[K17_21_2]]&amp;"[c]"))*-1</f>
        <v>0</v>
      </c>
      <c r="I2236" s="6" t="str">
        <f ca="1">IF(OR(Table2[[#This Row],[M17_21_2]]&gt;0,Table2[[#This Row],[K17_21_2]]&lt;0),"+-","")</f>
        <v/>
      </c>
      <c r="J2236" s="9">
        <f ca="1">SUMIF(INDIRECT(Table2[[#Headers],[M23_28_2]]&amp;"[concat]"),Table2[concat],INDIRECT(Table2[[#Headers],[M23_28_2]]&amp;"[c]"))</f>
        <v>0</v>
      </c>
      <c r="K2236" s="9"/>
      <c r="L2236" s="9" t="str">
        <f ca="1">IF(OR(Table2[[#This Row],[M23_28_2]]&gt;0,Table2[[#This Row],[K23_28_2]]&lt;0),"+-","")</f>
        <v/>
      </c>
    </row>
    <row r="2237" spans="1:12" x14ac:dyDescent="0.25">
      <c r="A2237" s="6" t="str">
        <f>SUBSTITUTE(SUBSTITUTE(Table2[[#This Row],[NAMA BARANG]],"-","")," ","")</f>
        <v>TasplastikkecilA1</v>
      </c>
      <c r="B2237" s="8">
        <f ca="1">IF(Table2[[#This Row],[TT]]&lt;1,"",COUNT(B$2:B2236)+1)</f>
        <v>2235</v>
      </c>
      <c r="C2237" s="6" t="s">
        <v>2582</v>
      </c>
      <c r="D2237" s="8">
        <v>1</v>
      </c>
      <c r="E2237" s="8">
        <v>170</v>
      </c>
      <c r="F2237" s="8">
        <f ca="1">SUM(Table2[[#This Row],[AWAL]],Table2[[#This Row],[M17_21_2]],Table2[[#This Row],[K17_21_2]],Table2[[#This Row],[M23_28_2]],Table2[[#This Row],[K23_28_2]])</f>
        <v>1</v>
      </c>
      <c r="G2237" s="6">
        <f ca="1">SUMIF(INDIRECT(Table2[[#Headers],[M17_21_2]]&amp;"[concat]"),Table2[concat],INDIRECT(Table2[[#Headers],[M17_21_2]]&amp;"[c]"))</f>
        <v>0</v>
      </c>
      <c r="H2237" s="6">
        <f ca="1">SUMIF(INDIRECT(Table2[[#Headers],[K17_21_2]]&amp;"[concat]"),Table2[concat],INDIRECT(Table2[[#Headers],[K17_21_2]]&amp;"[c]"))*-1</f>
        <v>0</v>
      </c>
      <c r="I2237" s="6" t="str">
        <f ca="1">IF(OR(Table2[[#This Row],[M17_21_2]]&gt;0,Table2[[#This Row],[K17_21_2]]&lt;0),"+-","")</f>
        <v/>
      </c>
      <c r="J2237" s="9">
        <f ca="1">SUMIF(INDIRECT(Table2[[#Headers],[M23_28_2]]&amp;"[concat]"),Table2[concat],INDIRECT(Table2[[#Headers],[M23_28_2]]&amp;"[c]"))</f>
        <v>0</v>
      </c>
      <c r="K2237" s="9"/>
      <c r="L2237" s="9" t="str">
        <f ca="1">IF(OR(Table2[[#This Row],[M23_28_2]]&gt;0,Table2[[#This Row],[K23_28_2]]&lt;0),"+-","")</f>
        <v/>
      </c>
    </row>
    <row r="2238" spans="1:12" x14ac:dyDescent="0.25">
      <c r="A2238" s="6" t="str">
        <f>SUBSTITUTE(SUBSTITUTE(Table2[[#This Row],[NAMA BARANG]],"-","")," ","")</f>
        <v>TasPlastikkecilA1</v>
      </c>
      <c r="B2238" s="8">
        <f ca="1">IF(Table2[[#This Row],[TT]]&lt;1,"",COUNT(B$2:B2237)+1)</f>
        <v>2236</v>
      </c>
      <c r="C2238" s="6" t="s">
        <v>2581</v>
      </c>
      <c r="D2238" s="8">
        <v>1</v>
      </c>
      <c r="E2238" s="8">
        <v>170</v>
      </c>
      <c r="F2238" s="8">
        <f ca="1">SUM(Table2[[#This Row],[AWAL]],Table2[[#This Row],[M17_21_2]],Table2[[#This Row],[K17_21_2]],Table2[[#This Row],[M23_28_2]],Table2[[#This Row],[K23_28_2]])</f>
        <v>1</v>
      </c>
      <c r="G2238" s="6">
        <f ca="1">SUMIF(INDIRECT(Table2[[#Headers],[M17_21_2]]&amp;"[concat]"),Table2[concat],INDIRECT(Table2[[#Headers],[M17_21_2]]&amp;"[c]"))</f>
        <v>0</v>
      </c>
      <c r="H2238" s="6">
        <f ca="1">SUMIF(INDIRECT(Table2[[#Headers],[K17_21_2]]&amp;"[concat]"),Table2[concat],INDIRECT(Table2[[#Headers],[K17_21_2]]&amp;"[c]"))*-1</f>
        <v>0</v>
      </c>
      <c r="I2238" s="6" t="str">
        <f ca="1">IF(OR(Table2[[#This Row],[M17_21_2]]&gt;0,Table2[[#This Row],[K17_21_2]]&lt;0),"+-","")</f>
        <v/>
      </c>
      <c r="J2238" s="9">
        <f ca="1">SUMIF(INDIRECT(Table2[[#Headers],[M23_28_2]]&amp;"[concat]"),Table2[concat],INDIRECT(Table2[[#Headers],[M23_28_2]]&amp;"[c]"))</f>
        <v>0</v>
      </c>
      <c r="K2238" s="9"/>
      <c r="L2238" s="9" t="str">
        <f ca="1">IF(OR(Table2[[#This Row],[M23_28_2]]&gt;0,Table2[[#This Row],[K23_28_2]]&lt;0),"+-","")</f>
        <v/>
      </c>
    </row>
    <row r="2239" spans="1:12" x14ac:dyDescent="0.25">
      <c r="A2239" s="6" t="str">
        <f>SUBSTITUTE(SUBSTITUTE(Table2[[#This Row],[NAMA BARANG]],"-","")," ","")</f>
        <v>TasplastikkecilA1</v>
      </c>
      <c r="B2239" s="8">
        <f ca="1">IF(Table2[[#This Row],[TT]]&lt;1,"",COUNT(B$2:B2238)+1)</f>
        <v>2237</v>
      </c>
      <c r="C2239" s="6" t="s">
        <v>2582</v>
      </c>
      <c r="D2239" s="8">
        <v>1</v>
      </c>
      <c r="E2239" s="8">
        <v>170</v>
      </c>
      <c r="F2239" s="8">
        <f ca="1">SUM(Table2[[#This Row],[AWAL]],Table2[[#This Row],[M17_21_2]],Table2[[#This Row],[K17_21_2]],Table2[[#This Row],[M23_28_2]],Table2[[#This Row],[K23_28_2]])</f>
        <v>1</v>
      </c>
      <c r="G2239" s="6">
        <f ca="1">SUMIF(INDIRECT(Table2[[#Headers],[M17_21_2]]&amp;"[concat]"),Table2[concat],INDIRECT(Table2[[#Headers],[M17_21_2]]&amp;"[c]"))</f>
        <v>0</v>
      </c>
      <c r="H2239" s="6">
        <f ca="1">SUMIF(INDIRECT(Table2[[#Headers],[K17_21_2]]&amp;"[concat]"),Table2[concat],INDIRECT(Table2[[#Headers],[K17_21_2]]&amp;"[c]"))*-1</f>
        <v>0</v>
      </c>
      <c r="I2239" s="6" t="str">
        <f ca="1">IF(OR(Table2[[#This Row],[M17_21_2]]&gt;0,Table2[[#This Row],[K17_21_2]]&lt;0),"+-","")</f>
        <v/>
      </c>
      <c r="J2239" s="9">
        <f ca="1">SUMIF(INDIRECT(Table2[[#Headers],[M23_28_2]]&amp;"[concat]"),Table2[concat],INDIRECT(Table2[[#Headers],[M23_28_2]]&amp;"[c]"))</f>
        <v>0</v>
      </c>
      <c r="K2239" s="9"/>
      <c r="L2239" s="9" t="str">
        <f ca="1">IF(OR(Table2[[#This Row],[M23_28_2]]&gt;0,Table2[[#This Row],[K23_28_2]]&lt;0),"+-","")</f>
        <v/>
      </c>
    </row>
    <row r="2240" spans="1:12" x14ac:dyDescent="0.25">
      <c r="A2240" s="6" t="str">
        <f>SUBSTITUTE(SUBSTITUTE(Table2[[#This Row],[NAMA BARANG]],"-","")," ","")</f>
        <v>TasPlastikkecilA1</v>
      </c>
      <c r="B2240" s="8">
        <f ca="1">IF(Table2[[#This Row],[TT]]&lt;1,"",COUNT(B$2:B2239)+1)</f>
        <v>2238</v>
      </c>
      <c r="C2240" s="6" t="s">
        <v>2581</v>
      </c>
      <c r="D2240" s="8">
        <v>2</v>
      </c>
      <c r="E2240" s="8">
        <v>170</v>
      </c>
      <c r="F2240" s="8">
        <f ca="1">SUM(Table2[[#This Row],[AWAL]],Table2[[#This Row],[M17_21_2]],Table2[[#This Row],[K17_21_2]],Table2[[#This Row],[M23_28_2]],Table2[[#This Row],[K23_28_2]])</f>
        <v>2</v>
      </c>
      <c r="G2240" s="6">
        <f ca="1">SUMIF(INDIRECT(Table2[[#Headers],[M17_21_2]]&amp;"[concat]"),Table2[concat],INDIRECT(Table2[[#Headers],[M17_21_2]]&amp;"[c]"))</f>
        <v>0</v>
      </c>
      <c r="H2240" s="6">
        <f ca="1">SUMIF(INDIRECT(Table2[[#Headers],[K17_21_2]]&amp;"[concat]"),Table2[concat],INDIRECT(Table2[[#Headers],[K17_21_2]]&amp;"[c]"))*-1</f>
        <v>0</v>
      </c>
      <c r="I2240" s="6" t="str">
        <f ca="1">IF(OR(Table2[[#This Row],[M17_21_2]]&gt;0,Table2[[#This Row],[K17_21_2]]&lt;0),"+-","")</f>
        <v/>
      </c>
      <c r="J2240" s="9">
        <f ca="1">SUMIF(INDIRECT(Table2[[#Headers],[M23_28_2]]&amp;"[concat]"),Table2[concat],INDIRECT(Table2[[#Headers],[M23_28_2]]&amp;"[c]"))</f>
        <v>0</v>
      </c>
      <c r="K2240" s="9"/>
      <c r="L2240" s="9" t="str">
        <f ca="1">IF(OR(Table2[[#This Row],[M23_28_2]]&gt;0,Table2[[#This Row],[K23_28_2]]&lt;0),"+-","")</f>
        <v/>
      </c>
    </row>
    <row r="2241" spans="1:12" x14ac:dyDescent="0.25">
      <c r="A2241" s="6" t="str">
        <f>SUBSTITUTE(SUBSTITUTE(Table2[[#This Row],[NAMA BARANG]],"-","")," ","")</f>
        <v>TasPlastikkecilA1</v>
      </c>
      <c r="B2241" s="8">
        <f ca="1">IF(Table2[[#This Row],[TT]]&lt;1,"",COUNT(B$2:B2240)+1)</f>
        <v>2239</v>
      </c>
      <c r="C2241" s="6" t="s">
        <v>2581</v>
      </c>
      <c r="D2241" s="8">
        <v>4</v>
      </c>
      <c r="E2241" s="8">
        <v>170</v>
      </c>
      <c r="F2241" s="8">
        <f ca="1">SUM(Table2[[#This Row],[AWAL]],Table2[[#This Row],[M17_21_2]],Table2[[#This Row],[K17_21_2]],Table2[[#This Row],[M23_28_2]],Table2[[#This Row],[K23_28_2]])</f>
        <v>4</v>
      </c>
      <c r="G2241" s="6">
        <f ca="1">SUMIF(INDIRECT(Table2[[#Headers],[M17_21_2]]&amp;"[concat]"),Table2[concat],INDIRECT(Table2[[#Headers],[M17_21_2]]&amp;"[c]"))</f>
        <v>0</v>
      </c>
      <c r="H2241" s="6">
        <f ca="1">SUMIF(INDIRECT(Table2[[#Headers],[K17_21_2]]&amp;"[concat]"),Table2[concat],INDIRECT(Table2[[#Headers],[K17_21_2]]&amp;"[c]"))*-1</f>
        <v>0</v>
      </c>
      <c r="I2241" s="6" t="str">
        <f ca="1">IF(OR(Table2[[#This Row],[M17_21_2]]&gt;0,Table2[[#This Row],[K17_21_2]]&lt;0),"+-","")</f>
        <v/>
      </c>
      <c r="J2241" s="9">
        <f ca="1">SUMIF(INDIRECT(Table2[[#Headers],[M23_28_2]]&amp;"[concat]"),Table2[concat],INDIRECT(Table2[[#Headers],[M23_28_2]]&amp;"[c]"))</f>
        <v>0</v>
      </c>
      <c r="K2241" s="9"/>
      <c r="L2241" s="9" t="str">
        <f ca="1">IF(OR(Table2[[#This Row],[M23_28_2]]&gt;0,Table2[[#This Row],[K23_28_2]]&lt;0),"+-","")</f>
        <v/>
      </c>
    </row>
    <row r="2242" spans="1:12" x14ac:dyDescent="0.25">
      <c r="A2242" s="6" t="str">
        <f>SUBSTITUTE(SUBSTITUTE(Table2[[#This Row],[NAMA BARANG]],"-","")," ","")</f>
        <v>TasPlastikkecilA1</v>
      </c>
      <c r="B2242" s="8">
        <f ca="1">IF(Table2[[#This Row],[TT]]&lt;1,"",COUNT(B$2:B2241)+1)</f>
        <v>2240</v>
      </c>
      <c r="C2242" s="6" t="s">
        <v>2581</v>
      </c>
      <c r="D2242" s="8">
        <v>5</v>
      </c>
      <c r="E2242" s="8">
        <v>170</v>
      </c>
      <c r="F2242" s="8">
        <f ca="1">SUM(Table2[[#This Row],[AWAL]],Table2[[#This Row],[M17_21_2]],Table2[[#This Row],[K17_21_2]],Table2[[#This Row],[M23_28_2]],Table2[[#This Row],[K23_28_2]])</f>
        <v>5</v>
      </c>
      <c r="G2242" s="6">
        <f ca="1">SUMIF(INDIRECT(Table2[[#Headers],[M17_21_2]]&amp;"[concat]"),Table2[concat],INDIRECT(Table2[[#Headers],[M17_21_2]]&amp;"[c]"))</f>
        <v>0</v>
      </c>
      <c r="H2242" s="6">
        <f ca="1">SUMIF(INDIRECT(Table2[[#Headers],[K17_21_2]]&amp;"[concat]"),Table2[concat],INDIRECT(Table2[[#Headers],[K17_21_2]]&amp;"[c]"))*-1</f>
        <v>0</v>
      </c>
      <c r="I2242" s="6" t="str">
        <f ca="1">IF(OR(Table2[[#This Row],[M17_21_2]]&gt;0,Table2[[#This Row],[K17_21_2]]&lt;0),"+-","")</f>
        <v/>
      </c>
      <c r="J2242" s="9">
        <f ca="1">SUMIF(INDIRECT(Table2[[#Headers],[M23_28_2]]&amp;"[concat]"),Table2[concat],INDIRECT(Table2[[#Headers],[M23_28_2]]&amp;"[c]"))</f>
        <v>0</v>
      </c>
      <c r="K2242" s="9"/>
      <c r="L2242" s="9" t="str">
        <f ca="1">IF(OR(Table2[[#This Row],[M23_28_2]]&gt;0,Table2[[#This Row],[K23_28_2]]&lt;0),"+-","")</f>
        <v/>
      </c>
    </row>
    <row r="2243" spans="1:12" x14ac:dyDescent="0.25">
      <c r="A2243" s="6" t="str">
        <f>SUBSTITUTE(SUBSTITUTE(Table2[[#This Row],[NAMA BARANG]],"-","")," ","")</f>
        <v>TasPlastikkecilA1</v>
      </c>
      <c r="B2243" s="8">
        <f ca="1">IF(Table2[[#This Row],[TT]]&lt;1,"",COUNT(B$2:B2242)+1)</f>
        <v>2241</v>
      </c>
      <c r="C2243" s="6" t="s">
        <v>2581</v>
      </c>
      <c r="D2243" s="8">
        <v>6</v>
      </c>
      <c r="E2243" s="8">
        <v>170</v>
      </c>
      <c r="F2243" s="8">
        <f ca="1">SUM(Table2[[#This Row],[AWAL]],Table2[[#This Row],[M17_21_2]],Table2[[#This Row],[K17_21_2]],Table2[[#This Row],[M23_28_2]],Table2[[#This Row],[K23_28_2]])</f>
        <v>6</v>
      </c>
      <c r="G2243" s="6">
        <f ca="1">SUMIF(INDIRECT(Table2[[#Headers],[M17_21_2]]&amp;"[concat]"),Table2[concat],INDIRECT(Table2[[#Headers],[M17_21_2]]&amp;"[c]"))</f>
        <v>0</v>
      </c>
      <c r="H2243" s="6">
        <f ca="1">SUMIF(INDIRECT(Table2[[#Headers],[K17_21_2]]&amp;"[concat]"),Table2[concat],INDIRECT(Table2[[#Headers],[K17_21_2]]&amp;"[c]"))*-1</f>
        <v>0</v>
      </c>
      <c r="I2243" s="6" t="str">
        <f ca="1">IF(OR(Table2[[#This Row],[M17_21_2]]&gt;0,Table2[[#This Row],[K17_21_2]]&lt;0),"+-","")</f>
        <v/>
      </c>
      <c r="J2243" s="9">
        <f ca="1">SUMIF(INDIRECT(Table2[[#Headers],[M23_28_2]]&amp;"[concat]"),Table2[concat],INDIRECT(Table2[[#Headers],[M23_28_2]]&amp;"[c]"))</f>
        <v>0</v>
      </c>
      <c r="K2243" s="9"/>
      <c r="L2243" s="9" t="str">
        <f ca="1">IF(OR(Table2[[#This Row],[M23_28_2]]&gt;0,Table2[[#This Row],[K23_28_2]]&lt;0),"+-","")</f>
        <v/>
      </c>
    </row>
    <row r="2244" spans="1:12" x14ac:dyDescent="0.25">
      <c r="A2244" s="6" t="str">
        <f>SUBSTITUTE(SUBSTITUTE(Table2[[#This Row],[NAMA BARANG]],"-","")," ","")</f>
        <v>TasPlastikkecilA1</v>
      </c>
      <c r="B2244" s="8">
        <f ca="1">IF(Table2[[#This Row],[TT]]&lt;1,"",COUNT(B$2:B2243)+1)</f>
        <v>2242</v>
      </c>
      <c r="C2244" s="6" t="s">
        <v>2581</v>
      </c>
      <c r="D2244" s="8">
        <v>7</v>
      </c>
      <c r="E2244" s="8">
        <v>170</v>
      </c>
      <c r="F2244" s="8">
        <f ca="1">SUM(Table2[[#This Row],[AWAL]],Table2[[#This Row],[M17_21_2]],Table2[[#This Row],[K17_21_2]],Table2[[#This Row],[M23_28_2]],Table2[[#This Row],[K23_28_2]])</f>
        <v>7</v>
      </c>
      <c r="G2244" s="6">
        <f ca="1">SUMIF(INDIRECT(Table2[[#Headers],[M17_21_2]]&amp;"[concat]"),Table2[concat],INDIRECT(Table2[[#Headers],[M17_21_2]]&amp;"[c]"))</f>
        <v>0</v>
      </c>
      <c r="H2244" s="6">
        <f ca="1">SUMIF(INDIRECT(Table2[[#Headers],[K17_21_2]]&amp;"[concat]"),Table2[concat],INDIRECT(Table2[[#Headers],[K17_21_2]]&amp;"[c]"))*-1</f>
        <v>0</v>
      </c>
      <c r="I2244" s="6" t="str">
        <f ca="1">IF(OR(Table2[[#This Row],[M17_21_2]]&gt;0,Table2[[#This Row],[K17_21_2]]&lt;0),"+-","")</f>
        <v/>
      </c>
      <c r="J2244" s="9">
        <f ca="1">SUMIF(INDIRECT(Table2[[#Headers],[M23_28_2]]&amp;"[concat]"),Table2[concat],INDIRECT(Table2[[#Headers],[M23_28_2]]&amp;"[c]"))</f>
        <v>0</v>
      </c>
      <c r="K2244" s="9"/>
      <c r="L2244" s="9" t="str">
        <f ca="1">IF(OR(Table2[[#This Row],[M23_28_2]]&gt;0,Table2[[#This Row],[K23_28_2]]&lt;0),"+-","")</f>
        <v/>
      </c>
    </row>
    <row r="2245" spans="1:12" x14ac:dyDescent="0.25">
      <c r="A2245" s="6" t="str">
        <f>SUBSTITUTE(SUBSTITUTE(Table2[[#This Row],[NAMA BARANG]],"-","")," ","")</f>
        <v>TasPlastikkecilA1</v>
      </c>
      <c r="B2245" s="8">
        <f ca="1">IF(Table2[[#This Row],[TT]]&lt;1,"",COUNT(B$2:B2244)+1)</f>
        <v>2243</v>
      </c>
      <c r="C2245" s="6" t="s">
        <v>2581</v>
      </c>
      <c r="D2245" s="8">
        <v>7</v>
      </c>
      <c r="E2245" s="8">
        <v>170</v>
      </c>
      <c r="F2245" s="8">
        <f ca="1">SUM(Table2[[#This Row],[AWAL]],Table2[[#This Row],[M17_21_2]],Table2[[#This Row],[K17_21_2]],Table2[[#This Row],[M23_28_2]],Table2[[#This Row],[K23_28_2]])</f>
        <v>7</v>
      </c>
      <c r="G2245" s="6">
        <f ca="1">SUMIF(INDIRECT(Table2[[#Headers],[M17_21_2]]&amp;"[concat]"),Table2[concat],INDIRECT(Table2[[#Headers],[M17_21_2]]&amp;"[c]"))</f>
        <v>0</v>
      </c>
      <c r="H2245" s="6">
        <f ca="1">SUMIF(INDIRECT(Table2[[#Headers],[K17_21_2]]&amp;"[concat]"),Table2[concat],INDIRECT(Table2[[#Headers],[K17_21_2]]&amp;"[c]"))*-1</f>
        <v>0</v>
      </c>
      <c r="I2245" s="6" t="str">
        <f ca="1">IF(OR(Table2[[#This Row],[M17_21_2]]&gt;0,Table2[[#This Row],[K17_21_2]]&lt;0),"+-","")</f>
        <v/>
      </c>
      <c r="J2245" s="9">
        <f ca="1">SUMIF(INDIRECT(Table2[[#Headers],[M23_28_2]]&amp;"[concat]"),Table2[concat],INDIRECT(Table2[[#Headers],[M23_28_2]]&amp;"[c]"))</f>
        <v>0</v>
      </c>
      <c r="K2245" s="9"/>
      <c r="L2245" s="9" t="str">
        <f ca="1">IF(OR(Table2[[#This Row],[M23_28_2]]&gt;0,Table2[[#This Row],[K23_28_2]]&lt;0),"+-","")</f>
        <v/>
      </c>
    </row>
    <row r="2246" spans="1:12" x14ac:dyDescent="0.25">
      <c r="A2246" s="6" t="str">
        <f>SUBSTITUTE(SUBSTITUTE(Table2[[#This Row],[NAMA BARANG]],"-","")," ","")</f>
        <v>TasPlastikTB1</v>
      </c>
      <c r="B2246" s="8">
        <f ca="1">IF(Table2[[#This Row],[TT]]&lt;1,"",COUNT(B$2:B2245)+1)</f>
        <v>2244</v>
      </c>
      <c r="C2246" s="6" t="s">
        <v>2583</v>
      </c>
      <c r="D2246" s="8">
        <v>2</v>
      </c>
      <c r="E2246" s="8">
        <v>60</v>
      </c>
      <c r="F2246" s="8">
        <f ca="1">SUM(Table2[[#This Row],[AWAL]],Table2[[#This Row],[M17_21_2]],Table2[[#This Row],[K17_21_2]],Table2[[#This Row],[M23_28_2]],Table2[[#This Row],[K23_28_2]])</f>
        <v>2</v>
      </c>
      <c r="G2246" s="6">
        <f ca="1">SUMIF(INDIRECT(Table2[[#Headers],[M17_21_2]]&amp;"[concat]"),Table2[concat],INDIRECT(Table2[[#Headers],[M17_21_2]]&amp;"[c]"))</f>
        <v>0</v>
      </c>
      <c r="H2246" s="6">
        <f ca="1">SUMIF(INDIRECT(Table2[[#Headers],[K17_21_2]]&amp;"[concat]"),Table2[concat],INDIRECT(Table2[[#Headers],[K17_21_2]]&amp;"[c]"))*-1</f>
        <v>0</v>
      </c>
      <c r="I2246" s="6" t="str">
        <f ca="1">IF(OR(Table2[[#This Row],[M17_21_2]]&gt;0,Table2[[#This Row],[K17_21_2]]&lt;0),"+-","")</f>
        <v/>
      </c>
      <c r="J2246" s="9">
        <f ca="1">SUMIF(INDIRECT(Table2[[#Headers],[M23_28_2]]&amp;"[concat]"),Table2[concat],INDIRECT(Table2[[#Headers],[M23_28_2]]&amp;"[c]"))</f>
        <v>0</v>
      </c>
      <c r="K2246" s="9"/>
      <c r="L2246" s="9" t="str">
        <f ca="1">IF(OR(Table2[[#This Row],[M23_28_2]]&gt;0,Table2[[#This Row],[K23_28_2]]&lt;0),"+-","")</f>
        <v/>
      </c>
    </row>
    <row r="2247" spans="1:12" x14ac:dyDescent="0.25">
      <c r="A2247" s="6" t="str">
        <f>SUBSTITUTE(SUBSTITUTE(Table2[[#This Row],[NAMA BARANG]],"-","")," ","")</f>
        <v>TasPlastikTB1</v>
      </c>
      <c r="B2247" s="8">
        <f ca="1">IF(Table2[[#This Row],[TT]]&lt;1,"",COUNT(B$2:B2246)+1)</f>
        <v>2245</v>
      </c>
      <c r="C2247" s="6" t="s">
        <v>2583</v>
      </c>
      <c r="D2247" s="8">
        <v>3</v>
      </c>
      <c r="E2247" s="8">
        <v>60</v>
      </c>
      <c r="F2247" s="8">
        <f ca="1">SUM(Table2[[#This Row],[AWAL]],Table2[[#This Row],[M17_21_2]],Table2[[#This Row],[K17_21_2]],Table2[[#This Row],[M23_28_2]],Table2[[#This Row],[K23_28_2]])</f>
        <v>3</v>
      </c>
      <c r="G2247" s="6">
        <f ca="1">SUMIF(INDIRECT(Table2[[#Headers],[M17_21_2]]&amp;"[concat]"),Table2[concat],INDIRECT(Table2[[#Headers],[M17_21_2]]&amp;"[c]"))</f>
        <v>0</v>
      </c>
      <c r="H2247" s="6">
        <f ca="1">SUMIF(INDIRECT(Table2[[#Headers],[K17_21_2]]&amp;"[concat]"),Table2[concat],INDIRECT(Table2[[#Headers],[K17_21_2]]&amp;"[c]"))*-1</f>
        <v>0</v>
      </c>
      <c r="I2247" s="6" t="str">
        <f ca="1">IF(OR(Table2[[#This Row],[M17_21_2]]&gt;0,Table2[[#This Row],[K17_21_2]]&lt;0),"+-","")</f>
        <v/>
      </c>
      <c r="J2247" s="9">
        <f ca="1">SUMIF(INDIRECT(Table2[[#Headers],[M23_28_2]]&amp;"[concat]"),Table2[concat],INDIRECT(Table2[[#Headers],[M23_28_2]]&amp;"[c]"))</f>
        <v>0</v>
      </c>
      <c r="K2247" s="9"/>
      <c r="L2247" s="9" t="str">
        <f ca="1">IF(OR(Table2[[#This Row],[M23_28_2]]&gt;0,Table2[[#This Row],[K23_28_2]]&lt;0),"+-","")</f>
        <v/>
      </c>
    </row>
    <row r="2248" spans="1:12" x14ac:dyDescent="0.25">
      <c r="A2248" s="6" t="str">
        <f>SUBSTITUTE(SUBSTITUTE(Table2[[#This Row],[NAMA BARANG]],"-","")," ","")</f>
        <v>TasPlastikTB1</v>
      </c>
      <c r="B2248" s="8">
        <f ca="1">IF(Table2[[#This Row],[TT]]&lt;1,"",COUNT(B$2:B2247)+1)</f>
        <v>2246</v>
      </c>
      <c r="C2248" s="6" t="s">
        <v>2583</v>
      </c>
      <c r="D2248" s="8">
        <v>10</v>
      </c>
      <c r="E2248" s="8">
        <v>60</v>
      </c>
      <c r="F2248" s="8">
        <f ca="1">SUM(Table2[[#This Row],[AWAL]],Table2[[#This Row],[M17_21_2]],Table2[[#This Row],[K17_21_2]],Table2[[#This Row],[M23_28_2]],Table2[[#This Row],[K23_28_2]])</f>
        <v>10</v>
      </c>
      <c r="G2248" s="6">
        <f ca="1">SUMIF(INDIRECT(Table2[[#Headers],[M17_21_2]]&amp;"[concat]"),Table2[concat],INDIRECT(Table2[[#Headers],[M17_21_2]]&amp;"[c]"))</f>
        <v>0</v>
      </c>
      <c r="H2248" s="6">
        <f ca="1">SUMIF(INDIRECT(Table2[[#Headers],[K17_21_2]]&amp;"[concat]"),Table2[concat],INDIRECT(Table2[[#Headers],[K17_21_2]]&amp;"[c]"))*-1</f>
        <v>0</v>
      </c>
      <c r="I2248" s="6" t="str">
        <f ca="1">IF(OR(Table2[[#This Row],[M17_21_2]]&gt;0,Table2[[#This Row],[K17_21_2]]&lt;0),"+-","")</f>
        <v/>
      </c>
      <c r="J2248" s="9">
        <f ca="1">SUMIF(INDIRECT(Table2[[#Headers],[M23_28_2]]&amp;"[concat]"),Table2[concat],INDIRECT(Table2[[#Headers],[M23_28_2]]&amp;"[c]"))</f>
        <v>0</v>
      </c>
      <c r="K2248" s="9"/>
      <c r="L2248" s="9" t="str">
        <f ca="1">IF(OR(Table2[[#This Row],[M23_28_2]]&gt;0,Table2[[#This Row],[K23_28_2]]&lt;0),"+-","")</f>
        <v/>
      </c>
    </row>
    <row r="2249" spans="1:12" x14ac:dyDescent="0.25">
      <c r="A2249" s="6" t="str">
        <f>SUBSTITUTE(SUBSTITUTE(Table2[[#This Row],[NAMA BARANG]],"-","")," ","")</f>
        <v>TasPlastikTB1</v>
      </c>
      <c r="B2249" s="8">
        <f ca="1">IF(Table2[[#This Row],[TT]]&lt;1,"",COUNT(B$2:B2248)+1)</f>
        <v>2247</v>
      </c>
      <c r="C2249" s="6" t="s">
        <v>2583</v>
      </c>
      <c r="D2249" s="8">
        <v>12</v>
      </c>
      <c r="E2249" s="8">
        <v>60</v>
      </c>
      <c r="F2249" s="8">
        <f ca="1">SUM(Table2[[#This Row],[AWAL]],Table2[[#This Row],[M17_21_2]],Table2[[#This Row],[K17_21_2]],Table2[[#This Row],[M23_28_2]],Table2[[#This Row],[K23_28_2]])</f>
        <v>12</v>
      </c>
      <c r="G2249" s="6">
        <f ca="1">SUMIF(INDIRECT(Table2[[#Headers],[M17_21_2]]&amp;"[concat]"),Table2[concat],INDIRECT(Table2[[#Headers],[M17_21_2]]&amp;"[c]"))</f>
        <v>0</v>
      </c>
      <c r="H2249" s="6">
        <f ca="1">SUMIF(INDIRECT(Table2[[#Headers],[K17_21_2]]&amp;"[concat]"),Table2[concat],INDIRECT(Table2[[#Headers],[K17_21_2]]&amp;"[c]"))*-1</f>
        <v>0</v>
      </c>
      <c r="I2249" s="6" t="str">
        <f ca="1">IF(OR(Table2[[#This Row],[M17_21_2]]&gt;0,Table2[[#This Row],[K17_21_2]]&lt;0),"+-","")</f>
        <v/>
      </c>
      <c r="J2249" s="9">
        <f ca="1">SUMIF(INDIRECT(Table2[[#Headers],[M23_28_2]]&amp;"[concat]"),Table2[concat],INDIRECT(Table2[[#Headers],[M23_28_2]]&amp;"[c]"))</f>
        <v>0</v>
      </c>
      <c r="K2249" s="9"/>
      <c r="L2249" s="9" t="str">
        <f ca="1">IF(OR(Table2[[#This Row],[M23_28_2]]&gt;0,Table2[[#This Row],[K23_28_2]]&lt;0),"+-","")</f>
        <v/>
      </c>
    </row>
    <row r="2250" spans="1:12" x14ac:dyDescent="0.25">
      <c r="A2250" s="6" t="str">
        <f>SUBSTITUTE(SUBSTITUTE(Table2[[#This Row],[NAMA BARANG]],"-","")," ","")</f>
        <v>TasPlastikTB1</v>
      </c>
      <c r="B2250" s="8">
        <f ca="1">IF(Table2[[#This Row],[TT]]&lt;1,"",COUNT(B$2:B2249)+1)</f>
        <v>2248</v>
      </c>
      <c r="C2250" s="6" t="s">
        <v>2583</v>
      </c>
      <c r="D2250" s="8">
        <v>19</v>
      </c>
      <c r="E2250" s="8">
        <v>60</v>
      </c>
      <c r="F2250" s="8">
        <f ca="1">SUM(Table2[[#This Row],[AWAL]],Table2[[#This Row],[M17_21_2]],Table2[[#This Row],[K17_21_2]],Table2[[#This Row],[M23_28_2]],Table2[[#This Row],[K23_28_2]])</f>
        <v>19</v>
      </c>
      <c r="G2250" s="6">
        <f ca="1">SUMIF(INDIRECT(Table2[[#Headers],[M17_21_2]]&amp;"[concat]"),Table2[concat],INDIRECT(Table2[[#Headers],[M17_21_2]]&amp;"[c]"))</f>
        <v>0</v>
      </c>
      <c r="H2250" s="6">
        <f ca="1">SUMIF(INDIRECT(Table2[[#Headers],[K17_21_2]]&amp;"[concat]"),Table2[concat],INDIRECT(Table2[[#Headers],[K17_21_2]]&amp;"[c]"))*-1</f>
        <v>0</v>
      </c>
      <c r="I2250" s="6" t="str">
        <f ca="1">IF(OR(Table2[[#This Row],[M17_21_2]]&gt;0,Table2[[#This Row],[K17_21_2]]&lt;0),"+-","")</f>
        <v/>
      </c>
      <c r="J2250" s="9">
        <f ca="1">SUMIF(INDIRECT(Table2[[#Headers],[M23_28_2]]&amp;"[concat]"),Table2[concat],INDIRECT(Table2[[#Headers],[M23_28_2]]&amp;"[c]"))</f>
        <v>0</v>
      </c>
      <c r="K2250" s="9"/>
      <c r="L2250" s="9" t="str">
        <f ca="1">IF(OR(Table2[[#This Row],[M23_28_2]]&gt;0,Table2[[#This Row],[K23_28_2]]&lt;0),"+-","")</f>
        <v/>
      </c>
    </row>
    <row r="2251" spans="1:12" x14ac:dyDescent="0.25">
      <c r="A2251" s="6" t="str">
        <f>SUBSTITUTE(SUBSTITUTE(Table2[[#This Row],[NAMA BARANG]],"-","")," ","")</f>
        <v>TasplastikTanggungB1</v>
      </c>
      <c r="B2251" s="8">
        <f ca="1">IF(Table2[[#This Row],[TT]]&lt;1,"",COUNT(B$2:B2250)+1)</f>
        <v>2249</v>
      </c>
      <c r="C2251" s="6" t="s">
        <v>2584</v>
      </c>
      <c r="D2251" s="8">
        <v>1</v>
      </c>
      <c r="E2251" s="8" t="s">
        <v>2585</v>
      </c>
      <c r="F2251" s="8">
        <f ca="1">SUM(Table2[[#This Row],[AWAL]],Table2[[#This Row],[M17_21_2]],Table2[[#This Row],[K17_21_2]],Table2[[#This Row],[M23_28_2]],Table2[[#This Row],[K23_28_2]])</f>
        <v>1</v>
      </c>
      <c r="G2251" s="6">
        <f ca="1">SUMIF(INDIRECT(Table2[[#Headers],[M17_21_2]]&amp;"[concat]"),Table2[concat],INDIRECT(Table2[[#Headers],[M17_21_2]]&amp;"[c]"))</f>
        <v>0</v>
      </c>
      <c r="H2251" s="6">
        <f ca="1">SUMIF(INDIRECT(Table2[[#Headers],[K17_21_2]]&amp;"[concat]"),Table2[concat],INDIRECT(Table2[[#Headers],[K17_21_2]]&amp;"[c]"))*-1</f>
        <v>0</v>
      </c>
      <c r="I2251" s="6" t="str">
        <f ca="1">IF(OR(Table2[[#This Row],[M17_21_2]]&gt;0,Table2[[#This Row],[K17_21_2]]&lt;0),"+-","")</f>
        <v/>
      </c>
      <c r="J2251" s="9">
        <f ca="1">SUMIF(INDIRECT(Table2[[#Headers],[M23_28_2]]&amp;"[concat]"),Table2[concat],INDIRECT(Table2[[#Headers],[M23_28_2]]&amp;"[c]"))</f>
        <v>0</v>
      </c>
      <c r="K2251" s="9"/>
      <c r="L2251" s="9" t="str">
        <f ca="1">IF(OR(Table2[[#This Row],[M23_28_2]]&gt;0,Table2[[#This Row],[K23_28_2]]&lt;0),"+-","")</f>
        <v/>
      </c>
    </row>
    <row r="2252" spans="1:12" x14ac:dyDescent="0.25">
      <c r="A2252" s="6" t="str">
        <f>SUBSTITUTE(SUBSTITUTE(Table2[[#This Row],[NAMA BARANG]],"-","")," ","")</f>
        <v>TasplastikTanggungB1</v>
      </c>
      <c r="B2252" s="8">
        <f ca="1">IF(Table2[[#This Row],[TT]]&lt;1,"",COUNT(B$2:B2251)+1)</f>
        <v>2250</v>
      </c>
      <c r="C2252" s="6" t="s">
        <v>2584</v>
      </c>
      <c r="D2252" s="8">
        <v>4</v>
      </c>
      <c r="E2252" s="8" t="s">
        <v>2585</v>
      </c>
      <c r="F2252" s="8">
        <f ca="1">SUM(Table2[[#This Row],[AWAL]],Table2[[#This Row],[M17_21_2]],Table2[[#This Row],[K17_21_2]],Table2[[#This Row],[M23_28_2]],Table2[[#This Row],[K23_28_2]])</f>
        <v>4</v>
      </c>
      <c r="G2252" s="6">
        <f ca="1">SUMIF(INDIRECT(Table2[[#Headers],[M17_21_2]]&amp;"[concat]"),Table2[concat],INDIRECT(Table2[[#Headers],[M17_21_2]]&amp;"[c]"))</f>
        <v>0</v>
      </c>
      <c r="H2252" s="6">
        <f ca="1">SUMIF(INDIRECT(Table2[[#Headers],[K17_21_2]]&amp;"[concat]"),Table2[concat],INDIRECT(Table2[[#Headers],[K17_21_2]]&amp;"[c]"))*-1</f>
        <v>0</v>
      </c>
      <c r="I2252" s="6" t="str">
        <f ca="1">IF(OR(Table2[[#This Row],[M17_21_2]]&gt;0,Table2[[#This Row],[K17_21_2]]&lt;0),"+-","")</f>
        <v/>
      </c>
      <c r="J2252" s="9">
        <f ca="1">SUMIF(INDIRECT(Table2[[#Headers],[M23_28_2]]&amp;"[concat]"),Table2[concat],INDIRECT(Table2[[#Headers],[M23_28_2]]&amp;"[c]"))</f>
        <v>0</v>
      </c>
      <c r="K2252" s="9"/>
      <c r="L2252" s="9" t="str">
        <f ca="1">IF(OR(Table2[[#This Row],[M23_28_2]]&gt;0,Table2[[#This Row],[K23_28_2]]&lt;0),"+-","")</f>
        <v/>
      </c>
    </row>
    <row r="2253" spans="1:12" x14ac:dyDescent="0.25">
      <c r="A2253" s="6" t="str">
        <f>SUBSTITUTE(SUBSTITUTE(Table2[[#This Row],[NAMA BARANG]],"-","")," ","")</f>
        <v>TasPLK1006/M</v>
      </c>
      <c r="B2253" s="8">
        <f ca="1">IF(Table2[[#This Row],[TT]]&lt;1,"",COUNT(B$2:B2252)+1)</f>
        <v>2251</v>
      </c>
      <c r="C2253" s="6" t="s">
        <v>2586</v>
      </c>
      <c r="D2253" s="8">
        <v>1</v>
      </c>
      <c r="E2253" s="8" t="s">
        <v>207</v>
      </c>
      <c r="F2253" s="8">
        <f ca="1">SUM(Table2[[#This Row],[AWAL]],Table2[[#This Row],[M17_21_2]],Table2[[#This Row],[K17_21_2]],Table2[[#This Row],[M23_28_2]],Table2[[#This Row],[K23_28_2]])</f>
        <v>1</v>
      </c>
      <c r="G2253" s="6">
        <f ca="1">SUMIF(INDIRECT(Table2[[#Headers],[M17_21_2]]&amp;"[concat]"),Table2[concat],INDIRECT(Table2[[#Headers],[M17_21_2]]&amp;"[c]"))</f>
        <v>0</v>
      </c>
      <c r="H2253" s="6">
        <f ca="1">SUMIF(INDIRECT(Table2[[#Headers],[K17_21_2]]&amp;"[concat]"),Table2[concat],INDIRECT(Table2[[#Headers],[K17_21_2]]&amp;"[c]"))*-1</f>
        <v>0</v>
      </c>
      <c r="I2253" s="6" t="str">
        <f ca="1">IF(OR(Table2[[#This Row],[M17_21_2]]&gt;0,Table2[[#This Row],[K17_21_2]]&lt;0),"+-","")</f>
        <v/>
      </c>
      <c r="J2253" s="9">
        <f ca="1">SUMIF(INDIRECT(Table2[[#Headers],[M23_28_2]]&amp;"[concat]"),Table2[concat],INDIRECT(Table2[[#Headers],[M23_28_2]]&amp;"[c]"))</f>
        <v>0</v>
      </c>
      <c r="K2253" s="9"/>
      <c r="L2253" s="9" t="str">
        <f ca="1">IF(OR(Table2[[#This Row],[M23_28_2]]&gt;0,Table2[[#This Row],[K23_28_2]]&lt;0),"+-","")</f>
        <v/>
      </c>
    </row>
    <row r="2254" spans="1:12" x14ac:dyDescent="0.25">
      <c r="A2254" s="6" t="str">
        <f>SUBSTITUTE(SUBSTITUTE(Table2[[#This Row],[NAMA BARANG]],"-","")," ","")</f>
        <v>TasPLK1007Dy(26x34)TaliL</v>
      </c>
      <c r="B2254" s="8">
        <f ca="1">IF(Table2[[#This Row],[TT]]&lt;1,"",COUNT(B$2:B2253)+1)</f>
        <v>2252</v>
      </c>
      <c r="C2254" s="6" t="s">
        <v>2587</v>
      </c>
      <c r="D2254" s="8">
        <v>8</v>
      </c>
      <c r="E2254" s="8" t="s">
        <v>36</v>
      </c>
      <c r="F2254" s="8">
        <f ca="1">SUM(Table2[[#This Row],[AWAL]],Table2[[#This Row],[M17_21_2]],Table2[[#This Row],[K17_21_2]],Table2[[#This Row],[M23_28_2]],Table2[[#This Row],[K23_28_2]])</f>
        <v>8</v>
      </c>
      <c r="G2254" s="6">
        <f ca="1">SUMIF(INDIRECT(Table2[[#Headers],[M17_21_2]]&amp;"[concat]"),Table2[concat],INDIRECT(Table2[[#Headers],[M17_21_2]]&amp;"[c]"))</f>
        <v>0</v>
      </c>
      <c r="H2254" s="6">
        <f ca="1">SUMIF(INDIRECT(Table2[[#Headers],[K17_21_2]]&amp;"[concat]"),Table2[concat],INDIRECT(Table2[[#Headers],[K17_21_2]]&amp;"[c]"))*-1</f>
        <v>0</v>
      </c>
      <c r="I2254" s="6" t="str">
        <f ca="1">IF(OR(Table2[[#This Row],[M17_21_2]]&gt;0,Table2[[#This Row],[K17_21_2]]&lt;0),"+-","")</f>
        <v/>
      </c>
      <c r="J2254" s="9">
        <f ca="1">SUMIF(INDIRECT(Table2[[#Headers],[M23_28_2]]&amp;"[concat]"),Table2[concat],INDIRECT(Table2[[#Headers],[M23_28_2]]&amp;"[c]"))</f>
        <v>0</v>
      </c>
      <c r="K2254" s="9"/>
      <c r="L2254" s="9" t="str">
        <f ca="1">IF(OR(Table2[[#This Row],[M23_28_2]]&gt;0,Table2[[#This Row],[K23_28_2]]&lt;0),"+-","")</f>
        <v/>
      </c>
    </row>
    <row r="2255" spans="1:12" x14ac:dyDescent="0.25">
      <c r="A2255" s="6" t="str">
        <f>SUBSTITUTE(SUBSTITUTE(Table2[[#This Row],[NAMA BARANG]],"-","")," ","")</f>
        <v>TasPLK1008TaliTenteng</v>
      </c>
      <c r="B2255" s="8">
        <f ca="1">IF(Table2[[#This Row],[TT]]&lt;1,"",COUNT(B$2:B2254)+1)</f>
        <v>2253</v>
      </c>
      <c r="C2255" s="6" t="s">
        <v>2588</v>
      </c>
      <c r="D2255" s="8">
        <v>5</v>
      </c>
      <c r="E2255" s="8" t="s">
        <v>197</v>
      </c>
      <c r="F2255" s="8">
        <f ca="1">SUM(Table2[[#This Row],[AWAL]],Table2[[#This Row],[M17_21_2]],Table2[[#This Row],[K17_21_2]],Table2[[#This Row],[M23_28_2]],Table2[[#This Row],[K23_28_2]])</f>
        <v>5</v>
      </c>
      <c r="G2255" s="6">
        <f ca="1">SUMIF(INDIRECT(Table2[[#Headers],[M17_21_2]]&amp;"[concat]"),Table2[concat],INDIRECT(Table2[[#Headers],[M17_21_2]]&amp;"[c]"))</f>
        <v>0</v>
      </c>
      <c r="H2255" s="6">
        <f ca="1">SUMIF(INDIRECT(Table2[[#Headers],[K17_21_2]]&amp;"[concat]"),Table2[concat],INDIRECT(Table2[[#Headers],[K17_21_2]]&amp;"[c]"))*-1</f>
        <v>0</v>
      </c>
      <c r="I2255" s="6" t="str">
        <f ca="1">IF(OR(Table2[[#This Row],[M17_21_2]]&gt;0,Table2[[#This Row],[K17_21_2]]&lt;0),"+-","")</f>
        <v/>
      </c>
      <c r="J2255" s="9">
        <f ca="1">SUMIF(INDIRECT(Table2[[#Headers],[M23_28_2]]&amp;"[concat]"),Table2[concat],INDIRECT(Table2[[#Headers],[M23_28_2]]&amp;"[c]"))</f>
        <v>0</v>
      </c>
      <c r="K2255" s="9"/>
      <c r="L2255" s="9" t="str">
        <f ca="1">IF(OR(Table2[[#This Row],[M23_28_2]]&gt;0,Table2[[#This Row],[K23_28_2]]&lt;0),"+-","")</f>
        <v/>
      </c>
    </row>
    <row r="2256" spans="1:12" x14ac:dyDescent="0.25">
      <c r="A2256" s="6" t="str">
        <f>SUBSTITUTE(SUBSTITUTE(Table2[[#This Row],[NAMA BARANG]],"-","")," ","")</f>
        <v>Taspolos131k</v>
      </c>
      <c r="B2256" s="8">
        <f ca="1">IF(Table2[[#This Row],[TT]]&lt;1,"",COUNT(B$2:B2255)+1)</f>
        <v>2254</v>
      </c>
      <c r="C2256" s="6" t="s">
        <v>2589</v>
      </c>
      <c r="D2256" s="8">
        <v>13</v>
      </c>
      <c r="E2256" s="8">
        <v>480</v>
      </c>
      <c r="F2256" s="8">
        <f ca="1">SUM(Table2[[#This Row],[AWAL]],Table2[[#This Row],[M17_21_2]],Table2[[#This Row],[K17_21_2]],Table2[[#This Row],[M23_28_2]],Table2[[#This Row],[K23_28_2]])</f>
        <v>13</v>
      </c>
      <c r="G2256" s="6">
        <f ca="1">SUMIF(INDIRECT(Table2[[#Headers],[M17_21_2]]&amp;"[concat]"),Table2[concat],INDIRECT(Table2[[#Headers],[M17_21_2]]&amp;"[c]"))</f>
        <v>0</v>
      </c>
      <c r="H2256" s="6">
        <f ca="1">SUMIF(INDIRECT(Table2[[#Headers],[K17_21_2]]&amp;"[concat]"),Table2[concat],INDIRECT(Table2[[#Headers],[K17_21_2]]&amp;"[c]"))*-1</f>
        <v>0</v>
      </c>
      <c r="I2256" s="6" t="str">
        <f ca="1">IF(OR(Table2[[#This Row],[M17_21_2]]&gt;0,Table2[[#This Row],[K17_21_2]]&lt;0),"+-","")</f>
        <v/>
      </c>
      <c r="J2256" s="9">
        <f ca="1">SUMIF(INDIRECT(Table2[[#Headers],[M23_28_2]]&amp;"[concat]"),Table2[concat],INDIRECT(Table2[[#Headers],[M23_28_2]]&amp;"[c]"))</f>
        <v>0</v>
      </c>
      <c r="K2256" s="9"/>
      <c r="L2256" s="9" t="str">
        <f ca="1">IF(OR(Table2[[#This Row],[M23_28_2]]&gt;0,Table2[[#This Row],[K23_28_2]]&lt;0),"+-","")</f>
        <v/>
      </c>
    </row>
    <row r="2257" spans="1:12" x14ac:dyDescent="0.25">
      <c r="A2257" s="6" t="str">
        <f>SUBSTITUTE(SUBSTITUTE(Table2[[#This Row],[NAMA BARANG]],"-","")," ","")</f>
        <v>Taspolos804/832/838</v>
      </c>
      <c r="B2257" s="8">
        <f ca="1">IF(Table2[[#This Row],[TT]]&lt;1,"",COUNT(B$2:B2256)+1)</f>
        <v>2255</v>
      </c>
      <c r="C2257" s="6" t="s">
        <v>2590</v>
      </c>
      <c r="D2257" s="8">
        <v>29</v>
      </c>
      <c r="E2257" s="8">
        <v>480</v>
      </c>
      <c r="F2257" s="8">
        <f ca="1">SUM(Table2[[#This Row],[AWAL]],Table2[[#This Row],[M17_21_2]],Table2[[#This Row],[K17_21_2]],Table2[[#This Row],[M23_28_2]],Table2[[#This Row],[K23_28_2]])</f>
        <v>29</v>
      </c>
      <c r="G2257" s="6">
        <f ca="1">SUMIF(INDIRECT(Table2[[#Headers],[M17_21_2]]&amp;"[concat]"),Table2[concat],INDIRECT(Table2[[#Headers],[M17_21_2]]&amp;"[c]"))</f>
        <v>0</v>
      </c>
      <c r="H2257" s="6">
        <f ca="1">SUMIF(INDIRECT(Table2[[#Headers],[K17_21_2]]&amp;"[concat]"),Table2[concat],INDIRECT(Table2[[#Headers],[K17_21_2]]&amp;"[c]"))*-1</f>
        <v>0</v>
      </c>
      <c r="I2257" s="6" t="str">
        <f ca="1">IF(OR(Table2[[#This Row],[M17_21_2]]&gt;0,Table2[[#This Row],[K17_21_2]]&lt;0),"+-","")</f>
        <v/>
      </c>
      <c r="J2257" s="9">
        <f ca="1">SUMIF(INDIRECT(Table2[[#Headers],[M23_28_2]]&amp;"[concat]"),Table2[concat],INDIRECT(Table2[[#Headers],[M23_28_2]]&amp;"[c]"))</f>
        <v>0</v>
      </c>
      <c r="K2257" s="9"/>
      <c r="L2257" s="9" t="str">
        <f ca="1">IF(OR(Table2[[#This Row],[M23_28_2]]&gt;0,Table2[[#This Row],[K23_28_2]]&lt;0),"+-","")</f>
        <v/>
      </c>
    </row>
    <row r="2258" spans="1:12" x14ac:dyDescent="0.25">
      <c r="A2258" s="6" t="str">
        <f>SUBSTITUTE(SUBSTITUTE(Table2[[#This Row],[NAMA BARANG]],"-","")," ","")</f>
        <v>TasRanselSponBondFR+Hk</v>
      </c>
      <c r="B2258" s="8">
        <f ca="1">IF(Table2[[#This Row],[TT]]&lt;1,"",COUNT(B$2:B2257)+1)</f>
        <v>2256</v>
      </c>
      <c r="C2258" s="6" t="s">
        <v>2591</v>
      </c>
      <c r="D2258" s="8">
        <v>1</v>
      </c>
      <c r="E2258" s="8" t="s">
        <v>93</v>
      </c>
      <c r="F2258" s="8">
        <f ca="1">SUM(Table2[[#This Row],[AWAL]],Table2[[#This Row],[M17_21_2]],Table2[[#This Row],[K17_21_2]],Table2[[#This Row],[M23_28_2]],Table2[[#This Row],[K23_28_2]])</f>
        <v>1</v>
      </c>
      <c r="G2258" s="6">
        <f ca="1">SUMIF(INDIRECT(Table2[[#Headers],[M17_21_2]]&amp;"[concat]"),Table2[concat],INDIRECT(Table2[[#Headers],[M17_21_2]]&amp;"[c]"))</f>
        <v>0</v>
      </c>
      <c r="H2258" s="6">
        <f ca="1">SUMIF(INDIRECT(Table2[[#Headers],[K17_21_2]]&amp;"[concat]"),Table2[concat],INDIRECT(Table2[[#Headers],[K17_21_2]]&amp;"[c]"))*-1</f>
        <v>0</v>
      </c>
      <c r="I2258" s="6" t="str">
        <f ca="1">IF(OR(Table2[[#This Row],[M17_21_2]]&gt;0,Table2[[#This Row],[K17_21_2]]&lt;0),"+-","")</f>
        <v/>
      </c>
      <c r="J2258" s="9">
        <f ca="1">SUMIF(INDIRECT(Table2[[#Headers],[M23_28_2]]&amp;"[concat]"),Table2[concat],INDIRECT(Table2[[#Headers],[M23_28_2]]&amp;"[c]"))</f>
        <v>0</v>
      </c>
      <c r="K2258" s="9"/>
      <c r="L2258" s="9" t="str">
        <f ca="1">IF(OR(Table2[[#This Row],[M23_28_2]]&gt;0,Table2[[#This Row],[K23_28_2]]&lt;0),"+-","")</f>
        <v/>
      </c>
    </row>
    <row r="2259" spans="1:12" x14ac:dyDescent="0.25">
      <c r="A2259" s="6" t="str">
        <f>SUBSTITUTE(SUBSTITUTE(Table2[[#This Row],[NAMA BARANG]],"-","")," ","")</f>
        <v>TasSB15148SetT</v>
      </c>
      <c r="B2259" s="8">
        <f ca="1">IF(Table2[[#This Row],[TT]]&lt;1,"",COUNT(B$2:B2258)+1)</f>
        <v>2257</v>
      </c>
      <c r="C2259" s="6" t="s">
        <v>2592</v>
      </c>
      <c r="D2259" s="8">
        <v>1</v>
      </c>
      <c r="E2259" s="8" t="s">
        <v>143</v>
      </c>
      <c r="F2259" s="8">
        <f ca="1">SUM(Table2[[#This Row],[AWAL]],Table2[[#This Row],[M17_21_2]],Table2[[#This Row],[K17_21_2]],Table2[[#This Row],[M23_28_2]],Table2[[#This Row],[K23_28_2]])</f>
        <v>1</v>
      </c>
      <c r="G2259" s="6">
        <f ca="1">SUMIF(INDIRECT(Table2[[#Headers],[M17_21_2]]&amp;"[concat]"),Table2[concat],INDIRECT(Table2[[#Headers],[M17_21_2]]&amp;"[c]"))</f>
        <v>0</v>
      </c>
      <c r="H2259" s="6">
        <f ca="1">SUMIF(INDIRECT(Table2[[#Headers],[K17_21_2]]&amp;"[concat]"),Table2[concat],INDIRECT(Table2[[#Headers],[K17_21_2]]&amp;"[c]"))*-1</f>
        <v>0</v>
      </c>
      <c r="I2259" s="6" t="str">
        <f ca="1">IF(OR(Table2[[#This Row],[M17_21_2]]&gt;0,Table2[[#This Row],[K17_21_2]]&lt;0),"+-","")</f>
        <v/>
      </c>
      <c r="J2259" s="9">
        <f ca="1">SUMIF(INDIRECT(Table2[[#Headers],[M23_28_2]]&amp;"[concat]"),Table2[concat],INDIRECT(Table2[[#Headers],[M23_28_2]]&amp;"[c]"))</f>
        <v>0</v>
      </c>
      <c r="K2259" s="9"/>
      <c r="L2259" s="9" t="str">
        <f ca="1">IF(OR(Table2[[#This Row],[M23_28_2]]&gt;0,Table2[[#This Row],[K23_28_2]]&lt;0),"+-","")</f>
        <v/>
      </c>
    </row>
    <row r="2260" spans="1:12" x14ac:dyDescent="0.25">
      <c r="A2260" s="6" t="str">
        <f>SUBSTITUTE(SUBSTITUTE(Table2[[#This Row],[NAMA BARANG]],"-","")," ","")</f>
        <v>TasSEP194</v>
      </c>
      <c r="B2260" s="8">
        <f ca="1">IF(Table2[[#This Row],[TT]]&lt;1,"",COUNT(B$2:B2259)+1)</f>
        <v>2258</v>
      </c>
      <c r="C2260" s="6" t="s">
        <v>2593</v>
      </c>
      <c r="D2260" s="8">
        <v>13</v>
      </c>
      <c r="E2260" s="8" t="s">
        <v>57</v>
      </c>
      <c r="F2260" s="8">
        <f ca="1">SUM(Table2[[#This Row],[AWAL]],Table2[[#This Row],[M17_21_2]],Table2[[#This Row],[K17_21_2]],Table2[[#This Row],[M23_28_2]],Table2[[#This Row],[K23_28_2]])</f>
        <v>13</v>
      </c>
      <c r="G2260" s="6">
        <f ca="1">SUMIF(INDIRECT(Table2[[#Headers],[M17_21_2]]&amp;"[concat]"),Table2[concat],INDIRECT(Table2[[#Headers],[M17_21_2]]&amp;"[c]"))</f>
        <v>0</v>
      </c>
      <c r="H2260" s="6">
        <f ca="1">SUMIF(INDIRECT(Table2[[#Headers],[K17_21_2]]&amp;"[concat]"),Table2[concat],INDIRECT(Table2[[#Headers],[K17_21_2]]&amp;"[c]"))*-1</f>
        <v>0</v>
      </c>
      <c r="I2260" s="6" t="str">
        <f ca="1">IF(OR(Table2[[#This Row],[M17_21_2]]&gt;0,Table2[[#This Row],[K17_21_2]]&lt;0),"+-","")</f>
        <v/>
      </c>
      <c r="J2260" s="9">
        <f ca="1">SUMIF(INDIRECT(Table2[[#Headers],[M23_28_2]]&amp;"[concat]"),Table2[concat],INDIRECT(Table2[[#Headers],[M23_28_2]]&amp;"[c]"))</f>
        <v>0</v>
      </c>
      <c r="K2260" s="9"/>
      <c r="L2260" s="9" t="str">
        <f ca="1">IF(OR(Table2[[#This Row],[M23_28_2]]&gt;0,Table2[[#This Row],[K23_28_2]]&lt;0),"+-","")</f>
        <v/>
      </c>
    </row>
    <row r="2261" spans="1:12" x14ac:dyDescent="0.25">
      <c r="A2261" s="6" t="str">
        <f>SUBSTITUTE(SUBSTITUTE(Table2[[#This Row],[NAMA BARANG]],"-","")," ","")</f>
        <v>TasShoesC15246/Hp363(60)</v>
      </c>
      <c r="B2261" s="8">
        <f ca="1">IF(Table2[[#This Row],[TT]]&lt;1,"",COUNT(B$2:B2260)+1)</f>
        <v>2259</v>
      </c>
      <c r="C2261" s="6" t="s">
        <v>2594</v>
      </c>
      <c r="D2261" s="8">
        <v>4</v>
      </c>
      <c r="E2261" s="8" t="s">
        <v>2595</v>
      </c>
      <c r="F2261" s="8">
        <f ca="1">SUM(Table2[[#This Row],[AWAL]],Table2[[#This Row],[M17_21_2]],Table2[[#This Row],[K17_21_2]],Table2[[#This Row],[M23_28_2]],Table2[[#This Row],[K23_28_2]])</f>
        <v>4</v>
      </c>
      <c r="G2261" s="6">
        <f ca="1">SUMIF(INDIRECT(Table2[[#Headers],[M17_21_2]]&amp;"[concat]"),Table2[concat],INDIRECT(Table2[[#Headers],[M17_21_2]]&amp;"[c]"))</f>
        <v>0</v>
      </c>
      <c r="H2261" s="6">
        <f ca="1">SUMIF(INDIRECT(Table2[[#Headers],[K17_21_2]]&amp;"[concat]"),Table2[concat],INDIRECT(Table2[[#Headers],[K17_21_2]]&amp;"[c]"))*-1</f>
        <v>0</v>
      </c>
      <c r="I2261" s="6" t="str">
        <f ca="1">IF(OR(Table2[[#This Row],[M17_21_2]]&gt;0,Table2[[#This Row],[K17_21_2]]&lt;0),"+-","")</f>
        <v/>
      </c>
      <c r="J2261" s="9">
        <f ca="1">SUMIF(INDIRECT(Table2[[#Headers],[M23_28_2]]&amp;"[concat]"),Table2[concat],INDIRECT(Table2[[#Headers],[M23_28_2]]&amp;"[c]"))</f>
        <v>0</v>
      </c>
      <c r="K2261" s="9"/>
      <c r="L2261" s="9" t="str">
        <f ca="1">IF(OR(Table2[[#This Row],[M23_28_2]]&gt;0,Table2[[#This Row],[K23_28_2]]&lt;0),"+-","")</f>
        <v/>
      </c>
    </row>
    <row r="2262" spans="1:12" x14ac:dyDescent="0.25">
      <c r="A2262" s="6" t="str">
        <f>SUBSTITUTE(SUBSTITUTE(Table2[[#This Row],[NAMA BARANG]],"-","")," ","")</f>
        <v>TasShopLyFD683</v>
      </c>
      <c r="B2262" s="8">
        <f ca="1">IF(Table2[[#This Row],[TT]]&lt;1,"",COUNT(B$2:B2261)+1)</f>
        <v>2260</v>
      </c>
      <c r="C2262" s="6" t="s">
        <v>2596</v>
      </c>
      <c r="D2262" s="8">
        <v>2</v>
      </c>
      <c r="E2262" s="8" t="s">
        <v>61</v>
      </c>
      <c r="F2262" s="8">
        <f ca="1">SUM(Table2[[#This Row],[AWAL]],Table2[[#This Row],[M17_21_2]],Table2[[#This Row],[K17_21_2]],Table2[[#This Row],[M23_28_2]],Table2[[#This Row],[K23_28_2]])</f>
        <v>2</v>
      </c>
      <c r="G2262" s="6">
        <f ca="1">SUMIF(INDIRECT(Table2[[#Headers],[M17_21_2]]&amp;"[concat]"),Table2[concat],INDIRECT(Table2[[#Headers],[M17_21_2]]&amp;"[c]"))</f>
        <v>0</v>
      </c>
      <c r="H2262" s="6">
        <f ca="1">SUMIF(INDIRECT(Table2[[#Headers],[K17_21_2]]&amp;"[concat]"),Table2[concat],INDIRECT(Table2[[#Headers],[K17_21_2]]&amp;"[c]"))*-1</f>
        <v>0</v>
      </c>
      <c r="I2262" s="6" t="str">
        <f ca="1">IF(OR(Table2[[#This Row],[M17_21_2]]&gt;0,Table2[[#This Row],[K17_21_2]]&lt;0),"+-","")</f>
        <v/>
      </c>
      <c r="J2262" s="9">
        <f ca="1">SUMIF(INDIRECT(Table2[[#Headers],[M23_28_2]]&amp;"[concat]"),Table2[concat],INDIRECT(Table2[[#Headers],[M23_28_2]]&amp;"[c]"))</f>
        <v>0</v>
      </c>
      <c r="K2262" s="9"/>
      <c r="L2262" s="9" t="str">
        <f ca="1">IF(OR(Table2[[#This Row],[M23_28_2]]&gt;0,Table2[[#This Row],[K23_28_2]]&lt;0),"+-","")</f>
        <v/>
      </c>
    </row>
    <row r="2263" spans="1:12" x14ac:dyDescent="0.25">
      <c r="A2263" s="6" t="str">
        <f>SUBSTITUTE(SUBSTITUTE(Table2[[#This Row],[NAMA BARANG]],"-","")," ","")</f>
        <v>TasShopLySD287B</v>
      </c>
      <c r="B2263" s="8">
        <f ca="1">IF(Table2[[#This Row],[TT]]&lt;1,"",COUNT(B$2:B2262)+1)</f>
        <v>2261</v>
      </c>
      <c r="C2263" s="6" t="s">
        <v>2597</v>
      </c>
      <c r="D2263" s="8">
        <v>5</v>
      </c>
      <c r="E2263" s="8">
        <v>360</v>
      </c>
      <c r="F2263" s="8">
        <f ca="1">SUM(Table2[[#This Row],[AWAL]],Table2[[#This Row],[M17_21_2]],Table2[[#This Row],[K17_21_2]],Table2[[#This Row],[M23_28_2]],Table2[[#This Row],[K23_28_2]])</f>
        <v>5</v>
      </c>
      <c r="G2263" s="6">
        <f ca="1">SUMIF(INDIRECT(Table2[[#Headers],[M17_21_2]]&amp;"[concat]"),Table2[concat],INDIRECT(Table2[[#Headers],[M17_21_2]]&amp;"[c]"))</f>
        <v>0</v>
      </c>
      <c r="H2263" s="6">
        <f ca="1">SUMIF(INDIRECT(Table2[[#Headers],[K17_21_2]]&amp;"[concat]"),Table2[concat],INDIRECT(Table2[[#Headers],[K17_21_2]]&amp;"[c]"))*-1</f>
        <v>0</v>
      </c>
      <c r="I2263" s="6" t="str">
        <f ca="1">IF(OR(Table2[[#This Row],[M17_21_2]]&gt;0,Table2[[#This Row],[K17_21_2]]&lt;0),"+-","")</f>
        <v/>
      </c>
      <c r="J2263" s="9">
        <f ca="1">SUMIF(INDIRECT(Table2[[#Headers],[M23_28_2]]&amp;"[concat]"),Table2[concat],INDIRECT(Table2[[#Headers],[M23_28_2]]&amp;"[c]"))</f>
        <v>0</v>
      </c>
      <c r="K2263" s="9"/>
      <c r="L2263" s="9" t="str">
        <f ca="1">IF(OR(Table2[[#This Row],[M23_28_2]]&gt;0,Table2[[#This Row],[K23_28_2]]&lt;0),"+-","")</f>
        <v/>
      </c>
    </row>
    <row r="2264" spans="1:12" x14ac:dyDescent="0.25">
      <c r="A2264" s="6" t="str">
        <f>SUBSTITUTE(SUBSTITUTE(Table2[[#This Row],[NAMA BARANG]],"-","")," ","")</f>
        <v>TasShopLySD291B</v>
      </c>
      <c r="B2264" s="8">
        <f ca="1">IF(Table2[[#This Row],[TT]]&lt;1,"",COUNT(B$2:B2263)+1)</f>
        <v>2262</v>
      </c>
      <c r="C2264" s="6" t="s">
        <v>2598</v>
      </c>
      <c r="D2264" s="8">
        <v>2</v>
      </c>
      <c r="E2264" s="8">
        <v>360</v>
      </c>
      <c r="F2264" s="8">
        <f ca="1">SUM(Table2[[#This Row],[AWAL]],Table2[[#This Row],[M17_21_2]],Table2[[#This Row],[K17_21_2]],Table2[[#This Row],[M23_28_2]],Table2[[#This Row],[K23_28_2]])</f>
        <v>2</v>
      </c>
      <c r="G2264" s="6">
        <f ca="1">SUMIF(INDIRECT(Table2[[#Headers],[M17_21_2]]&amp;"[concat]"),Table2[concat],INDIRECT(Table2[[#Headers],[M17_21_2]]&amp;"[c]"))</f>
        <v>0</v>
      </c>
      <c r="H2264" s="6">
        <f ca="1">SUMIF(INDIRECT(Table2[[#Headers],[K17_21_2]]&amp;"[concat]"),Table2[concat],INDIRECT(Table2[[#Headers],[K17_21_2]]&amp;"[c]"))*-1</f>
        <v>0</v>
      </c>
      <c r="I2264" s="6" t="str">
        <f ca="1">IF(OR(Table2[[#This Row],[M17_21_2]]&gt;0,Table2[[#This Row],[K17_21_2]]&lt;0),"+-","")</f>
        <v/>
      </c>
      <c r="J2264" s="9">
        <f ca="1">SUMIF(INDIRECT(Table2[[#Headers],[M23_28_2]]&amp;"[concat]"),Table2[concat],INDIRECT(Table2[[#Headers],[M23_28_2]]&amp;"[c]"))</f>
        <v>0</v>
      </c>
      <c r="K2264" s="9"/>
      <c r="L2264" s="9" t="str">
        <f ca="1">IF(OR(Table2[[#This Row],[M23_28_2]]&gt;0,Table2[[#This Row],[K23_28_2]]&lt;0),"+-","")</f>
        <v/>
      </c>
    </row>
    <row r="2265" spans="1:12" x14ac:dyDescent="0.25">
      <c r="A2265" s="6" t="str">
        <f>SUBSTITUTE(SUBSTITUTE(Table2[[#This Row],[NAMA BARANG]],"-","")," ","")</f>
        <v>TasShopLySDL280B</v>
      </c>
      <c r="B2265" s="8">
        <f ca="1">IF(Table2[[#This Row],[TT]]&lt;1,"",COUNT(B$2:B2264)+1)</f>
        <v>2263</v>
      </c>
      <c r="C2265" s="6" t="s">
        <v>2599</v>
      </c>
      <c r="D2265" s="8">
        <v>7</v>
      </c>
      <c r="E2265" s="8">
        <v>360</v>
      </c>
      <c r="F2265" s="8">
        <f ca="1">SUM(Table2[[#This Row],[AWAL]],Table2[[#This Row],[M17_21_2]],Table2[[#This Row],[K17_21_2]],Table2[[#This Row],[M23_28_2]],Table2[[#This Row],[K23_28_2]])</f>
        <v>7</v>
      </c>
      <c r="G2265" s="6">
        <f ca="1">SUMIF(INDIRECT(Table2[[#Headers],[M17_21_2]]&amp;"[concat]"),Table2[concat],INDIRECT(Table2[[#Headers],[M17_21_2]]&amp;"[c]"))</f>
        <v>0</v>
      </c>
      <c r="H2265" s="6">
        <f ca="1">SUMIF(INDIRECT(Table2[[#Headers],[K17_21_2]]&amp;"[concat]"),Table2[concat],INDIRECT(Table2[[#Headers],[K17_21_2]]&amp;"[c]"))*-1</f>
        <v>0</v>
      </c>
      <c r="I2265" s="6" t="str">
        <f ca="1">IF(OR(Table2[[#This Row],[M17_21_2]]&gt;0,Table2[[#This Row],[K17_21_2]]&lt;0),"+-","")</f>
        <v/>
      </c>
      <c r="J2265" s="9">
        <f ca="1">SUMIF(INDIRECT(Table2[[#Headers],[M23_28_2]]&amp;"[concat]"),Table2[concat],INDIRECT(Table2[[#Headers],[M23_28_2]]&amp;"[c]"))</f>
        <v>0</v>
      </c>
      <c r="K2265" s="9"/>
      <c r="L2265" s="9" t="str">
        <f ca="1">IF(OR(Table2[[#This Row],[M23_28_2]]&gt;0,Table2[[#This Row],[K23_28_2]]&lt;0),"+-","")</f>
        <v/>
      </c>
    </row>
    <row r="2266" spans="1:12" x14ac:dyDescent="0.25">
      <c r="A2266" s="6" t="str">
        <f>SUBSTITUTE(SUBSTITUTE(Table2[[#This Row],[NAMA BARANG]],"-","")," ","")</f>
        <v>TasShopLySDL288B</v>
      </c>
      <c r="B2266" s="8">
        <f ca="1">IF(Table2[[#This Row],[TT]]&lt;1,"",COUNT(B$2:B2265)+1)</f>
        <v>2264</v>
      </c>
      <c r="C2266" s="6" t="s">
        <v>2600</v>
      </c>
      <c r="D2266" s="8">
        <v>4</v>
      </c>
      <c r="E2266" s="8">
        <v>360</v>
      </c>
      <c r="F2266" s="8">
        <f ca="1">SUM(Table2[[#This Row],[AWAL]],Table2[[#This Row],[M17_21_2]],Table2[[#This Row],[K17_21_2]],Table2[[#This Row],[M23_28_2]],Table2[[#This Row],[K23_28_2]])</f>
        <v>4</v>
      </c>
      <c r="G2266" s="6">
        <f ca="1">SUMIF(INDIRECT(Table2[[#Headers],[M17_21_2]]&amp;"[concat]"),Table2[concat],INDIRECT(Table2[[#Headers],[M17_21_2]]&amp;"[c]"))</f>
        <v>0</v>
      </c>
      <c r="H2266" s="6">
        <f ca="1">SUMIF(INDIRECT(Table2[[#Headers],[K17_21_2]]&amp;"[concat]"),Table2[concat],INDIRECT(Table2[[#Headers],[K17_21_2]]&amp;"[c]"))*-1</f>
        <v>0</v>
      </c>
      <c r="I2266" s="6" t="str">
        <f ca="1">IF(OR(Table2[[#This Row],[M17_21_2]]&gt;0,Table2[[#This Row],[K17_21_2]]&lt;0),"+-","")</f>
        <v/>
      </c>
      <c r="J2266" s="9">
        <f ca="1">SUMIF(INDIRECT(Table2[[#Headers],[M23_28_2]]&amp;"[concat]"),Table2[concat],INDIRECT(Table2[[#Headers],[M23_28_2]]&amp;"[c]"))</f>
        <v>0</v>
      </c>
      <c r="K2266" s="9"/>
      <c r="L2266" s="9" t="str">
        <f ca="1">IF(OR(Table2[[#This Row],[M23_28_2]]&gt;0,Table2[[#This Row],[K23_28_2]]&lt;0),"+-","")</f>
        <v/>
      </c>
    </row>
    <row r="2267" spans="1:12" x14ac:dyDescent="0.25">
      <c r="A2267" s="6" t="str">
        <f>SUBSTITUTE(SUBSTITUTE(Table2[[#This Row],[NAMA BARANG]],"-","")," ","")</f>
        <v>TasShopLySDLXL</v>
      </c>
      <c r="B2267" s="8">
        <f ca="1">IF(Table2[[#This Row],[TT]]&lt;1,"",COUNT(B$2:B2266)+1)</f>
        <v>2265</v>
      </c>
      <c r="C2267" s="6" t="s">
        <v>2601</v>
      </c>
      <c r="D2267" s="8">
        <v>2</v>
      </c>
      <c r="E2267" s="8">
        <v>240</v>
      </c>
      <c r="F2267" s="8">
        <f ca="1">SUM(Table2[[#This Row],[AWAL]],Table2[[#This Row],[M17_21_2]],Table2[[#This Row],[K17_21_2]],Table2[[#This Row],[M23_28_2]],Table2[[#This Row],[K23_28_2]])</f>
        <v>2</v>
      </c>
      <c r="G2267" s="6">
        <f ca="1">SUMIF(INDIRECT(Table2[[#Headers],[M17_21_2]]&amp;"[concat]"),Table2[concat],INDIRECT(Table2[[#Headers],[M17_21_2]]&amp;"[c]"))</f>
        <v>0</v>
      </c>
      <c r="H2267" s="6">
        <f ca="1">SUMIF(INDIRECT(Table2[[#Headers],[K17_21_2]]&amp;"[concat]"),Table2[concat],INDIRECT(Table2[[#Headers],[K17_21_2]]&amp;"[c]"))*-1</f>
        <v>0</v>
      </c>
      <c r="I2267" s="6" t="str">
        <f ca="1">IF(OR(Table2[[#This Row],[M17_21_2]]&gt;0,Table2[[#This Row],[K17_21_2]]&lt;0),"+-","")</f>
        <v/>
      </c>
      <c r="J2267" s="9">
        <f ca="1">SUMIF(INDIRECT(Table2[[#Headers],[M23_28_2]]&amp;"[concat]"),Table2[concat],INDIRECT(Table2[[#Headers],[M23_28_2]]&amp;"[c]"))</f>
        <v>0</v>
      </c>
      <c r="K2267" s="9"/>
      <c r="L2267" s="9" t="str">
        <f ca="1">IF(OR(Table2[[#This Row],[M23_28_2]]&gt;0,Table2[[#This Row],[K23_28_2]]&lt;0),"+-","")</f>
        <v/>
      </c>
    </row>
    <row r="2268" spans="1:12" x14ac:dyDescent="0.25">
      <c r="A2268" s="6" t="str">
        <f>SUBSTITUTE(SUBSTITUTE(Table2[[#This Row],[NAMA BARANG]],"-","")," ","")</f>
        <v>TasShopLySDSTg</v>
      </c>
      <c r="B2268" s="8">
        <f ca="1">IF(Table2[[#This Row],[TT]]&lt;1,"",COUNT(B$2:B2267)+1)</f>
        <v>2266</v>
      </c>
      <c r="C2268" s="6" t="s">
        <v>2602</v>
      </c>
      <c r="D2268" s="8">
        <v>5</v>
      </c>
      <c r="E2268" s="8">
        <v>360</v>
      </c>
      <c r="F2268" s="8">
        <f ca="1">SUM(Table2[[#This Row],[AWAL]],Table2[[#This Row],[M17_21_2]],Table2[[#This Row],[K17_21_2]],Table2[[#This Row],[M23_28_2]],Table2[[#This Row],[K23_28_2]])</f>
        <v>5</v>
      </c>
      <c r="G2268" s="6">
        <f ca="1">SUMIF(INDIRECT(Table2[[#Headers],[M17_21_2]]&amp;"[concat]"),Table2[concat],INDIRECT(Table2[[#Headers],[M17_21_2]]&amp;"[c]"))</f>
        <v>0</v>
      </c>
      <c r="H2268" s="6">
        <f ca="1">SUMIF(INDIRECT(Table2[[#Headers],[K17_21_2]]&amp;"[concat]"),Table2[concat],INDIRECT(Table2[[#Headers],[K17_21_2]]&amp;"[c]"))*-1</f>
        <v>0</v>
      </c>
      <c r="I2268" s="6" t="str">
        <f ca="1">IF(OR(Table2[[#This Row],[M17_21_2]]&gt;0,Table2[[#This Row],[K17_21_2]]&lt;0),"+-","")</f>
        <v/>
      </c>
      <c r="J2268" s="9">
        <f ca="1">SUMIF(INDIRECT(Table2[[#Headers],[M23_28_2]]&amp;"[concat]"),Table2[concat],INDIRECT(Table2[[#Headers],[M23_28_2]]&amp;"[c]"))</f>
        <v>0</v>
      </c>
      <c r="K2268" s="9"/>
      <c r="L2268" s="9" t="str">
        <f ca="1">IF(OR(Table2[[#This Row],[M23_28_2]]&gt;0,Table2[[#This Row],[K23_28_2]]&lt;0),"+-","")</f>
        <v/>
      </c>
    </row>
    <row r="2269" spans="1:12" x14ac:dyDescent="0.25">
      <c r="A2269" s="6" t="str">
        <f>SUBSTITUTE(SUBSTITUTE(Table2[[#This Row],[NAMA BARANG]],"-","")," ","")</f>
        <v>TasShopTengTengSleting(10pc)WKD</v>
      </c>
      <c r="B2269" s="8">
        <f ca="1">IF(Table2[[#This Row],[TT]]&lt;1,"",COUNT(B$2:B2268)+1)</f>
        <v>2267</v>
      </c>
      <c r="C2269" s="6" t="s">
        <v>2603</v>
      </c>
      <c r="D2269" s="8">
        <v>3</v>
      </c>
      <c r="E2269" s="8" t="s">
        <v>2604</v>
      </c>
      <c r="F2269" s="8">
        <f ca="1">SUM(Table2[[#This Row],[AWAL]],Table2[[#This Row],[M17_21_2]],Table2[[#This Row],[K17_21_2]],Table2[[#This Row],[M23_28_2]],Table2[[#This Row],[K23_28_2]])</f>
        <v>3</v>
      </c>
      <c r="G2269" s="6">
        <f ca="1">SUMIF(INDIRECT(Table2[[#Headers],[M17_21_2]]&amp;"[concat]"),Table2[concat],INDIRECT(Table2[[#Headers],[M17_21_2]]&amp;"[c]"))</f>
        <v>0</v>
      </c>
      <c r="H2269" s="6">
        <f ca="1">SUMIF(INDIRECT(Table2[[#Headers],[K17_21_2]]&amp;"[concat]"),Table2[concat],INDIRECT(Table2[[#Headers],[K17_21_2]]&amp;"[c]"))*-1</f>
        <v>0</v>
      </c>
      <c r="I2269" s="6" t="str">
        <f ca="1">IF(OR(Table2[[#This Row],[M17_21_2]]&gt;0,Table2[[#This Row],[K17_21_2]]&lt;0),"+-","")</f>
        <v/>
      </c>
      <c r="J2269" s="9">
        <f ca="1">SUMIF(INDIRECT(Table2[[#Headers],[M23_28_2]]&amp;"[concat]"),Table2[concat],INDIRECT(Table2[[#Headers],[M23_28_2]]&amp;"[c]"))</f>
        <v>0</v>
      </c>
      <c r="K2269" s="9"/>
      <c r="L2269" s="9" t="str">
        <f ca="1">IF(OR(Table2[[#This Row],[M23_28_2]]&gt;0,Table2[[#This Row],[K23_28_2]]&lt;0),"+-","")</f>
        <v/>
      </c>
    </row>
    <row r="2270" spans="1:12" x14ac:dyDescent="0.25">
      <c r="A2270" s="6" t="str">
        <f>SUBSTITUTE(SUBSTITUTE(Table2[[#This Row],[NAMA BARANG]],"-","")," ","")</f>
        <v>TasShopcraftLyNP5421/4</v>
      </c>
      <c r="B2270" s="8">
        <f ca="1">IF(Table2[[#This Row],[TT]]&lt;1,"",COUNT(B$2:B2269)+1)</f>
        <v>2268</v>
      </c>
      <c r="C2270" s="6" t="s">
        <v>2605</v>
      </c>
      <c r="D2270" s="8">
        <v>2</v>
      </c>
      <c r="E2270" s="8" t="s">
        <v>55</v>
      </c>
      <c r="F2270" s="8">
        <f ca="1">SUM(Table2[[#This Row],[AWAL]],Table2[[#This Row],[M17_21_2]],Table2[[#This Row],[K17_21_2]],Table2[[#This Row],[M23_28_2]],Table2[[#This Row],[K23_28_2]])</f>
        <v>2</v>
      </c>
      <c r="G2270" s="6">
        <f ca="1">SUMIF(INDIRECT(Table2[[#Headers],[M17_21_2]]&amp;"[concat]"),Table2[concat],INDIRECT(Table2[[#Headers],[M17_21_2]]&amp;"[c]"))</f>
        <v>0</v>
      </c>
      <c r="H2270" s="6">
        <f ca="1">SUMIF(INDIRECT(Table2[[#Headers],[K17_21_2]]&amp;"[concat]"),Table2[concat],INDIRECT(Table2[[#Headers],[K17_21_2]]&amp;"[c]"))*-1</f>
        <v>0</v>
      </c>
      <c r="I2270" s="6" t="str">
        <f ca="1">IF(OR(Table2[[#This Row],[M17_21_2]]&gt;0,Table2[[#This Row],[K17_21_2]]&lt;0),"+-","")</f>
        <v/>
      </c>
      <c r="J2270" s="9">
        <f ca="1">SUMIF(INDIRECT(Table2[[#Headers],[M23_28_2]]&amp;"[concat]"),Table2[concat],INDIRECT(Table2[[#Headers],[M23_28_2]]&amp;"[c]"))</f>
        <v>0</v>
      </c>
      <c r="K2270" s="9"/>
      <c r="L2270" s="9" t="str">
        <f ca="1">IF(OR(Table2[[#This Row],[M23_28_2]]&gt;0,Table2[[#This Row],[K23_28_2]]&lt;0),"+-","")</f>
        <v/>
      </c>
    </row>
    <row r="2271" spans="1:12" x14ac:dyDescent="0.25">
      <c r="A2271" s="6" t="str">
        <f>SUBSTITUTE(SUBSTITUTE(Table2[[#This Row],[NAMA BARANG]],"-","")," ","")</f>
        <v>TasShopcraftTlyMp061/064</v>
      </c>
      <c r="B2271" s="8">
        <f ca="1">IF(Table2[[#This Row],[TT]]&lt;1,"",COUNT(B$2:B2270)+1)</f>
        <v>2269</v>
      </c>
      <c r="C2271" s="6" t="s">
        <v>2606</v>
      </c>
      <c r="D2271" s="8">
        <v>5</v>
      </c>
      <c r="E2271" s="8" t="s">
        <v>223</v>
      </c>
      <c r="F2271" s="8">
        <f ca="1">SUM(Table2[[#This Row],[AWAL]],Table2[[#This Row],[M17_21_2]],Table2[[#This Row],[K17_21_2]],Table2[[#This Row],[M23_28_2]],Table2[[#This Row],[K23_28_2]])</f>
        <v>5</v>
      </c>
      <c r="G2271" s="6">
        <f ca="1">SUMIF(INDIRECT(Table2[[#Headers],[M17_21_2]]&amp;"[concat]"),Table2[concat],INDIRECT(Table2[[#Headers],[M17_21_2]]&amp;"[c]"))</f>
        <v>0</v>
      </c>
      <c r="H2271" s="6">
        <f ca="1">SUMIF(INDIRECT(Table2[[#Headers],[K17_21_2]]&amp;"[concat]"),Table2[concat],INDIRECT(Table2[[#Headers],[K17_21_2]]&amp;"[c]"))*-1</f>
        <v>0</v>
      </c>
      <c r="I2271" s="6" t="str">
        <f ca="1">IF(OR(Table2[[#This Row],[M17_21_2]]&gt;0,Table2[[#This Row],[K17_21_2]]&lt;0),"+-","")</f>
        <v/>
      </c>
      <c r="J2271" s="9">
        <f ca="1">SUMIF(INDIRECT(Table2[[#Headers],[M23_28_2]]&amp;"[concat]"),Table2[concat],INDIRECT(Table2[[#Headers],[M23_28_2]]&amp;"[c]"))</f>
        <v>0</v>
      </c>
      <c r="K2271" s="9"/>
      <c r="L2271" s="9" t="str">
        <f ca="1">IF(OR(Table2[[#This Row],[M23_28_2]]&gt;0,Table2[[#This Row],[K23_28_2]]&lt;0),"+-","")</f>
        <v/>
      </c>
    </row>
    <row r="2272" spans="1:12" x14ac:dyDescent="0.25">
      <c r="A2272" s="6" t="str">
        <f>SUBSTITUTE(SUBSTITUTE(Table2[[#This Row],[NAMA BARANG]],"-","")," ","")</f>
        <v>TasSilver18x23</v>
      </c>
      <c r="B2272" s="8">
        <f ca="1">IF(Table2[[#This Row],[TT]]&lt;1,"",COUNT(B$2:B2271)+1)</f>
        <v>2270</v>
      </c>
      <c r="C2272" s="6" t="s">
        <v>2607</v>
      </c>
      <c r="D2272" s="8">
        <v>3</v>
      </c>
      <c r="E2272" s="8" t="s">
        <v>159</v>
      </c>
      <c r="F2272" s="8">
        <f ca="1">SUM(Table2[[#This Row],[AWAL]],Table2[[#This Row],[M17_21_2]],Table2[[#This Row],[K17_21_2]],Table2[[#This Row],[M23_28_2]],Table2[[#This Row],[K23_28_2]])</f>
        <v>3</v>
      </c>
      <c r="G2272" s="6">
        <f ca="1">SUMIF(INDIRECT(Table2[[#Headers],[M17_21_2]]&amp;"[concat]"),Table2[concat],INDIRECT(Table2[[#Headers],[M17_21_2]]&amp;"[c]"))</f>
        <v>0</v>
      </c>
      <c r="H2272" s="6">
        <f ca="1">SUMIF(INDIRECT(Table2[[#Headers],[K17_21_2]]&amp;"[concat]"),Table2[concat],INDIRECT(Table2[[#Headers],[K17_21_2]]&amp;"[c]"))*-1</f>
        <v>0</v>
      </c>
      <c r="I2272" s="6" t="str">
        <f ca="1">IF(OR(Table2[[#This Row],[M17_21_2]]&gt;0,Table2[[#This Row],[K17_21_2]]&lt;0),"+-","")</f>
        <v/>
      </c>
      <c r="J2272" s="9">
        <f ca="1">SUMIF(INDIRECT(Table2[[#Headers],[M23_28_2]]&amp;"[concat]"),Table2[concat],INDIRECT(Table2[[#Headers],[M23_28_2]]&amp;"[c]"))</f>
        <v>0</v>
      </c>
      <c r="K2272" s="9"/>
      <c r="L2272" s="9" t="str">
        <f ca="1">IF(OR(Table2[[#This Row],[M23_28_2]]&gt;0,Table2[[#This Row],[K23_28_2]]&lt;0),"+-","")</f>
        <v/>
      </c>
    </row>
    <row r="2273" spans="1:12" x14ac:dyDescent="0.25">
      <c r="A2273" s="6" t="str">
        <f>SUBSTITUTE(SUBSTITUTE(Table2[[#This Row],[NAMA BARANG]],"-","")," ","")</f>
        <v>TasSleretS</v>
      </c>
      <c r="B2273" s="8">
        <f ca="1">IF(Table2[[#This Row],[TT]]&lt;1,"",COUNT(B$2:B2272)+1)</f>
        <v>2271</v>
      </c>
      <c r="C2273" s="6" t="s">
        <v>2608</v>
      </c>
      <c r="D2273" s="8">
        <v>4</v>
      </c>
      <c r="E2273" s="8" t="s">
        <v>128</v>
      </c>
      <c r="F2273" s="8">
        <f ca="1">SUM(Table2[[#This Row],[AWAL]],Table2[[#This Row],[M17_21_2]],Table2[[#This Row],[K17_21_2]],Table2[[#This Row],[M23_28_2]],Table2[[#This Row],[K23_28_2]])</f>
        <v>4</v>
      </c>
      <c r="G2273" s="6">
        <f ca="1">SUMIF(INDIRECT(Table2[[#Headers],[M17_21_2]]&amp;"[concat]"),Table2[concat],INDIRECT(Table2[[#Headers],[M17_21_2]]&amp;"[c]"))</f>
        <v>0</v>
      </c>
      <c r="H2273" s="6">
        <f ca="1">SUMIF(INDIRECT(Table2[[#Headers],[K17_21_2]]&amp;"[concat]"),Table2[concat],INDIRECT(Table2[[#Headers],[K17_21_2]]&amp;"[c]"))*-1</f>
        <v>0</v>
      </c>
      <c r="I2273" s="6" t="str">
        <f ca="1">IF(OR(Table2[[#This Row],[M17_21_2]]&gt;0,Table2[[#This Row],[K17_21_2]]&lt;0),"+-","")</f>
        <v/>
      </c>
      <c r="J2273" s="9">
        <f ca="1">SUMIF(INDIRECT(Table2[[#Headers],[M23_28_2]]&amp;"[concat]"),Table2[concat],INDIRECT(Table2[[#Headers],[M23_28_2]]&amp;"[c]"))</f>
        <v>0</v>
      </c>
      <c r="K2273" s="9"/>
      <c r="L2273" s="9" t="str">
        <f ca="1">IF(OR(Table2[[#This Row],[M23_28_2]]&gt;0,Table2[[#This Row],[K23_28_2]]&lt;0),"+-","")</f>
        <v/>
      </c>
    </row>
    <row r="2274" spans="1:12" x14ac:dyDescent="0.25">
      <c r="A2274" s="6" t="str">
        <f>SUBSTITUTE(SUBSTITUTE(Table2[[#This Row],[NAMA BARANG]],"-","")," ","")</f>
        <v>TasSleretXLL</v>
      </c>
      <c r="B2274" s="8">
        <f ca="1">IF(Table2[[#This Row],[TT]]&lt;1,"",COUNT(B$2:B2273)+1)</f>
        <v>2272</v>
      </c>
      <c r="C2274" s="6" t="s">
        <v>2609</v>
      </c>
      <c r="D2274" s="8">
        <v>1</v>
      </c>
      <c r="E2274" s="8" t="s">
        <v>982</v>
      </c>
      <c r="F2274" s="8">
        <f ca="1">SUM(Table2[[#This Row],[AWAL]],Table2[[#This Row],[M17_21_2]],Table2[[#This Row],[K17_21_2]],Table2[[#This Row],[M23_28_2]],Table2[[#This Row],[K23_28_2]])</f>
        <v>1</v>
      </c>
      <c r="G2274" s="6">
        <f ca="1">SUMIF(INDIRECT(Table2[[#Headers],[M17_21_2]]&amp;"[concat]"),Table2[concat],INDIRECT(Table2[[#Headers],[M17_21_2]]&amp;"[c]"))</f>
        <v>0</v>
      </c>
      <c r="H2274" s="6">
        <f ca="1">SUMIF(INDIRECT(Table2[[#Headers],[K17_21_2]]&amp;"[concat]"),Table2[concat],INDIRECT(Table2[[#Headers],[K17_21_2]]&amp;"[c]"))*-1</f>
        <v>0</v>
      </c>
      <c r="I2274" s="6" t="str">
        <f ca="1">IF(OR(Table2[[#This Row],[M17_21_2]]&gt;0,Table2[[#This Row],[K17_21_2]]&lt;0),"+-","")</f>
        <v/>
      </c>
      <c r="J2274" s="9">
        <f ca="1">SUMIF(INDIRECT(Table2[[#Headers],[M23_28_2]]&amp;"[concat]"),Table2[concat],INDIRECT(Table2[[#Headers],[M23_28_2]]&amp;"[c]"))</f>
        <v>0</v>
      </c>
      <c r="K2274" s="9"/>
      <c r="L2274" s="9" t="str">
        <f ca="1">IF(OR(Table2[[#This Row],[M23_28_2]]&gt;0,Table2[[#This Row],[K23_28_2]]&lt;0),"+-","")</f>
        <v/>
      </c>
    </row>
    <row r="2275" spans="1:12" x14ac:dyDescent="0.25">
      <c r="A2275" s="6" t="str">
        <f>SUBSTITUTE(SUBSTITUTE(Table2[[#This Row],[NAMA BARANG]],"-","")," ","")</f>
        <v>TasSleting(A552)jaring</v>
      </c>
      <c r="B2275" s="8">
        <f ca="1">IF(Table2[[#This Row],[TT]]&lt;1,"",COUNT(B$2:B2274)+1)</f>
        <v>2273</v>
      </c>
      <c r="C2275" s="6" t="s">
        <v>2610</v>
      </c>
      <c r="D2275" s="8">
        <v>4</v>
      </c>
      <c r="E2275" s="8" t="s">
        <v>193</v>
      </c>
      <c r="F2275" s="8">
        <f ca="1">SUM(Table2[[#This Row],[AWAL]],Table2[[#This Row],[M17_21_2]],Table2[[#This Row],[K17_21_2]],Table2[[#This Row],[M23_28_2]],Table2[[#This Row],[K23_28_2]])</f>
        <v>4</v>
      </c>
      <c r="G2275" s="6">
        <f ca="1">SUMIF(INDIRECT(Table2[[#Headers],[M17_21_2]]&amp;"[concat]"),Table2[concat],INDIRECT(Table2[[#Headers],[M17_21_2]]&amp;"[c]"))</f>
        <v>0</v>
      </c>
      <c r="H2275" s="6">
        <f ca="1">SUMIF(INDIRECT(Table2[[#Headers],[K17_21_2]]&amp;"[concat]"),Table2[concat],INDIRECT(Table2[[#Headers],[K17_21_2]]&amp;"[c]"))*-1</f>
        <v>0</v>
      </c>
      <c r="I2275" s="6" t="str">
        <f ca="1">IF(OR(Table2[[#This Row],[M17_21_2]]&gt;0,Table2[[#This Row],[K17_21_2]]&lt;0),"+-","")</f>
        <v/>
      </c>
      <c r="J2275" s="9">
        <f ca="1">SUMIF(INDIRECT(Table2[[#Headers],[M23_28_2]]&amp;"[concat]"),Table2[concat],INDIRECT(Table2[[#Headers],[M23_28_2]]&amp;"[c]"))</f>
        <v>0</v>
      </c>
      <c r="K2275" s="9"/>
      <c r="L2275" s="9" t="str">
        <f ca="1">IF(OR(Table2[[#This Row],[M23_28_2]]&gt;0,Table2[[#This Row],[K23_28_2]]&lt;0),"+-","")</f>
        <v/>
      </c>
    </row>
    <row r="2276" spans="1:12" x14ac:dyDescent="0.25">
      <c r="A2276" s="6" t="str">
        <f>SUBSTITUTE(SUBSTITUTE(Table2[[#This Row],[NAMA BARANG]],"-","")," ","")</f>
        <v>TasSponBondmukenah27x29x12</v>
      </c>
      <c r="B2276" s="8">
        <f ca="1">IF(Table2[[#This Row],[TT]]&lt;1,"",COUNT(B$2:B2275)+1)</f>
        <v>2274</v>
      </c>
      <c r="C2276" s="6" t="s">
        <v>2611</v>
      </c>
      <c r="D2276" s="8">
        <v>1</v>
      </c>
      <c r="E2276" s="8" t="s">
        <v>143</v>
      </c>
      <c r="F2276" s="8">
        <f ca="1">SUM(Table2[[#This Row],[AWAL]],Table2[[#This Row],[M17_21_2]],Table2[[#This Row],[K17_21_2]],Table2[[#This Row],[M23_28_2]],Table2[[#This Row],[K23_28_2]])</f>
        <v>1</v>
      </c>
      <c r="G2276" s="6">
        <f ca="1">SUMIF(INDIRECT(Table2[[#Headers],[M17_21_2]]&amp;"[concat]"),Table2[concat],INDIRECT(Table2[[#Headers],[M17_21_2]]&amp;"[c]"))</f>
        <v>0</v>
      </c>
      <c r="H2276" s="6">
        <f ca="1">SUMIF(INDIRECT(Table2[[#Headers],[K17_21_2]]&amp;"[concat]"),Table2[concat],INDIRECT(Table2[[#Headers],[K17_21_2]]&amp;"[c]"))*-1</f>
        <v>0</v>
      </c>
      <c r="I2276" s="6" t="str">
        <f ca="1">IF(OR(Table2[[#This Row],[M17_21_2]]&gt;0,Table2[[#This Row],[K17_21_2]]&lt;0),"+-","")</f>
        <v/>
      </c>
      <c r="J2276" s="9">
        <f ca="1">SUMIF(INDIRECT(Table2[[#Headers],[M23_28_2]]&amp;"[concat]"),Table2[concat],INDIRECT(Table2[[#Headers],[M23_28_2]]&amp;"[c]"))</f>
        <v>0</v>
      </c>
      <c r="K2276" s="9"/>
      <c r="L2276" s="9" t="str">
        <f ca="1">IF(OR(Table2[[#This Row],[M23_28_2]]&gt;0,Table2[[#This Row],[K23_28_2]]&lt;0),"+-","")</f>
        <v/>
      </c>
    </row>
    <row r="2277" spans="1:12" x14ac:dyDescent="0.25">
      <c r="A2277" s="6" t="str">
        <f>SUBSTITUTE(SUBSTITUTE(Table2[[#This Row],[NAMA BARANG]],"-","")," ","")</f>
        <v>TasT34x31ETJ</v>
      </c>
      <c r="B2277" s="8">
        <f ca="1">IF(Table2[[#This Row],[TT]]&lt;1,"",COUNT(B$2:B2276)+1)</f>
        <v>2275</v>
      </c>
      <c r="C2277" s="6" t="s">
        <v>2612</v>
      </c>
      <c r="D2277" s="8">
        <v>5</v>
      </c>
      <c r="E2277" s="8" t="s">
        <v>1620</v>
      </c>
      <c r="F2277" s="8">
        <f ca="1">SUM(Table2[[#This Row],[AWAL]],Table2[[#This Row],[M17_21_2]],Table2[[#This Row],[K17_21_2]],Table2[[#This Row],[M23_28_2]],Table2[[#This Row],[K23_28_2]])</f>
        <v>5</v>
      </c>
      <c r="G2277" s="6">
        <f ca="1">SUMIF(INDIRECT(Table2[[#Headers],[M17_21_2]]&amp;"[concat]"),Table2[concat],INDIRECT(Table2[[#Headers],[M17_21_2]]&amp;"[c]"))</f>
        <v>0</v>
      </c>
      <c r="H2277" s="6">
        <f ca="1">SUMIF(INDIRECT(Table2[[#Headers],[K17_21_2]]&amp;"[concat]"),Table2[concat],INDIRECT(Table2[[#Headers],[K17_21_2]]&amp;"[c]"))*-1</f>
        <v>0</v>
      </c>
      <c r="I2277" s="6" t="str">
        <f ca="1">IF(OR(Table2[[#This Row],[M17_21_2]]&gt;0,Table2[[#This Row],[K17_21_2]]&lt;0),"+-","")</f>
        <v/>
      </c>
      <c r="J2277" s="9">
        <f ca="1">SUMIF(INDIRECT(Table2[[#Headers],[M23_28_2]]&amp;"[concat]"),Table2[concat],INDIRECT(Table2[[#Headers],[M23_28_2]]&amp;"[c]"))</f>
        <v>0</v>
      </c>
      <c r="K2277" s="9"/>
      <c r="L2277" s="9" t="str">
        <f ca="1">IF(OR(Table2[[#This Row],[M23_28_2]]&gt;0,Table2[[#This Row],[K23_28_2]]&lt;0),"+-","")</f>
        <v/>
      </c>
    </row>
    <row r="2278" spans="1:12" x14ac:dyDescent="0.25">
      <c r="A2278" s="6" t="str">
        <f>SUBSTITUTE(SUBSTITUTE(Table2[[#This Row],[NAMA BARANG]],"-","")," ","")</f>
        <v>TasT41x36ETJ</v>
      </c>
      <c r="B2278" s="8">
        <f ca="1">IF(Table2[[#This Row],[TT]]&lt;1,"",COUNT(B$2:B2277)+1)</f>
        <v>2276</v>
      </c>
      <c r="C2278" s="6" t="s">
        <v>2613</v>
      </c>
      <c r="D2278" s="8">
        <v>6</v>
      </c>
      <c r="E2278" s="8" t="s">
        <v>2614</v>
      </c>
      <c r="F2278" s="8">
        <f ca="1">SUM(Table2[[#This Row],[AWAL]],Table2[[#This Row],[M17_21_2]],Table2[[#This Row],[K17_21_2]],Table2[[#This Row],[M23_28_2]],Table2[[#This Row],[K23_28_2]])</f>
        <v>6</v>
      </c>
      <c r="G2278" s="6">
        <f ca="1">SUMIF(INDIRECT(Table2[[#Headers],[M17_21_2]]&amp;"[concat]"),Table2[concat],INDIRECT(Table2[[#Headers],[M17_21_2]]&amp;"[c]"))</f>
        <v>0</v>
      </c>
      <c r="H2278" s="6">
        <f ca="1">SUMIF(INDIRECT(Table2[[#Headers],[K17_21_2]]&amp;"[concat]"),Table2[concat],INDIRECT(Table2[[#Headers],[K17_21_2]]&amp;"[c]"))*-1</f>
        <v>0</v>
      </c>
      <c r="I2278" s="6" t="str">
        <f ca="1">IF(OR(Table2[[#This Row],[M17_21_2]]&gt;0,Table2[[#This Row],[K17_21_2]]&lt;0),"+-","")</f>
        <v/>
      </c>
      <c r="J2278" s="9">
        <f ca="1">SUMIF(INDIRECT(Table2[[#Headers],[M23_28_2]]&amp;"[concat]"),Table2[concat],INDIRECT(Table2[[#Headers],[M23_28_2]]&amp;"[c]"))</f>
        <v>0</v>
      </c>
      <c r="K2278" s="9"/>
      <c r="L2278" s="9" t="str">
        <f ca="1">IF(OR(Table2[[#This Row],[M23_28_2]]&gt;0,Table2[[#This Row],[K23_28_2]]&lt;0),"+-","")</f>
        <v/>
      </c>
    </row>
    <row r="2279" spans="1:12" x14ac:dyDescent="0.25">
      <c r="A2279" s="6" t="str">
        <f>SUBSTITUTE(SUBSTITUTE(Table2[[#This Row],[NAMA BARANG]],"-","")," ","")</f>
        <v>Tastali22x22</v>
      </c>
      <c r="B2279" s="8">
        <f ca="1">IF(Table2[[#This Row],[TT]]&lt;1,"",COUNT(B$2:B2278)+1)</f>
        <v>2277</v>
      </c>
      <c r="C2279" s="6" t="s">
        <v>2615</v>
      </c>
      <c r="D2279" s="8">
        <v>1</v>
      </c>
      <c r="E2279" s="8" t="s">
        <v>2616</v>
      </c>
      <c r="F2279" s="8">
        <f ca="1">SUM(Table2[[#This Row],[AWAL]],Table2[[#This Row],[M17_21_2]],Table2[[#This Row],[K17_21_2]],Table2[[#This Row],[M23_28_2]],Table2[[#This Row],[K23_28_2]])</f>
        <v>1</v>
      </c>
      <c r="G2279" s="6">
        <f ca="1">SUMIF(INDIRECT(Table2[[#Headers],[M17_21_2]]&amp;"[concat]"),Table2[concat],INDIRECT(Table2[[#Headers],[M17_21_2]]&amp;"[c]"))</f>
        <v>0</v>
      </c>
      <c r="H2279" s="6">
        <f ca="1">SUMIF(INDIRECT(Table2[[#Headers],[K17_21_2]]&amp;"[concat]"),Table2[concat],INDIRECT(Table2[[#Headers],[K17_21_2]]&amp;"[c]"))*-1</f>
        <v>0</v>
      </c>
      <c r="I2279" s="6" t="str">
        <f ca="1">IF(OR(Table2[[#This Row],[M17_21_2]]&gt;0,Table2[[#This Row],[K17_21_2]]&lt;0),"+-","")</f>
        <v/>
      </c>
      <c r="J2279" s="9">
        <f ca="1">SUMIF(INDIRECT(Table2[[#Headers],[M23_28_2]]&amp;"[concat]"),Table2[concat],INDIRECT(Table2[[#Headers],[M23_28_2]]&amp;"[c]"))</f>
        <v>0</v>
      </c>
      <c r="K2279" s="9"/>
      <c r="L2279" s="9" t="str">
        <f ca="1">IF(OR(Table2[[#This Row],[M23_28_2]]&gt;0,Table2[[#This Row],[K23_28_2]]&lt;0),"+-","")</f>
        <v/>
      </c>
    </row>
    <row r="2280" spans="1:12" x14ac:dyDescent="0.25">
      <c r="A2280" s="6" t="str">
        <f>SUBSTITUTE(SUBSTITUTE(Table2[[#This Row],[NAMA BARANG]],"-","")," ","")</f>
        <v>Tastali25x35</v>
      </c>
      <c r="B2280" s="8">
        <f ca="1">IF(Table2[[#This Row],[TT]]&lt;1,"",COUNT(B$2:B2279)+1)</f>
        <v>2278</v>
      </c>
      <c r="C2280" s="6" t="s">
        <v>2617</v>
      </c>
      <c r="D2280" s="8">
        <v>1</v>
      </c>
      <c r="E2280" s="8" t="s">
        <v>128</v>
      </c>
      <c r="F2280" s="8">
        <f ca="1">SUM(Table2[[#This Row],[AWAL]],Table2[[#This Row],[M17_21_2]],Table2[[#This Row],[K17_21_2]],Table2[[#This Row],[M23_28_2]],Table2[[#This Row],[K23_28_2]])</f>
        <v>1</v>
      </c>
      <c r="G2280" s="6">
        <f ca="1">SUMIF(INDIRECT(Table2[[#Headers],[M17_21_2]]&amp;"[concat]"),Table2[concat],INDIRECT(Table2[[#Headers],[M17_21_2]]&amp;"[c]"))</f>
        <v>0</v>
      </c>
      <c r="H2280" s="6">
        <f ca="1">SUMIF(INDIRECT(Table2[[#Headers],[K17_21_2]]&amp;"[concat]"),Table2[concat],INDIRECT(Table2[[#Headers],[K17_21_2]]&amp;"[c]"))*-1</f>
        <v>0</v>
      </c>
      <c r="I2280" s="6" t="str">
        <f ca="1">IF(OR(Table2[[#This Row],[M17_21_2]]&gt;0,Table2[[#This Row],[K17_21_2]]&lt;0),"+-","")</f>
        <v/>
      </c>
      <c r="J2280" s="9">
        <f ca="1">SUMIF(INDIRECT(Table2[[#Headers],[M23_28_2]]&amp;"[concat]"),Table2[concat],INDIRECT(Table2[[#Headers],[M23_28_2]]&amp;"[c]"))</f>
        <v>0</v>
      </c>
      <c r="K2280" s="9"/>
      <c r="L2280" s="9" t="str">
        <f ca="1">IF(OR(Table2[[#This Row],[M23_28_2]]&gt;0,Table2[[#This Row],[K23_28_2]]&lt;0),"+-","")</f>
        <v/>
      </c>
    </row>
    <row r="2281" spans="1:12" x14ac:dyDescent="0.25">
      <c r="A2281" s="6" t="str">
        <f>SUBSTITUTE(SUBSTITUTE(Table2[[#This Row],[NAMA BARANG]],"-","")," ","")</f>
        <v>Tastali30x40</v>
      </c>
      <c r="B2281" s="8">
        <f ca="1">IF(Table2[[#This Row],[TT]]&lt;1,"",COUNT(B$2:B2280)+1)</f>
        <v>2279</v>
      </c>
      <c r="C2281" s="6" t="s">
        <v>2618</v>
      </c>
      <c r="D2281" s="8">
        <v>3</v>
      </c>
      <c r="E2281" s="8" t="s">
        <v>1521</v>
      </c>
      <c r="F2281" s="8">
        <f ca="1">SUM(Table2[[#This Row],[AWAL]],Table2[[#This Row],[M17_21_2]],Table2[[#This Row],[K17_21_2]],Table2[[#This Row],[M23_28_2]],Table2[[#This Row],[K23_28_2]])</f>
        <v>3</v>
      </c>
      <c r="G2281" s="6">
        <f ca="1">SUMIF(INDIRECT(Table2[[#Headers],[M17_21_2]]&amp;"[concat]"),Table2[concat],INDIRECT(Table2[[#Headers],[M17_21_2]]&amp;"[c]"))</f>
        <v>0</v>
      </c>
      <c r="H2281" s="6">
        <f ca="1">SUMIF(INDIRECT(Table2[[#Headers],[K17_21_2]]&amp;"[concat]"),Table2[concat],INDIRECT(Table2[[#Headers],[K17_21_2]]&amp;"[c]"))*-1</f>
        <v>0</v>
      </c>
      <c r="I2281" s="6" t="str">
        <f ca="1">IF(OR(Table2[[#This Row],[M17_21_2]]&gt;0,Table2[[#This Row],[K17_21_2]]&lt;0),"+-","")</f>
        <v/>
      </c>
      <c r="J2281" s="9">
        <f ca="1">SUMIF(INDIRECT(Table2[[#Headers],[M23_28_2]]&amp;"[concat]"),Table2[concat],INDIRECT(Table2[[#Headers],[M23_28_2]]&amp;"[c]"))</f>
        <v>0</v>
      </c>
      <c r="K2281" s="9"/>
      <c r="L2281" s="9" t="str">
        <f ca="1">IF(OR(Table2[[#This Row],[M23_28_2]]&gt;0,Table2[[#This Row],[K23_28_2]]&lt;0),"+-","")</f>
        <v/>
      </c>
    </row>
    <row r="2282" spans="1:12" x14ac:dyDescent="0.25">
      <c r="A2282" s="6" t="str">
        <f>SUBSTITUTE(SUBSTITUTE(Table2[[#This Row],[NAMA BARANG]],"-","")," ","")</f>
        <v>TasTaliCartoon20x25Tg</v>
      </c>
      <c r="B2282" s="8">
        <f ca="1">IF(Table2[[#This Row],[TT]]&lt;1,"",COUNT(B$2:B2281)+1)</f>
        <v>2280</v>
      </c>
      <c r="C2282" s="6" t="s">
        <v>2620</v>
      </c>
      <c r="D2282" s="8">
        <v>4</v>
      </c>
      <c r="E2282" s="8" t="s">
        <v>143</v>
      </c>
      <c r="F2282" s="8">
        <f ca="1">SUM(Table2[[#This Row],[AWAL]],Table2[[#This Row],[M17_21_2]],Table2[[#This Row],[K17_21_2]],Table2[[#This Row],[M23_28_2]],Table2[[#This Row],[K23_28_2]])</f>
        <v>4</v>
      </c>
      <c r="G2282" s="6">
        <f ca="1">SUMIF(INDIRECT(Table2[[#Headers],[M17_21_2]]&amp;"[concat]"),Table2[concat],INDIRECT(Table2[[#Headers],[M17_21_2]]&amp;"[c]"))</f>
        <v>0</v>
      </c>
      <c r="H2282" s="6">
        <f ca="1">SUMIF(INDIRECT(Table2[[#Headers],[K17_21_2]]&amp;"[concat]"),Table2[concat],INDIRECT(Table2[[#Headers],[K17_21_2]]&amp;"[c]"))*-1</f>
        <v>0</v>
      </c>
      <c r="I2282" s="6" t="str">
        <f ca="1">IF(OR(Table2[[#This Row],[M17_21_2]]&gt;0,Table2[[#This Row],[K17_21_2]]&lt;0),"+-","")</f>
        <v/>
      </c>
      <c r="J2282" s="9">
        <f ca="1">SUMIF(INDIRECT(Table2[[#Headers],[M23_28_2]]&amp;"[concat]"),Table2[concat],INDIRECT(Table2[[#Headers],[M23_28_2]]&amp;"[c]"))</f>
        <v>0</v>
      </c>
      <c r="K2282" s="9"/>
      <c r="L2282" s="9" t="str">
        <f ca="1">IF(OR(Table2[[#This Row],[M23_28_2]]&gt;0,Table2[[#This Row],[K23_28_2]]&lt;0),"+-","")</f>
        <v/>
      </c>
    </row>
    <row r="2283" spans="1:12" x14ac:dyDescent="0.25">
      <c r="A2283" s="6" t="str">
        <f>SUBSTITUTE(SUBSTITUTE(Table2[[#This Row],[NAMA BARANG]],"-","")," ","")</f>
        <v>TasTaliFolio1Frozen</v>
      </c>
      <c r="B2283" s="8">
        <f ca="1">IF(Table2[[#This Row],[TT]]&lt;1,"",COUNT(B$2:B2282)+1)</f>
        <v>2281</v>
      </c>
      <c r="C2283" s="6" t="s">
        <v>2621</v>
      </c>
      <c r="D2283" s="8">
        <v>4</v>
      </c>
      <c r="E2283" s="8" t="s">
        <v>189</v>
      </c>
      <c r="F2283" s="8">
        <f ca="1">SUM(Table2[[#This Row],[AWAL]],Table2[[#This Row],[M17_21_2]],Table2[[#This Row],[K17_21_2]],Table2[[#This Row],[M23_28_2]],Table2[[#This Row],[K23_28_2]])</f>
        <v>4</v>
      </c>
      <c r="G2283" s="6">
        <f ca="1">SUMIF(INDIRECT(Table2[[#Headers],[M17_21_2]]&amp;"[concat]"),Table2[concat],INDIRECT(Table2[[#Headers],[M17_21_2]]&amp;"[c]"))</f>
        <v>0</v>
      </c>
      <c r="H2283" s="6">
        <f ca="1">SUMIF(INDIRECT(Table2[[#Headers],[K17_21_2]]&amp;"[concat]"),Table2[concat],INDIRECT(Table2[[#Headers],[K17_21_2]]&amp;"[c]"))*-1</f>
        <v>0</v>
      </c>
      <c r="I2283" s="6" t="str">
        <f ca="1">IF(OR(Table2[[#This Row],[M17_21_2]]&gt;0,Table2[[#This Row],[K17_21_2]]&lt;0),"+-","")</f>
        <v/>
      </c>
      <c r="J2283" s="9">
        <f ca="1">SUMIF(INDIRECT(Table2[[#Headers],[M23_28_2]]&amp;"[concat]"),Table2[concat],INDIRECT(Table2[[#Headers],[M23_28_2]]&amp;"[c]"))</f>
        <v>0</v>
      </c>
      <c r="K2283" s="9"/>
      <c r="L2283" s="9" t="str">
        <f ca="1">IF(OR(Table2[[#This Row],[M23_28_2]]&gt;0,Table2[[#This Row],[K23_28_2]]&lt;0),"+-","")</f>
        <v/>
      </c>
    </row>
    <row r="2284" spans="1:12" x14ac:dyDescent="0.25">
      <c r="A2284" s="6" t="str">
        <f>SUBSTITUTE(SUBSTITUTE(Table2[[#This Row],[NAMA BARANG]],"-","")," ","")</f>
        <v>TasTalikecilkurJBS22josMimikado</v>
      </c>
      <c r="B2284" s="8">
        <f ca="1">IF(Table2[[#This Row],[TT]]&lt;1,"",COUNT(B$2:B2283)+1)</f>
        <v>2282</v>
      </c>
      <c r="C2284" s="6" t="s">
        <v>2622</v>
      </c>
      <c r="D2284" s="8">
        <v>45</v>
      </c>
      <c r="E2284" s="8" t="s">
        <v>128</v>
      </c>
      <c r="F2284" s="8">
        <f ca="1">SUM(Table2[[#This Row],[AWAL]],Table2[[#This Row],[M17_21_2]],Table2[[#This Row],[K17_21_2]],Table2[[#This Row],[M23_28_2]],Table2[[#This Row],[K23_28_2]])</f>
        <v>45</v>
      </c>
      <c r="G2284" s="6">
        <f ca="1">SUMIF(INDIRECT(Table2[[#Headers],[M17_21_2]]&amp;"[concat]"),Table2[concat],INDIRECT(Table2[[#Headers],[M17_21_2]]&amp;"[c]"))</f>
        <v>0</v>
      </c>
      <c r="H2284" s="6">
        <f ca="1">SUMIF(INDIRECT(Table2[[#Headers],[K17_21_2]]&amp;"[concat]"),Table2[concat],INDIRECT(Table2[[#Headers],[K17_21_2]]&amp;"[c]"))*-1</f>
        <v>0</v>
      </c>
      <c r="I2284" s="6" t="str">
        <f ca="1">IF(OR(Table2[[#This Row],[M17_21_2]]&gt;0,Table2[[#This Row],[K17_21_2]]&lt;0),"+-","")</f>
        <v/>
      </c>
      <c r="J2284" s="9">
        <f ca="1">SUMIF(INDIRECT(Table2[[#Headers],[M23_28_2]]&amp;"[concat]"),Table2[concat],INDIRECT(Table2[[#Headers],[M23_28_2]]&amp;"[c]"))</f>
        <v>0</v>
      </c>
      <c r="K2284" s="9"/>
      <c r="L2284" s="9" t="str">
        <f ca="1">IF(OR(Table2[[#This Row],[M23_28_2]]&gt;0,Table2[[#This Row],[K23_28_2]]&lt;0),"+-","")</f>
        <v/>
      </c>
    </row>
    <row r="2285" spans="1:12" x14ac:dyDescent="0.25">
      <c r="A2285" s="6" t="str">
        <f>SUBSTITUTE(SUBSTITUTE(Table2[[#This Row],[NAMA BARANG]],"-","")," ","")</f>
        <v>TasTaliKertasKadobsrAL(1Pk=10pc)</v>
      </c>
      <c r="B2285" s="8">
        <f ca="1">IF(Table2[[#This Row],[TT]]&lt;1,"",COUNT(B$2:B2284)+1)</f>
        <v>2283</v>
      </c>
      <c r="C2285" s="6" t="s">
        <v>2623</v>
      </c>
      <c r="D2285" s="8">
        <v>2</v>
      </c>
      <c r="E2285" s="8" t="s">
        <v>2624</v>
      </c>
      <c r="F2285" s="8">
        <f ca="1">SUM(Table2[[#This Row],[AWAL]],Table2[[#This Row],[M17_21_2]],Table2[[#This Row],[K17_21_2]],Table2[[#This Row],[M23_28_2]],Table2[[#This Row],[K23_28_2]])</f>
        <v>2</v>
      </c>
      <c r="G2285" s="6">
        <f ca="1">SUMIF(INDIRECT(Table2[[#Headers],[M17_21_2]]&amp;"[concat]"),Table2[concat],INDIRECT(Table2[[#Headers],[M17_21_2]]&amp;"[c]"))</f>
        <v>0</v>
      </c>
      <c r="H2285" s="6">
        <f ca="1">SUMIF(INDIRECT(Table2[[#Headers],[K17_21_2]]&amp;"[concat]"),Table2[concat],INDIRECT(Table2[[#Headers],[K17_21_2]]&amp;"[c]"))*-1</f>
        <v>0</v>
      </c>
      <c r="I2285" s="6" t="str">
        <f ca="1">IF(OR(Table2[[#This Row],[M17_21_2]]&gt;0,Table2[[#This Row],[K17_21_2]]&lt;0),"+-","")</f>
        <v/>
      </c>
      <c r="J2285" s="9">
        <f ca="1">SUMIF(INDIRECT(Table2[[#Headers],[M23_28_2]]&amp;"[concat]"),Table2[concat],INDIRECT(Table2[[#Headers],[M23_28_2]]&amp;"[c]"))</f>
        <v>0</v>
      </c>
      <c r="K2285" s="9"/>
      <c r="L2285" s="9" t="str">
        <f ca="1">IF(OR(Table2[[#This Row],[M23_28_2]]&gt;0,Table2[[#This Row],[K23_28_2]]&lt;0),"+-","")</f>
        <v/>
      </c>
    </row>
    <row r="2286" spans="1:12" x14ac:dyDescent="0.25">
      <c r="A2286" s="6" t="str">
        <f>SUBSTITUTE(SUBSTITUTE(Table2[[#This Row],[NAMA BARANG]],"-","")," ","")</f>
        <v>TasTaliKertasTg(Pelangi/BiruGrs/SilverBunga/MrhGaris)25x25</v>
      </c>
      <c r="B2286" s="8">
        <f ca="1">IF(Table2[[#This Row],[TT]]&lt;1,"",COUNT(B$2:B2285)+1)</f>
        <v>2284</v>
      </c>
      <c r="C2286" s="6" t="s">
        <v>2625</v>
      </c>
      <c r="D2286" s="8">
        <v>16</v>
      </c>
      <c r="E2286" s="8" t="s">
        <v>1620</v>
      </c>
      <c r="F2286" s="8">
        <f ca="1">SUM(Table2[[#This Row],[AWAL]],Table2[[#This Row],[M17_21_2]],Table2[[#This Row],[K17_21_2]],Table2[[#This Row],[M23_28_2]],Table2[[#This Row],[K23_28_2]])</f>
        <v>16</v>
      </c>
      <c r="G2286" s="6">
        <f ca="1">SUMIF(INDIRECT(Table2[[#Headers],[M17_21_2]]&amp;"[concat]"),Table2[concat],INDIRECT(Table2[[#Headers],[M17_21_2]]&amp;"[c]"))</f>
        <v>0</v>
      </c>
      <c r="H2286" s="6">
        <f ca="1">SUMIF(INDIRECT(Table2[[#Headers],[K17_21_2]]&amp;"[concat]"),Table2[concat],INDIRECT(Table2[[#Headers],[K17_21_2]]&amp;"[c]"))*-1</f>
        <v>0</v>
      </c>
      <c r="I2286" s="6" t="str">
        <f ca="1">IF(OR(Table2[[#This Row],[M17_21_2]]&gt;0,Table2[[#This Row],[K17_21_2]]&lt;0),"+-","")</f>
        <v/>
      </c>
      <c r="J2286" s="9">
        <f ca="1">SUMIF(INDIRECT(Table2[[#Headers],[M23_28_2]]&amp;"[concat]"),Table2[concat],INDIRECT(Table2[[#Headers],[M23_28_2]]&amp;"[c]"))</f>
        <v>0</v>
      </c>
      <c r="K2286" s="9"/>
      <c r="L2286" s="9" t="str">
        <f ca="1">IF(OR(Table2[[#This Row],[M23_28_2]]&gt;0,Table2[[#This Row],[K23_28_2]]&lt;0),"+-","")</f>
        <v/>
      </c>
    </row>
    <row r="2287" spans="1:12" x14ac:dyDescent="0.25">
      <c r="A2287" s="6" t="str">
        <f>SUBSTITUTE(SUBSTITUTE(Table2[[#This Row],[NAMA BARANG]],"-","")," ","")</f>
        <v>TasTalikurbatikS</v>
      </c>
      <c r="B2287" s="8">
        <f ca="1">IF(Table2[[#This Row],[TT]]&lt;1,"",COUNT(B$2:B2286)+1)</f>
        <v>2285</v>
      </c>
      <c r="C2287" s="6" t="s">
        <v>2626</v>
      </c>
      <c r="D2287" s="8">
        <v>1</v>
      </c>
      <c r="E2287" s="8" t="s">
        <v>93</v>
      </c>
      <c r="F2287" s="8">
        <f ca="1">SUM(Table2[[#This Row],[AWAL]],Table2[[#This Row],[M17_21_2]],Table2[[#This Row],[K17_21_2]],Table2[[#This Row],[M23_28_2]],Table2[[#This Row],[K23_28_2]])</f>
        <v>1</v>
      </c>
      <c r="G2287" s="6">
        <f ca="1">SUMIF(INDIRECT(Table2[[#Headers],[M17_21_2]]&amp;"[concat]"),Table2[concat],INDIRECT(Table2[[#Headers],[M17_21_2]]&amp;"[c]"))</f>
        <v>0</v>
      </c>
      <c r="H2287" s="6">
        <f ca="1">SUMIF(INDIRECT(Table2[[#Headers],[K17_21_2]]&amp;"[concat]"),Table2[concat],INDIRECT(Table2[[#Headers],[K17_21_2]]&amp;"[c]"))*-1</f>
        <v>0</v>
      </c>
      <c r="I2287" s="6" t="str">
        <f ca="1">IF(OR(Table2[[#This Row],[M17_21_2]]&gt;0,Table2[[#This Row],[K17_21_2]]&lt;0),"+-","")</f>
        <v/>
      </c>
      <c r="J2287" s="9">
        <f ca="1">SUMIF(INDIRECT(Table2[[#Headers],[M23_28_2]]&amp;"[concat]"),Table2[concat],INDIRECT(Table2[[#Headers],[M23_28_2]]&amp;"[c]"))</f>
        <v>0</v>
      </c>
      <c r="K2287" s="9"/>
      <c r="L2287" s="9" t="str">
        <f ca="1">IF(OR(Table2[[#This Row],[M23_28_2]]&gt;0,Table2[[#This Row],[K23_28_2]]&lt;0),"+-","")</f>
        <v/>
      </c>
    </row>
    <row r="2288" spans="1:12" x14ac:dyDescent="0.25">
      <c r="A2288" s="6" t="str">
        <f>SUBSTITUTE(SUBSTITUTE(Table2[[#This Row],[NAMA BARANG]],"-","")," ","")</f>
        <v>TasTaliMetalik(1Pk=12pc)GoldSilver</v>
      </c>
      <c r="B2288" s="8">
        <f ca="1">IF(Table2[[#This Row],[TT]]&lt;1,"",COUNT(B$2:B2287)+1)</f>
        <v>2286</v>
      </c>
      <c r="C2288" s="6" t="s">
        <v>2627</v>
      </c>
      <c r="D2288" s="8">
        <v>2</v>
      </c>
      <c r="E2288" s="8" t="s">
        <v>143</v>
      </c>
      <c r="F2288" s="8">
        <f ca="1">SUM(Table2[[#This Row],[AWAL]],Table2[[#This Row],[M17_21_2]],Table2[[#This Row],[K17_21_2]],Table2[[#This Row],[M23_28_2]],Table2[[#This Row],[K23_28_2]])</f>
        <v>2</v>
      </c>
      <c r="G2288" s="6">
        <f ca="1">SUMIF(INDIRECT(Table2[[#Headers],[M17_21_2]]&amp;"[concat]"),Table2[concat],INDIRECT(Table2[[#Headers],[M17_21_2]]&amp;"[c]"))</f>
        <v>0</v>
      </c>
      <c r="H2288" s="6">
        <f ca="1">SUMIF(INDIRECT(Table2[[#Headers],[K17_21_2]]&amp;"[concat]"),Table2[concat],INDIRECT(Table2[[#Headers],[K17_21_2]]&amp;"[c]"))*-1</f>
        <v>0</v>
      </c>
      <c r="I2288" s="6" t="str">
        <f ca="1">IF(OR(Table2[[#This Row],[M17_21_2]]&gt;0,Table2[[#This Row],[K17_21_2]]&lt;0),"+-","")</f>
        <v/>
      </c>
      <c r="J2288" s="9">
        <f ca="1">SUMIF(INDIRECT(Table2[[#Headers],[M23_28_2]]&amp;"[concat]"),Table2[concat],INDIRECT(Table2[[#Headers],[M23_28_2]]&amp;"[c]"))</f>
        <v>0</v>
      </c>
      <c r="K2288" s="9"/>
      <c r="L2288" s="9" t="str">
        <f ca="1">IF(OR(Table2[[#This Row],[M23_28_2]]&gt;0,Table2[[#This Row],[K23_28_2]]&lt;0),"+-","")</f>
        <v/>
      </c>
    </row>
    <row r="2289" spans="1:12" x14ac:dyDescent="0.25">
      <c r="A2289" s="6" t="str">
        <f>SUBSTITUTE(SUBSTITUTE(Table2[[#This Row],[NAMA BARANG]],"-","")," ","")</f>
        <v>TasTaliMetalik(1Pk=12pc)Gold/Silver20x25</v>
      </c>
      <c r="B2289" s="8">
        <f ca="1">IF(Table2[[#This Row],[TT]]&lt;1,"",COUNT(B$2:B2288)+1)</f>
        <v>2287</v>
      </c>
      <c r="C2289" s="6" t="s">
        <v>2628</v>
      </c>
      <c r="D2289" s="8">
        <v>4</v>
      </c>
      <c r="E2289" s="8" t="s">
        <v>93</v>
      </c>
      <c r="F2289" s="8">
        <f ca="1">SUM(Table2[[#This Row],[AWAL]],Table2[[#This Row],[M17_21_2]],Table2[[#This Row],[K17_21_2]],Table2[[#This Row],[M23_28_2]],Table2[[#This Row],[K23_28_2]])</f>
        <v>4</v>
      </c>
      <c r="G2289" s="6">
        <f ca="1">SUMIF(INDIRECT(Table2[[#Headers],[M17_21_2]]&amp;"[concat]"),Table2[concat],INDIRECT(Table2[[#Headers],[M17_21_2]]&amp;"[c]"))</f>
        <v>0</v>
      </c>
      <c r="H2289" s="6">
        <f ca="1">SUMIF(INDIRECT(Table2[[#Headers],[K17_21_2]]&amp;"[concat]"),Table2[concat],INDIRECT(Table2[[#Headers],[K17_21_2]]&amp;"[c]"))*-1</f>
        <v>0</v>
      </c>
      <c r="I2289" s="6" t="str">
        <f ca="1">IF(OR(Table2[[#This Row],[M17_21_2]]&gt;0,Table2[[#This Row],[K17_21_2]]&lt;0),"+-","")</f>
        <v/>
      </c>
      <c r="J2289" s="9">
        <f ca="1">SUMIF(INDIRECT(Table2[[#Headers],[M23_28_2]]&amp;"[concat]"),Table2[concat],INDIRECT(Table2[[#Headers],[M23_28_2]]&amp;"[c]"))</f>
        <v>0</v>
      </c>
      <c r="K2289" s="9"/>
      <c r="L2289" s="9" t="str">
        <f ca="1">IF(OR(Table2[[#This Row],[M23_28_2]]&gt;0,Table2[[#This Row],[K23_28_2]]&lt;0),"+-","")</f>
        <v/>
      </c>
    </row>
    <row r="2290" spans="1:12" x14ac:dyDescent="0.25">
      <c r="A2290" s="6" t="str">
        <f>SUBSTITUTE(SUBSTITUTE(Table2[[#This Row],[NAMA BARANG]],"-","")," ","")</f>
        <v>TasTaliMetalik15x20(K)</v>
      </c>
      <c r="B2290" s="8">
        <f ca="1">IF(Table2[[#This Row],[TT]]&lt;1,"",COUNT(B$2:B2289)+1)</f>
        <v>2288</v>
      </c>
      <c r="C2290" s="6" t="s">
        <v>2629</v>
      </c>
      <c r="D2290" s="8">
        <v>5</v>
      </c>
      <c r="E2290" s="8" t="s">
        <v>159</v>
      </c>
      <c r="F2290" s="8">
        <f ca="1">SUM(Table2[[#This Row],[AWAL]],Table2[[#This Row],[M17_21_2]],Table2[[#This Row],[K17_21_2]],Table2[[#This Row],[M23_28_2]],Table2[[#This Row],[K23_28_2]])</f>
        <v>5</v>
      </c>
      <c r="G2290" s="6">
        <f ca="1">SUMIF(INDIRECT(Table2[[#Headers],[M17_21_2]]&amp;"[concat]"),Table2[concat],INDIRECT(Table2[[#Headers],[M17_21_2]]&amp;"[c]"))</f>
        <v>0</v>
      </c>
      <c r="H2290" s="6">
        <f ca="1">SUMIF(INDIRECT(Table2[[#Headers],[K17_21_2]]&amp;"[concat]"),Table2[concat],INDIRECT(Table2[[#Headers],[K17_21_2]]&amp;"[c]"))*-1</f>
        <v>0</v>
      </c>
      <c r="I2290" s="6" t="str">
        <f ca="1">IF(OR(Table2[[#This Row],[M17_21_2]]&gt;0,Table2[[#This Row],[K17_21_2]]&lt;0),"+-","")</f>
        <v/>
      </c>
      <c r="J2290" s="9">
        <f ca="1">SUMIF(INDIRECT(Table2[[#Headers],[M23_28_2]]&amp;"[concat]"),Table2[concat],INDIRECT(Table2[[#Headers],[M23_28_2]]&amp;"[c]"))</f>
        <v>0</v>
      </c>
      <c r="K2290" s="9"/>
      <c r="L2290" s="9" t="str">
        <f ca="1">IF(OR(Table2[[#This Row],[M23_28_2]]&gt;0,Table2[[#This Row],[K23_28_2]]&lt;0),"+-","")</f>
        <v/>
      </c>
    </row>
    <row r="2291" spans="1:12" x14ac:dyDescent="0.25">
      <c r="A2291" s="6" t="str">
        <f>SUBSTITUTE(SUBSTITUTE(Table2[[#This Row],[NAMA BARANG]],"-","")," ","")</f>
        <v>TasTaliMetalik15x20Kcl</v>
      </c>
      <c r="B2291" s="8">
        <f ca="1">IF(Table2[[#This Row],[TT]]&lt;1,"",COUNT(B$2:B2290)+1)</f>
        <v>2289</v>
      </c>
      <c r="C2291" s="6" t="s">
        <v>2630</v>
      </c>
      <c r="D2291" s="8">
        <v>7</v>
      </c>
      <c r="E2291" s="8" t="s">
        <v>128</v>
      </c>
      <c r="F2291" s="8">
        <f ca="1">SUM(Table2[[#This Row],[AWAL]],Table2[[#This Row],[M17_21_2]],Table2[[#This Row],[K17_21_2]],Table2[[#This Row],[M23_28_2]],Table2[[#This Row],[K23_28_2]])</f>
        <v>7</v>
      </c>
      <c r="G2291" s="6">
        <f ca="1">SUMIF(INDIRECT(Table2[[#Headers],[M17_21_2]]&amp;"[concat]"),Table2[concat],INDIRECT(Table2[[#Headers],[M17_21_2]]&amp;"[c]"))</f>
        <v>0</v>
      </c>
      <c r="H2291" s="6">
        <f ca="1">SUMIF(INDIRECT(Table2[[#Headers],[K17_21_2]]&amp;"[concat]"),Table2[concat],INDIRECT(Table2[[#Headers],[K17_21_2]]&amp;"[c]"))*-1</f>
        <v>0</v>
      </c>
      <c r="I2291" s="6" t="str">
        <f ca="1">IF(OR(Table2[[#This Row],[M17_21_2]]&gt;0,Table2[[#This Row],[K17_21_2]]&lt;0),"+-","")</f>
        <v/>
      </c>
      <c r="J2291" s="9">
        <f ca="1">SUMIF(INDIRECT(Table2[[#Headers],[M23_28_2]]&amp;"[concat]"),Table2[concat],INDIRECT(Table2[[#Headers],[M23_28_2]]&amp;"[c]"))</f>
        <v>0</v>
      </c>
      <c r="K2291" s="9"/>
      <c r="L2291" s="9" t="str">
        <f ca="1">IF(OR(Table2[[#This Row],[M23_28_2]]&gt;0,Table2[[#This Row],[K23_28_2]]&lt;0),"+-","")</f>
        <v/>
      </c>
    </row>
    <row r="2292" spans="1:12" x14ac:dyDescent="0.25">
      <c r="A2292" s="6" t="str">
        <f>SUBSTITUTE(SUBSTITUTE(Table2[[#This Row],[NAMA BARANG]],"-","")," ","")</f>
        <v>TasTaliplst222A(K)</v>
      </c>
      <c r="B2292" s="8">
        <f ca="1">IF(Table2[[#This Row],[TT]]&lt;1,"",COUNT(B$2:B2291)+1)</f>
        <v>2290</v>
      </c>
      <c r="C2292" s="6" t="s">
        <v>2631</v>
      </c>
      <c r="D2292" s="8">
        <v>1</v>
      </c>
      <c r="E2292" s="8" t="s">
        <v>153</v>
      </c>
      <c r="F2292" s="8">
        <f ca="1">SUM(Table2[[#This Row],[AWAL]],Table2[[#This Row],[M17_21_2]],Table2[[#This Row],[K17_21_2]],Table2[[#This Row],[M23_28_2]],Table2[[#This Row],[K23_28_2]])</f>
        <v>1</v>
      </c>
      <c r="G2292" s="6">
        <f ca="1">SUMIF(INDIRECT(Table2[[#Headers],[M17_21_2]]&amp;"[concat]"),Table2[concat],INDIRECT(Table2[[#Headers],[M17_21_2]]&amp;"[c]"))</f>
        <v>0</v>
      </c>
      <c r="H2292" s="6">
        <f ca="1">SUMIF(INDIRECT(Table2[[#Headers],[K17_21_2]]&amp;"[concat]"),Table2[concat],INDIRECT(Table2[[#Headers],[K17_21_2]]&amp;"[c]"))*-1</f>
        <v>0</v>
      </c>
      <c r="I2292" s="6" t="str">
        <f ca="1">IF(OR(Table2[[#This Row],[M17_21_2]]&gt;0,Table2[[#This Row],[K17_21_2]]&lt;0),"+-","")</f>
        <v/>
      </c>
      <c r="J2292" s="9">
        <f ca="1">SUMIF(INDIRECT(Table2[[#Headers],[M23_28_2]]&amp;"[concat]"),Table2[concat],INDIRECT(Table2[[#Headers],[M23_28_2]]&amp;"[c]"))</f>
        <v>0</v>
      </c>
      <c r="K2292" s="9"/>
      <c r="L2292" s="9" t="str">
        <f ca="1">IF(OR(Table2[[#This Row],[M23_28_2]]&gt;0,Table2[[#This Row],[K23_28_2]]&lt;0),"+-","")</f>
        <v/>
      </c>
    </row>
    <row r="2293" spans="1:12" x14ac:dyDescent="0.25">
      <c r="A2293" s="6" t="str">
        <f>SUBSTITUTE(SUBSTITUTE(Table2[[#This Row],[NAMA BARANG]],"-","")," ","")</f>
        <v>TasTaliplstK(B545)</v>
      </c>
      <c r="B2293" s="8">
        <f ca="1">IF(Table2[[#This Row],[TT]]&lt;1,"",COUNT(B$2:B2292)+1)</f>
        <v>2291</v>
      </c>
      <c r="C2293" s="6" t="s">
        <v>2632</v>
      </c>
      <c r="D2293" s="8">
        <v>4</v>
      </c>
      <c r="E2293" s="8" t="s">
        <v>128</v>
      </c>
      <c r="F2293" s="8">
        <f ca="1">SUM(Table2[[#This Row],[AWAL]],Table2[[#This Row],[M17_21_2]],Table2[[#This Row],[K17_21_2]],Table2[[#This Row],[M23_28_2]],Table2[[#This Row],[K23_28_2]])</f>
        <v>4</v>
      </c>
      <c r="G2293" s="6">
        <f ca="1">SUMIF(INDIRECT(Table2[[#Headers],[M17_21_2]]&amp;"[concat]"),Table2[concat],INDIRECT(Table2[[#Headers],[M17_21_2]]&amp;"[c]"))</f>
        <v>0</v>
      </c>
      <c r="H2293" s="6">
        <f ca="1">SUMIF(INDIRECT(Table2[[#Headers],[K17_21_2]]&amp;"[concat]"),Table2[concat],INDIRECT(Table2[[#Headers],[K17_21_2]]&amp;"[c]"))*-1</f>
        <v>0</v>
      </c>
      <c r="I2293" s="6" t="str">
        <f ca="1">IF(OR(Table2[[#This Row],[M17_21_2]]&gt;0,Table2[[#This Row],[K17_21_2]]&lt;0),"+-","")</f>
        <v/>
      </c>
      <c r="J2293" s="9">
        <f ca="1">SUMIF(INDIRECT(Table2[[#Headers],[M23_28_2]]&amp;"[concat]"),Table2[concat],INDIRECT(Table2[[#Headers],[M23_28_2]]&amp;"[c]"))</f>
        <v>0</v>
      </c>
      <c r="K2293" s="9"/>
      <c r="L2293" s="9" t="str">
        <f ca="1">IF(OR(Table2[[#This Row],[M23_28_2]]&gt;0,Table2[[#This Row],[K23_28_2]]&lt;0),"+-","")</f>
        <v/>
      </c>
    </row>
    <row r="2294" spans="1:12" x14ac:dyDescent="0.25">
      <c r="A2294" s="6" t="str">
        <f>SUBSTITUTE(SUBSTITUTE(Table2[[#This Row],[NAMA BARANG]],"-","")," ","")</f>
        <v>TasTaliplstkeciljosJBS45</v>
      </c>
      <c r="B2294" s="8">
        <f ca="1">IF(Table2[[#This Row],[TT]]&lt;1,"",COUNT(B$2:B2293)+1)</f>
        <v>2292</v>
      </c>
      <c r="C2294" s="6" t="s">
        <v>2633</v>
      </c>
      <c r="D2294" s="8">
        <v>12</v>
      </c>
      <c r="E2294" s="8" t="s">
        <v>128</v>
      </c>
      <c r="F2294" s="8">
        <f ca="1">SUM(Table2[[#This Row],[AWAL]],Table2[[#This Row],[M17_21_2]],Table2[[#This Row],[K17_21_2]],Table2[[#This Row],[M23_28_2]],Table2[[#This Row],[K23_28_2]])</f>
        <v>12</v>
      </c>
      <c r="G2294" s="6">
        <f ca="1">SUMIF(INDIRECT(Table2[[#Headers],[M17_21_2]]&amp;"[concat]"),Table2[concat],INDIRECT(Table2[[#Headers],[M17_21_2]]&amp;"[c]"))</f>
        <v>0</v>
      </c>
      <c r="H2294" s="6">
        <f ca="1">SUMIF(INDIRECT(Table2[[#Headers],[K17_21_2]]&amp;"[concat]"),Table2[concat],INDIRECT(Table2[[#Headers],[K17_21_2]]&amp;"[c]"))*-1</f>
        <v>0</v>
      </c>
      <c r="I2294" s="6" t="str">
        <f ca="1">IF(OR(Table2[[#This Row],[M17_21_2]]&gt;0,Table2[[#This Row],[K17_21_2]]&lt;0),"+-","")</f>
        <v/>
      </c>
      <c r="J2294" s="9">
        <f ca="1">SUMIF(INDIRECT(Table2[[#Headers],[M23_28_2]]&amp;"[concat]"),Table2[concat],INDIRECT(Table2[[#Headers],[M23_28_2]]&amp;"[c]"))</f>
        <v>0</v>
      </c>
      <c r="K2294" s="9"/>
      <c r="L2294" s="9" t="str">
        <f ca="1">IF(OR(Table2[[#This Row],[M23_28_2]]&gt;0,Table2[[#This Row],[K23_28_2]]&lt;0),"+-","")</f>
        <v/>
      </c>
    </row>
    <row r="2295" spans="1:12" x14ac:dyDescent="0.25">
      <c r="A2295" s="6" t="str">
        <f>SUBSTITUTE(SUBSTITUTE(Table2[[#This Row],[NAMA BARANG]],"-","")," ","")</f>
        <v>TasTaliPotmika</v>
      </c>
      <c r="B2295" s="8">
        <f ca="1">IF(Table2[[#This Row],[TT]]&lt;1,"",COUNT(B$2:B2294)+1)</f>
        <v>2293</v>
      </c>
      <c r="C2295" s="6" t="s">
        <v>2634</v>
      </c>
      <c r="D2295" s="8">
        <v>1</v>
      </c>
      <c r="E2295" s="8" t="s">
        <v>36</v>
      </c>
      <c r="F2295" s="8">
        <f ca="1">SUM(Table2[[#This Row],[AWAL]],Table2[[#This Row],[M17_21_2]],Table2[[#This Row],[K17_21_2]],Table2[[#This Row],[M23_28_2]],Table2[[#This Row],[K23_28_2]])</f>
        <v>1</v>
      </c>
      <c r="G2295" s="6">
        <f ca="1">SUMIF(INDIRECT(Table2[[#Headers],[M17_21_2]]&amp;"[concat]"),Table2[concat],INDIRECT(Table2[[#Headers],[M17_21_2]]&amp;"[c]"))</f>
        <v>0</v>
      </c>
      <c r="H2295" s="6">
        <f ca="1">SUMIF(INDIRECT(Table2[[#Headers],[K17_21_2]]&amp;"[concat]"),Table2[concat],INDIRECT(Table2[[#Headers],[K17_21_2]]&amp;"[c]"))*-1</f>
        <v>0</v>
      </c>
      <c r="I2295" s="6" t="str">
        <f ca="1">IF(OR(Table2[[#This Row],[M17_21_2]]&gt;0,Table2[[#This Row],[K17_21_2]]&lt;0),"+-","")</f>
        <v/>
      </c>
      <c r="J2295" s="9">
        <f ca="1">SUMIF(INDIRECT(Table2[[#Headers],[M23_28_2]]&amp;"[concat]"),Table2[concat],INDIRECT(Table2[[#Headers],[M23_28_2]]&amp;"[c]"))</f>
        <v>0</v>
      </c>
      <c r="K2295" s="9"/>
      <c r="L2295" s="9" t="str">
        <f ca="1">IF(OR(Table2[[#This Row],[M23_28_2]]&gt;0,Table2[[#This Row],[K23_28_2]]&lt;0),"+-","")</f>
        <v/>
      </c>
    </row>
    <row r="2296" spans="1:12" x14ac:dyDescent="0.25">
      <c r="A2296" s="6" t="str">
        <f>SUBSTITUTE(SUBSTITUTE(Table2[[#This Row],[NAMA BARANG]],"-","")," ","")</f>
        <v>TasTaliPotmika</v>
      </c>
      <c r="B2296" s="8">
        <f ca="1">IF(Table2[[#This Row],[TT]]&lt;1,"",COUNT(B$2:B2295)+1)</f>
        <v>2294</v>
      </c>
      <c r="C2296" s="6" t="s">
        <v>2634</v>
      </c>
      <c r="D2296" s="8">
        <v>4</v>
      </c>
      <c r="E2296" s="8" t="s">
        <v>36</v>
      </c>
      <c r="F2296" s="8">
        <f ca="1">SUM(Table2[[#This Row],[AWAL]],Table2[[#This Row],[M17_21_2]],Table2[[#This Row],[K17_21_2]],Table2[[#This Row],[M23_28_2]],Table2[[#This Row],[K23_28_2]])</f>
        <v>4</v>
      </c>
      <c r="G2296" s="6">
        <f ca="1">SUMIF(INDIRECT(Table2[[#Headers],[M17_21_2]]&amp;"[concat]"),Table2[concat],INDIRECT(Table2[[#Headers],[M17_21_2]]&amp;"[c]"))</f>
        <v>0</v>
      </c>
      <c r="H2296" s="6">
        <f ca="1">SUMIF(INDIRECT(Table2[[#Headers],[K17_21_2]]&amp;"[concat]"),Table2[concat],INDIRECT(Table2[[#Headers],[K17_21_2]]&amp;"[c]"))*-1</f>
        <v>0</v>
      </c>
      <c r="I2296" s="6" t="str">
        <f ca="1">IF(OR(Table2[[#This Row],[M17_21_2]]&gt;0,Table2[[#This Row],[K17_21_2]]&lt;0),"+-","")</f>
        <v/>
      </c>
      <c r="J2296" s="9">
        <f ca="1">SUMIF(INDIRECT(Table2[[#Headers],[M23_28_2]]&amp;"[concat]"),Table2[concat],INDIRECT(Table2[[#Headers],[M23_28_2]]&amp;"[c]"))</f>
        <v>0</v>
      </c>
      <c r="K2296" s="9"/>
      <c r="L2296" s="9" t="str">
        <f ca="1">IF(OR(Table2[[#This Row],[M23_28_2]]&gt;0,Table2[[#This Row],[K23_28_2]]&lt;0),"+-","")</f>
        <v/>
      </c>
    </row>
    <row r="2297" spans="1:12" x14ac:dyDescent="0.25">
      <c r="A2297" s="6" t="str">
        <f>SUBSTITUTE(SUBSTITUTE(Table2[[#This Row],[NAMA BARANG]],"-","")," ","")</f>
        <v>TasTaliTranspRDL/Tg(PHS)</v>
      </c>
      <c r="B2297" s="8">
        <f ca="1">IF(Table2[[#This Row],[TT]]&lt;1,"",COUNT(B$2:B2296)+1)</f>
        <v>2295</v>
      </c>
      <c r="C2297" s="6" t="s">
        <v>2635</v>
      </c>
      <c r="D2297" s="8">
        <v>3</v>
      </c>
      <c r="E2297" s="8" t="s">
        <v>93</v>
      </c>
      <c r="F2297" s="8">
        <f ca="1">SUM(Table2[[#This Row],[AWAL]],Table2[[#This Row],[M17_21_2]],Table2[[#This Row],[K17_21_2]],Table2[[#This Row],[M23_28_2]],Table2[[#This Row],[K23_28_2]])</f>
        <v>3</v>
      </c>
      <c r="G2297" s="6">
        <f ca="1">SUMIF(INDIRECT(Table2[[#Headers],[M17_21_2]]&amp;"[concat]"),Table2[concat],INDIRECT(Table2[[#Headers],[M17_21_2]]&amp;"[c]"))</f>
        <v>0</v>
      </c>
      <c r="H2297" s="6">
        <f ca="1">SUMIF(INDIRECT(Table2[[#Headers],[K17_21_2]]&amp;"[concat]"),Table2[concat],INDIRECT(Table2[[#Headers],[K17_21_2]]&amp;"[c]"))*-1</f>
        <v>0</v>
      </c>
      <c r="I2297" s="6" t="str">
        <f ca="1">IF(OR(Table2[[#This Row],[M17_21_2]]&gt;0,Table2[[#This Row],[K17_21_2]]&lt;0),"+-","")</f>
        <v/>
      </c>
      <c r="J2297" s="9">
        <f ca="1">SUMIF(INDIRECT(Table2[[#Headers],[M23_28_2]]&amp;"[concat]"),Table2[concat],INDIRECT(Table2[[#Headers],[M23_28_2]]&amp;"[c]"))</f>
        <v>0</v>
      </c>
      <c r="K2297" s="9"/>
      <c r="L2297" s="9" t="str">
        <f ca="1">IF(OR(Table2[[#This Row],[M23_28_2]]&gt;0,Table2[[#This Row],[K23_28_2]]&lt;0),"+-","")</f>
        <v/>
      </c>
    </row>
    <row r="2298" spans="1:12" x14ac:dyDescent="0.25">
      <c r="A2298" s="6" t="str">
        <f>SUBSTITUTE(SUBSTITUTE(Table2[[#This Row],[NAMA BARANG]],"-","")," ","")</f>
        <v>TasTaliTulisan"kecilcampur</v>
      </c>
      <c r="B2298" s="8">
        <f ca="1">IF(Table2[[#This Row],[TT]]&lt;1,"",COUNT(B$2:B2297)+1)</f>
        <v>2296</v>
      </c>
      <c r="C2298" s="6" t="s">
        <v>2636</v>
      </c>
      <c r="D2298" s="8">
        <v>3</v>
      </c>
      <c r="E2298" s="8" t="s">
        <v>143</v>
      </c>
      <c r="F2298" s="8">
        <f ca="1">SUM(Table2[[#This Row],[AWAL]],Table2[[#This Row],[M17_21_2]],Table2[[#This Row],[K17_21_2]],Table2[[#This Row],[M23_28_2]],Table2[[#This Row],[K23_28_2]])</f>
        <v>3</v>
      </c>
      <c r="G2298" s="6">
        <f ca="1">SUMIF(INDIRECT(Table2[[#Headers],[M17_21_2]]&amp;"[concat]"),Table2[concat],INDIRECT(Table2[[#Headers],[M17_21_2]]&amp;"[c]"))</f>
        <v>0</v>
      </c>
      <c r="H2298" s="6">
        <f ca="1">SUMIF(INDIRECT(Table2[[#Headers],[K17_21_2]]&amp;"[concat]"),Table2[concat],INDIRECT(Table2[[#Headers],[K17_21_2]]&amp;"[c]"))*-1</f>
        <v>0</v>
      </c>
      <c r="I2298" s="6" t="str">
        <f ca="1">IF(OR(Table2[[#This Row],[M17_21_2]]&gt;0,Table2[[#This Row],[K17_21_2]]&lt;0),"+-","")</f>
        <v/>
      </c>
      <c r="J2298" s="9">
        <f ca="1">SUMIF(INDIRECT(Table2[[#Headers],[M23_28_2]]&amp;"[concat]"),Table2[concat],INDIRECT(Table2[[#Headers],[M23_28_2]]&amp;"[c]"))</f>
        <v>0</v>
      </c>
      <c r="K2298" s="9"/>
      <c r="L2298" s="9" t="str">
        <f ca="1">IF(OR(Table2[[#This Row],[M23_28_2]]&gt;0,Table2[[#This Row],[K23_28_2]]&lt;0),"+-","")</f>
        <v/>
      </c>
    </row>
    <row r="2299" spans="1:12" x14ac:dyDescent="0.25">
      <c r="A2299" s="6" t="str">
        <f>SUBSTITUTE(SUBSTITUTE(Table2[[#This Row],[NAMA BARANG]],"-","")," ","")</f>
        <v>TasTaliUltahKclIching</v>
      </c>
      <c r="B2299" s="8">
        <f ca="1">IF(Table2[[#This Row],[TT]]&lt;1,"",COUNT(B$2:B2298)+1)</f>
        <v>2297</v>
      </c>
      <c r="C2299" s="6" t="s">
        <v>2637</v>
      </c>
      <c r="D2299" s="8">
        <v>3</v>
      </c>
      <c r="E2299" s="8" t="s">
        <v>23</v>
      </c>
      <c r="F2299" s="8">
        <f ca="1">SUM(Table2[[#This Row],[AWAL]],Table2[[#This Row],[M17_21_2]],Table2[[#This Row],[K17_21_2]],Table2[[#This Row],[M23_28_2]],Table2[[#This Row],[K23_28_2]])</f>
        <v>3</v>
      </c>
      <c r="G2299" s="6">
        <f ca="1">SUMIF(INDIRECT(Table2[[#Headers],[M17_21_2]]&amp;"[concat]"),Table2[concat],INDIRECT(Table2[[#Headers],[M17_21_2]]&amp;"[c]"))</f>
        <v>0</v>
      </c>
      <c r="H2299" s="6">
        <f ca="1">SUMIF(INDIRECT(Table2[[#Headers],[K17_21_2]]&amp;"[concat]"),Table2[concat],INDIRECT(Table2[[#Headers],[K17_21_2]]&amp;"[c]"))*-1</f>
        <v>0</v>
      </c>
      <c r="I2299" s="6" t="str">
        <f ca="1">IF(OR(Table2[[#This Row],[M17_21_2]]&gt;0,Table2[[#This Row],[K17_21_2]]&lt;0),"+-","")</f>
        <v/>
      </c>
      <c r="J2299" s="9">
        <f ca="1">SUMIF(INDIRECT(Table2[[#Headers],[M23_28_2]]&amp;"[concat]"),Table2[concat],INDIRECT(Table2[[#Headers],[M23_28_2]]&amp;"[c]"))</f>
        <v>0</v>
      </c>
      <c r="K2299" s="9"/>
      <c r="L2299" s="9" t="str">
        <f ca="1">IF(OR(Table2[[#This Row],[M23_28_2]]&gt;0,Table2[[#This Row],[K23_28_2]]&lt;0),"+-","")</f>
        <v/>
      </c>
    </row>
    <row r="2300" spans="1:12" x14ac:dyDescent="0.25">
      <c r="A2300" s="6" t="str">
        <f>SUBSTITUTE(SUBSTITUTE(Table2[[#This Row],[NAMA BARANG]],"-","")," ","")</f>
        <v>TasTentengButek184B</v>
      </c>
      <c r="B2300" s="8">
        <f ca="1">IF(Table2[[#This Row],[TT]]&lt;1,"",COUNT(B$2:B2299)+1)</f>
        <v>2298</v>
      </c>
      <c r="C2300" s="6" t="s">
        <v>2639</v>
      </c>
      <c r="D2300" s="8">
        <v>6</v>
      </c>
      <c r="E2300" s="8" t="s">
        <v>36</v>
      </c>
      <c r="F2300" s="8">
        <f ca="1">SUM(Table2[[#This Row],[AWAL]],Table2[[#This Row],[M17_21_2]],Table2[[#This Row],[K17_21_2]],Table2[[#This Row],[M23_28_2]],Table2[[#This Row],[K23_28_2]])</f>
        <v>6</v>
      </c>
      <c r="G2300" s="6">
        <f ca="1">SUMIF(INDIRECT(Table2[[#Headers],[M17_21_2]]&amp;"[concat]"),Table2[concat],INDIRECT(Table2[[#Headers],[M17_21_2]]&amp;"[c]"))</f>
        <v>0</v>
      </c>
      <c r="H2300" s="6">
        <f ca="1">SUMIF(INDIRECT(Table2[[#Headers],[K17_21_2]]&amp;"[concat]"),Table2[concat],INDIRECT(Table2[[#Headers],[K17_21_2]]&amp;"[c]"))*-1</f>
        <v>0</v>
      </c>
      <c r="I2300" s="6" t="str">
        <f ca="1">IF(OR(Table2[[#This Row],[M17_21_2]]&gt;0,Table2[[#This Row],[K17_21_2]]&lt;0),"+-","")</f>
        <v/>
      </c>
      <c r="J2300" s="9">
        <f ca="1">SUMIF(INDIRECT(Table2[[#Headers],[M23_28_2]]&amp;"[concat]"),Table2[concat],INDIRECT(Table2[[#Headers],[M23_28_2]]&amp;"[c]"))</f>
        <v>0</v>
      </c>
      <c r="K2300" s="9"/>
      <c r="L2300" s="9" t="str">
        <f ca="1">IF(OR(Table2[[#This Row],[M23_28_2]]&gt;0,Table2[[#This Row],[K23_28_2]]&lt;0),"+-","")</f>
        <v/>
      </c>
    </row>
    <row r="2301" spans="1:12" x14ac:dyDescent="0.25">
      <c r="A2301" s="6" t="str">
        <f>SUBSTITUTE(SUBSTITUTE(Table2[[#This Row],[NAMA BARANG]],"-","")," ","")</f>
        <v>TasTentengtrans/handbagXS</v>
      </c>
      <c r="B2301" s="8">
        <f ca="1">IF(Table2[[#This Row],[TT]]&lt;1,"",COUNT(B$2:B2300)+1)</f>
        <v>2299</v>
      </c>
      <c r="C2301" s="6" t="s">
        <v>2640</v>
      </c>
      <c r="D2301" s="8">
        <v>4</v>
      </c>
      <c r="E2301" s="8" t="s">
        <v>167</v>
      </c>
      <c r="F2301" s="8">
        <f ca="1">SUM(Table2[[#This Row],[AWAL]],Table2[[#This Row],[M17_21_2]],Table2[[#This Row],[K17_21_2]],Table2[[#This Row],[M23_28_2]],Table2[[#This Row],[K23_28_2]])</f>
        <v>4</v>
      </c>
      <c r="G2301" s="6">
        <f ca="1">SUMIF(INDIRECT(Table2[[#Headers],[M17_21_2]]&amp;"[concat]"),Table2[concat],INDIRECT(Table2[[#Headers],[M17_21_2]]&amp;"[c]"))</f>
        <v>0</v>
      </c>
      <c r="H2301" s="6">
        <f ca="1">SUMIF(INDIRECT(Table2[[#Headers],[K17_21_2]]&amp;"[concat]"),Table2[concat],INDIRECT(Table2[[#Headers],[K17_21_2]]&amp;"[c]"))*-1</f>
        <v>0</v>
      </c>
      <c r="I2301" s="6" t="str">
        <f ca="1">IF(OR(Table2[[#This Row],[M17_21_2]]&gt;0,Table2[[#This Row],[K17_21_2]]&lt;0),"+-","")</f>
        <v/>
      </c>
      <c r="J2301" s="9">
        <f ca="1">SUMIF(INDIRECT(Table2[[#Headers],[M23_28_2]]&amp;"[concat]"),Table2[concat],INDIRECT(Table2[[#Headers],[M23_28_2]]&amp;"[c]"))</f>
        <v>0</v>
      </c>
      <c r="K2301" s="9"/>
      <c r="L2301" s="9" t="str">
        <f ca="1">IF(OR(Table2[[#This Row],[M23_28_2]]&gt;0,Table2[[#This Row],[K23_28_2]]&lt;0),"+-","")</f>
        <v/>
      </c>
    </row>
    <row r="2302" spans="1:12" x14ac:dyDescent="0.25">
      <c r="A2302" s="6" t="str">
        <f>SUBSTITUTE(SUBSTITUTE(Table2[[#This Row],[NAMA BARANG]],"-","")," ","")</f>
        <v>TasTentengTransparent1006M</v>
      </c>
      <c r="B2302" s="8">
        <f ca="1">IF(Table2[[#This Row],[TT]]&lt;1,"",COUNT(B$2:B2301)+1)</f>
        <v>2300</v>
      </c>
      <c r="C2302" s="6" t="s">
        <v>2641</v>
      </c>
      <c r="D2302" s="8">
        <v>2</v>
      </c>
      <c r="E2302" s="8" t="s">
        <v>207</v>
      </c>
      <c r="F2302" s="8">
        <f ca="1">SUM(Table2[[#This Row],[AWAL]],Table2[[#This Row],[M17_21_2]],Table2[[#This Row],[K17_21_2]],Table2[[#This Row],[M23_28_2]],Table2[[#This Row],[K23_28_2]])</f>
        <v>2</v>
      </c>
      <c r="G2302" s="6">
        <f ca="1">SUMIF(INDIRECT(Table2[[#Headers],[M17_21_2]]&amp;"[concat]"),Table2[concat],INDIRECT(Table2[[#Headers],[M17_21_2]]&amp;"[c]"))</f>
        <v>0</v>
      </c>
      <c r="H2302" s="6">
        <f ca="1">SUMIF(INDIRECT(Table2[[#Headers],[K17_21_2]]&amp;"[concat]"),Table2[concat],INDIRECT(Table2[[#Headers],[K17_21_2]]&amp;"[c]"))*-1</f>
        <v>0</v>
      </c>
      <c r="I2302" s="6" t="str">
        <f ca="1">IF(OR(Table2[[#This Row],[M17_21_2]]&gt;0,Table2[[#This Row],[K17_21_2]]&lt;0),"+-","")</f>
        <v/>
      </c>
      <c r="J2302" s="9">
        <f ca="1">SUMIF(INDIRECT(Table2[[#Headers],[M23_28_2]]&amp;"[concat]"),Table2[concat],INDIRECT(Table2[[#Headers],[M23_28_2]]&amp;"[c]"))</f>
        <v>0</v>
      </c>
      <c r="K2302" s="9"/>
      <c r="L2302" s="9" t="str">
        <f ca="1">IF(OR(Table2[[#This Row],[M23_28_2]]&gt;0,Table2[[#This Row],[K23_28_2]]&lt;0),"+-","")</f>
        <v/>
      </c>
    </row>
    <row r="2303" spans="1:12" x14ac:dyDescent="0.25">
      <c r="A2303" s="6" t="str">
        <f>SUBSTITUTE(SUBSTITUTE(Table2[[#This Row],[NAMA BARANG]],"-","")," ","")</f>
        <v>TasTransparanL(tanggung)Tali</v>
      </c>
      <c r="B2303" s="8">
        <f ca="1">IF(Table2[[#This Row],[TT]]&lt;1,"",COUNT(B$2:B2302)+1)</f>
        <v>2301</v>
      </c>
      <c r="C2303" s="6" t="s">
        <v>2642</v>
      </c>
      <c r="D2303" s="8">
        <v>1</v>
      </c>
      <c r="E2303" s="8" t="s">
        <v>36</v>
      </c>
      <c r="F2303" s="8">
        <f ca="1">SUM(Table2[[#This Row],[AWAL]],Table2[[#This Row],[M17_21_2]],Table2[[#This Row],[K17_21_2]],Table2[[#This Row],[M23_28_2]],Table2[[#This Row],[K23_28_2]])</f>
        <v>1</v>
      </c>
      <c r="G2303" s="6">
        <f ca="1">SUMIF(INDIRECT(Table2[[#Headers],[M17_21_2]]&amp;"[concat]"),Table2[concat],INDIRECT(Table2[[#Headers],[M17_21_2]]&amp;"[c]"))</f>
        <v>0</v>
      </c>
      <c r="H2303" s="6">
        <f ca="1">SUMIF(INDIRECT(Table2[[#Headers],[K17_21_2]]&amp;"[concat]"),Table2[concat],INDIRECT(Table2[[#Headers],[K17_21_2]]&amp;"[c]"))*-1</f>
        <v>0</v>
      </c>
      <c r="I2303" s="6" t="str">
        <f ca="1">IF(OR(Table2[[#This Row],[M17_21_2]]&gt;0,Table2[[#This Row],[K17_21_2]]&lt;0),"+-","")</f>
        <v/>
      </c>
      <c r="J2303" s="9">
        <f ca="1">SUMIF(INDIRECT(Table2[[#Headers],[M23_28_2]]&amp;"[concat]"),Table2[concat],INDIRECT(Table2[[#Headers],[M23_28_2]]&amp;"[c]"))</f>
        <v>0</v>
      </c>
      <c r="K2303" s="9"/>
      <c r="L2303" s="9" t="str">
        <f ca="1">IF(OR(Table2[[#This Row],[M23_28_2]]&gt;0,Table2[[#This Row],[K23_28_2]]&lt;0),"+-","")</f>
        <v/>
      </c>
    </row>
    <row r="2304" spans="1:12" x14ac:dyDescent="0.25">
      <c r="A2304" s="6" t="str">
        <f>SUBSTITUTE(SUBSTITUTE(Table2[[#This Row],[NAMA BARANG]],"-","")," ","")</f>
        <v>TasTulisan20x25</v>
      </c>
      <c r="B2304" s="8">
        <f ca="1">IF(Table2[[#This Row],[TT]]&lt;1,"",COUNT(B$2:B2303)+1)</f>
        <v>2302</v>
      </c>
      <c r="C2304" s="6" t="s">
        <v>2643</v>
      </c>
      <c r="D2304" s="8">
        <v>2</v>
      </c>
      <c r="E2304" s="8" t="s">
        <v>93</v>
      </c>
      <c r="F2304" s="8">
        <f ca="1">SUM(Table2[[#This Row],[AWAL]],Table2[[#This Row],[M17_21_2]],Table2[[#This Row],[K17_21_2]],Table2[[#This Row],[M23_28_2]],Table2[[#This Row],[K23_28_2]])</f>
        <v>2</v>
      </c>
      <c r="G2304" s="6">
        <f ca="1">SUMIF(INDIRECT(Table2[[#Headers],[M17_21_2]]&amp;"[concat]"),Table2[concat],INDIRECT(Table2[[#Headers],[M17_21_2]]&amp;"[c]"))</f>
        <v>0</v>
      </c>
      <c r="H2304" s="6">
        <f ca="1">SUMIF(INDIRECT(Table2[[#Headers],[K17_21_2]]&amp;"[concat]"),Table2[concat],INDIRECT(Table2[[#Headers],[K17_21_2]]&amp;"[c]"))*-1</f>
        <v>0</v>
      </c>
      <c r="I2304" s="6" t="str">
        <f ca="1">IF(OR(Table2[[#This Row],[M17_21_2]]&gt;0,Table2[[#This Row],[K17_21_2]]&lt;0),"+-","")</f>
        <v/>
      </c>
      <c r="J2304" s="9">
        <f ca="1">SUMIF(INDIRECT(Table2[[#Headers],[M23_28_2]]&amp;"[concat]"),Table2[concat],INDIRECT(Table2[[#Headers],[M23_28_2]]&amp;"[c]"))</f>
        <v>0</v>
      </c>
      <c r="K2304" s="9"/>
      <c r="L2304" s="9" t="str">
        <f ca="1">IF(OR(Table2[[#This Row],[M23_28_2]]&gt;0,Table2[[#This Row],[K23_28_2]]&lt;0),"+-","")</f>
        <v/>
      </c>
    </row>
    <row r="2305" spans="1:12" x14ac:dyDescent="0.25">
      <c r="A2305" s="6" t="str">
        <f>SUBSTITUTE(SUBSTITUTE(Table2[[#This Row],[NAMA BARANG]],"-","")," ","")</f>
        <v>TasTulisan20x25</v>
      </c>
      <c r="B2305" s="8">
        <f ca="1">IF(Table2[[#This Row],[TT]]&lt;1,"",COUNT(B$2:B2304)+1)</f>
        <v>2303</v>
      </c>
      <c r="C2305" s="6" t="s">
        <v>2643</v>
      </c>
      <c r="D2305" s="8">
        <v>3</v>
      </c>
      <c r="E2305" s="8" t="s">
        <v>93</v>
      </c>
      <c r="F2305" s="8">
        <f ca="1">SUM(Table2[[#This Row],[AWAL]],Table2[[#This Row],[M17_21_2]],Table2[[#This Row],[K17_21_2]],Table2[[#This Row],[M23_28_2]],Table2[[#This Row],[K23_28_2]])</f>
        <v>3</v>
      </c>
      <c r="G2305" s="6">
        <f ca="1">SUMIF(INDIRECT(Table2[[#Headers],[M17_21_2]]&amp;"[concat]"),Table2[concat],INDIRECT(Table2[[#Headers],[M17_21_2]]&amp;"[c]"))</f>
        <v>0</v>
      </c>
      <c r="H2305" s="6">
        <f ca="1">SUMIF(INDIRECT(Table2[[#Headers],[K17_21_2]]&amp;"[concat]"),Table2[concat],INDIRECT(Table2[[#Headers],[K17_21_2]]&amp;"[c]"))*-1</f>
        <v>0</v>
      </c>
      <c r="I2305" s="6" t="str">
        <f ca="1">IF(OR(Table2[[#This Row],[M17_21_2]]&gt;0,Table2[[#This Row],[K17_21_2]]&lt;0),"+-","")</f>
        <v/>
      </c>
      <c r="J2305" s="9">
        <f ca="1">SUMIF(INDIRECT(Table2[[#Headers],[M23_28_2]]&amp;"[concat]"),Table2[concat],INDIRECT(Table2[[#Headers],[M23_28_2]]&amp;"[c]"))</f>
        <v>0</v>
      </c>
      <c r="K2305" s="9"/>
      <c r="L2305" s="9" t="str">
        <f ca="1">IF(OR(Table2[[#This Row],[M23_28_2]]&gt;0,Table2[[#This Row],[K23_28_2]]&lt;0),"+-","")</f>
        <v/>
      </c>
    </row>
    <row r="2306" spans="1:12" x14ac:dyDescent="0.25">
      <c r="A2306" s="6" t="str">
        <f>SUBSTITUTE(SUBSTITUTE(Table2[[#This Row],[NAMA BARANG]],"-","")," ","")</f>
        <v>Tasultah5w</v>
      </c>
      <c r="B2306" s="8">
        <f ca="1">IF(Table2[[#This Row],[TT]]&lt;1,"",COUNT(B$2:B2305)+1)</f>
        <v>2304</v>
      </c>
      <c r="C2306" s="6" t="s">
        <v>2644</v>
      </c>
      <c r="D2306" s="8">
        <v>5</v>
      </c>
      <c r="E2306" s="8" t="s">
        <v>93</v>
      </c>
      <c r="F2306" s="8">
        <f ca="1">SUM(Table2[[#This Row],[AWAL]],Table2[[#This Row],[M17_21_2]],Table2[[#This Row],[K17_21_2]],Table2[[#This Row],[M23_28_2]],Table2[[#This Row],[K23_28_2]])</f>
        <v>5</v>
      </c>
      <c r="G2306" s="6">
        <f ca="1">SUMIF(INDIRECT(Table2[[#Headers],[M17_21_2]]&amp;"[concat]"),Table2[concat],INDIRECT(Table2[[#Headers],[M17_21_2]]&amp;"[c]"))</f>
        <v>0</v>
      </c>
      <c r="H2306" s="6">
        <f ca="1">SUMIF(INDIRECT(Table2[[#Headers],[K17_21_2]]&amp;"[concat]"),Table2[concat],INDIRECT(Table2[[#Headers],[K17_21_2]]&amp;"[c]"))*-1</f>
        <v>0</v>
      </c>
      <c r="I2306" s="6" t="str">
        <f ca="1">IF(OR(Table2[[#This Row],[M17_21_2]]&gt;0,Table2[[#This Row],[K17_21_2]]&lt;0),"+-","")</f>
        <v/>
      </c>
      <c r="J2306" s="9">
        <f ca="1">SUMIF(INDIRECT(Table2[[#Headers],[M23_28_2]]&amp;"[concat]"),Table2[concat],INDIRECT(Table2[[#Headers],[M23_28_2]]&amp;"[c]"))</f>
        <v>0</v>
      </c>
      <c r="K2306" s="9"/>
      <c r="L2306" s="9" t="str">
        <f ca="1">IF(OR(Table2[[#This Row],[M23_28_2]]&gt;0,Table2[[#This Row],[K23_28_2]]&lt;0),"+-","")</f>
        <v/>
      </c>
    </row>
    <row r="2307" spans="1:12" x14ac:dyDescent="0.25">
      <c r="A2307" s="6" t="str">
        <f>SUBSTITUTE(SUBSTITUTE(Table2[[#This Row],[NAMA BARANG]],"-","")," ","")</f>
        <v>Tasultahpolkadotkecil15x25</v>
      </c>
      <c r="B2307" s="8">
        <f ca="1">IF(Table2[[#This Row],[TT]]&lt;1,"",COUNT(B$2:B2306)+1)</f>
        <v>2305</v>
      </c>
      <c r="C2307" s="6" t="s">
        <v>2645</v>
      </c>
      <c r="D2307" s="8">
        <v>8</v>
      </c>
      <c r="E2307" s="8" t="s">
        <v>93</v>
      </c>
      <c r="F2307" s="8">
        <f ca="1">SUM(Table2[[#This Row],[AWAL]],Table2[[#This Row],[M17_21_2]],Table2[[#This Row],[K17_21_2]],Table2[[#This Row],[M23_28_2]],Table2[[#This Row],[K23_28_2]])</f>
        <v>8</v>
      </c>
      <c r="G2307" s="6">
        <f ca="1">SUMIF(INDIRECT(Table2[[#Headers],[M17_21_2]]&amp;"[concat]"),Table2[concat],INDIRECT(Table2[[#Headers],[M17_21_2]]&amp;"[c]"))</f>
        <v>0</v>
      </c>
      <c r="H2307" s="6">
        <f ca="1">SUMIF(INDIRECT(Table2[[#Headers],[K17_21_2]]&amp;"[concat]"),Table2[concat],INDIRECT(Table2[[#Headers],[K17_21_2]]&amp;"[c]"))*-1</f>
        <v>0</v>
      </c>
      <c r="I2307" s="6" t="str">
        <f ca="1">IF(OR(Table2[[#This Row],[M17_21_2]]&gt;0,Table2[[#This Row],[K17_21_2]]&lt;0),"+-","")</f>
        <v/>
      </c>
      <c r="J2307" s="9">
        <f ca="1">SUMIF(INDIRECT(Table2[[#Headers],[M23_28_2]]&amp;"[concat]"),Table2[concat],INDIRECT(Table2[[#Headers],[M23_28_2]]&amp;"[c]"))</f>
        <v>0</v>
      </c>
      <c r="K2307" s="9"/>
      <c r="L2307" s="9" t="str">
        <f ca="1">IF(OR(Table2[[#This Row],[M23_28_2]]&gt;0,Table2[[#This Row],[K23_28_2]]&lt;0),"+-","")</f>
        <v/>
      </c>
    </row>
    <row r="2308" spans="1:12" x14ac:dyDescent="0.25">
      <c r="A2308" s="6" t="str">
        <f>SUBSTITUTE(SUBSTITUTE(Table2[[#This Row],[NAMA BARANG]],"-","")," ","")</f>
        <v>Tasultahwarnawarna</v>
      </c>
      <c r="B2308" s="8">
        <f ca="1">IF(Table2[[#This Row],[TT]]&lt;1,"",COUNT(B$2:B2307)+1)</f>
        <v>2306</v>
      </c>
      <c r="C2308" s="6" t="s">
        <v>2646</v>
      </c>
      <c r="D2308" s="8">
        <v>3</v>
      </c>
      <c r="E2308" s="8" t="s">
        <v>2647</v>
      </c>
      <c r="F2308" s="8">
        <f ca="1">SUM(Table2[[#This Row],[AWAL]],Table2[[#This Row],[M17_21_2]],Table2[[#This Row],[K17_21_2]],Table2[[#This Row],[M23_28_2]],Table2[[#This Row],[K23_28_2]])</f>
        <v>3</v>
      </c>
      <c r="G2308" s="6">
        <f ca="1">SUMIF(INDIRECT(Table2[[#Headers],[M17_21_2]]&amp;"[concat]"),Table2[concat],INDIRECT(Table2[[#Headers],[M17_21_2]]&amp;"[c]"))</f>
        <v>0</v>
      </c>
      <c r="H2308" s="6">
        <f ca="1">SUMIF(INDIRECT(Table2[[#Headers],[K17_21_2]]&amp;"[concat]"),Table2[concat],INDIRECT(Table2[[#Headers],[K17_21_2]]&amp;"[c]"))*-1</f>
        <v>0</v>
      </c>
      <c r="I2308" s="6" t="str">
        <f ca="1">IF(OR(Table2[[#This Row],[M17_21_2]]&gt;0,Table2[[#This Row],[K17_21_2]]&lt;0),"+-","")</f>
        <v/>
      </c>
      <c r="J2308" s="9">
        <f ca="1">SUMIF(INDIRECT(Table2[[#Headers],[M23_28_2]]&amp;"[concat]"),Table2[concat],INDIRECT(Table2[[#Headers],[M23_28_2]]&amp;"[c]"))</f>
        <v>0</v>
      </c>
      <c r="K2308" s="9"/>
      <c r="L2308" s="9" t="str">
        <f ca="1">IF(OR(Table2[[#This Row],[M23_28_2]]&gt;0,Table2[[#This Row],[K23_28_2]]&lt;0),"+-","")</f>
        <v/>
      </c>
    </row>
    <row r="2309" spans="1:12" x14ac:dyDescent="0.25">
      <c r="A2309" s="6" t="str">
        <f>SUBSTITUTE(SUBSTITUTE(Table2[[#This Row],[NAMA BARANG]],"-","")," ","")</f>
        <v>TasXmy160912</v>
      </c>
      <c r="B2309" s="8">
        <f ca="1">IF(Table2[[#This Row],[TT]]&lt;1,"",COUNT(B$2:B2308)+1)</f>
        <v>2307</v>
      </c>
      <c r="C2309" s="6" t="s">
        <v>2648</v>
      </c>
      <c r="D2309" s="8">
        <v>2</v>
      </c>
      <c r="E2309" s="8" t="s">
        <v>36</v>
      </c>
      <c r="F2309" s="8">
        <f ca="1">SUM(Table2[[#This Row],[AWAL]],Table2[[#This Row],[M17_21_2]],Table2[[#This Row],[K17_21_2]],Table2[[#This Row],[M23_28_2]],Table2[[#This Row],[K23_28_2]])</f>
        <v>2</v>
      </c>
      <c r="G2309" s="6">
        <f ca="1">SUMIF(INDIRECT(Table2[[#Headers],[M17_21_2]]&amp;"[concat]"),Table2[concat],INDIRECT(Table2[[#Headers],[M17_21_2]]&amp;"[c]"))</f>
        <v>0</v>
      </c>
      <c r="H2309" s="6">
        <f ca="1">SUMIF(INDIRECT(Table2[[#Headers],[K17_21_2]]&amp;"[concat]"),Table2[concat],INDIRECT(Table2[[#Headers],[K17_21_2]]&amp;"[c]"))*-1</f>
        <v>0</v>
      </c>
      <c r="I2309" s="6" t="str">
        <f ca="1">IF(OR(Table2[[#This Row],[M17_21_2]]&gt;0,Table2[[#This Row],[K17_21_2]]&lt;0),"+-","")</f>
        <v/>
      </c>
      <c r="J2309" s="9">
        <f ca="1">SUMIF(INDIRECT(Table2[[#Headers],[M23_28_2]]&amp;"[concat]"),Table2[concat],INDIRECT(Table2[[#Headers],[M23_28_2]]&amp;"[c]"))</f>
        <v>0</v>
      </c>
      <c r="K2309" s="9"/>
      <c r="L2309" s="9" t="str">
        <f ca="1">IF(OR(Table2[[#This Row],[M23_28_2]]&gt;0,Table2[[#This Row],[K23_28_2]]&lt;0),"+-","")</f>
        <v/>
      </c>
    </row>
    <row r="2310" spans="1:12" x14ac:dyDescent="0.25">
      <c r="A2310" s="6" t="str">
        <f>SUBSTITUTE(SUBSTITUTE(Table2[[#This Row],[NAMA BARANG]],"-","")," ","")</f>
        <v>TasXmyJDL(160904)</v>
      </c>
      <c r="B2310" s="8">
        <f ca="1">IF(Table2[[#This Row],[TT]]&lt;1,"",COUNT(B$2:B2309)+1)</f>
        <v>2308</v>
      </c>
      <c r="C2310" s="6" t="s">
        <v>2649</v>
      </c>
      <c r="D2310" s="8">
        <v>2</v>
      </c>
      <c r="E2310" s="8" t="s">
        <v>197</v>
      </c>
      <c r="F2310" s="8">
        <f ca="1">SUM(Table2[[#This Row],[AWAL]],Table2[[#This Row],[M17_21_2]],Table2[[#This Row],[K17_21_2]],Table2[[#This Row],[M23_28_2]],Table2[[#This Row],[K23_28_2]])</f>
        <v>2</v>
      </c>
      <c r="G2310" s="6">
        <f ca="1">SUMIF(INDIRECT(Table2[[#Headers],[M17_21_2]]&amp;"[concat]"),Table2[concat],INDIRECT(Table2[[#Headers],[M17_21_2]]&amp;"[c]"))</f>
        <v>0</v>
      </c>
      <c r="H2310" s="6">
        <f ca="1">SUMIF(INDIRECT(Table2[[#Headers],[K17_21_2]]&amp;"[concat]"),Table2[concat],INDIRECT(Table2[[#Headers],[K17_21_2]]&amp;"[c]"))*-1</f>
        <v>0</v>
      </c>
      <c r="I2310" s="6" t="str">
        <f ca="1">IF(OR(Table2[[#This Row],[M17_21_2]]&gt;0,Table2[[#This Row],[K17_21_2]]&lt;0),"+-","")</f>
        <v/>
      </c>
      <c r="J2310" s="9">
        <f ca="1">SUMIF(INDIRECT(Table2[[#Headers],[M23_28_2]]&amp;"[concat]"),Table2[concat],INDIRECT(Table2[[#Headers],[M23_28_2]]&amp;"[c]"))</f>
        <v>0</v>
      </c>
      <c r="K2310" s="9"/>
      <c r="L2310" s="9" t="str">
        <f ca="1">IF(OR(Table2[[#This Row],[M23_28_2]]&gt;0,Table2[[#This Row],[K23_28_2]]&lt;0),"+-","")</f>
        <v/>
      </c>
    </row>
    <row r="2311" spans="1:12" x14ac:dyDescent="0.25">
      <c r="A2311" s="6" t="str">
        <f>SUBSTITUTE(SUBSTITUTE(Table2[[#This Row],[NAMA BARANG]],"-","")," ","")</f>
        <v>TasXmyKT</v>
      </c>
      <c r="B2311" s="8">
        <f ca="1">IF(Table2[[#This Row],[TT]]&lt;1,"",COUNT(B$2:B2310)+1)</f>
        <v>2309</v>
      </c>
      <c r="C2311" s="6" t="s">
        <v>2650</v>
      </c>
      <c r="D2311" s="8">
        <v>1</v>
      </c>
      <c r="F2311" s="8">
        <f ca="1">SUM(Table2[[#This Row],[AWAL]],Table2[[#This Row],[M17_21_2]],Table2[[#This Row],[K17_21_2]],Table2[[#This Row],[M23_28_2]],Table2[[#This Row],[K23_28_2]])</f>
        <v>1</v>
      </c>
      <c r="G2311" s="6">
        <f ca="1">SUMIF(INDIRECT(Table2[[#Headers],[M17_21_2]]&amp;"[concat]"),Table2[concat],INDIRECT(Table2[[#Headers],[M17_21_2]]&amp;"[c]"))</f>
        <v>0</v>
      </c>
      <c r="H2311" s="6">
        <f ca="1">SUMIF(INDIRECT(Table2[[#Headers],[K17_21_2]]&amp;"[concat]"),Table2[concat],INDIRECT(Table2[[#Headers],[K17_21_2]]&amp;"[c]"))*-1</f>
        <v>0</v>
      </c>
      <c r="I2311" s="6" t="str">
        <f ca="1">IF(OR(Table2[[#This Row],[M17_21_2]]&gt;0,Table2[[#This Row],[K17_21_2]]&lt;0),"+-","")</f>
        <v/>
      </c>
      <c r="J2311" s="9">
        <f ca="1">SUMIF(INDIRECT(Table2[[#Headers],[M23_28_2]]&amp;"[concat]"),Table2[concat],INDIRECT(Table2[[#Headers],[M23_28_2]]&amp;"[c]"))</f>
        <v>0</v>
      </c>
      <c r="K2311" s="9"/>
      <c r="L2311" s="9" t="str">
        <f ca="1">IF(OR(Table2[[#This Row],[M23_28_2]]&gt;0,Table2[[#This Row],[K23_28_2]]&lt;0),"+-","")</f>
        <v/>
      </c>
    </row>
    <row r="2312" spans="1:12" x14ac:dyDescent="0.25">
      <c r="A2312" s="6" t="str">
        <f>SUBSTITUTE(SUBSTITUTE(Table2[[#This Row],[NAMA BARANG]],"-","")," ","")</f>
        <v>TasZipperFolioTali1MMTopla</v>
      </c>
      <c r="B2312" s="8">
        <f ca="1">IF(Table2[[#This Row],[TT]]&lt;1,"",COUNT(B$2:B2311)+1)</f>
        <v>2310</v>
      </c>
      <c r="C2312" s="6" t="s">
        <v>2651</v>
      </c>
      <c r="D2312" s="8">
        <v>5</v>
      </c>
      <c r="E2312" s="8">
        <v>240</v>
      </c>
      <c r="F2312" s="8">
        <f ca="1">SUM(Table2[[#This Row],[AWAL]],Table2[[#This Row],[M17_21_2]],Table2[[#This Row],[K17_21_2]],Table2[[#This Row],[M23_28_2]],Table2[[#This Row],[K23_28_2]])</f>
        <v>5</v>
      </c>
      <c r="G2312" s="6">
        <f ca="1">SUMIF(INDIRECT(Table2[[#Headers],[M17_21_2]]&amp;"[concat]"),Table2[concat],INDIRECT(Table2[[#Headers],[M17_21_2]]&amp;"[c]"))</f>
        <v>0</v>
      </c>
      <c r="H2312" s="6">
        <f ca="1">SUMIF(INDIRECT(Table2[[#Headers],[K17_21_2]]&amp;"[concat]"),Table2[concat],INDIRECT(Table2[[#Headers],[K17_21_2]]&amp;"[c]"))*-1</f>
        <v>0</v>
      </c>
      <c r="I2312" s="6" t="str">
        <f ca="1">IF(OR(Table2[[#This Row],[M17_21_2]]&gt;0,Table2[[#This Row],[K17_21_2]]&lt;0),"+-","")</f>
        <v/>
      </c>
      <c r="J2312" s="9">
        <f ca="1">SUMIF(INDIRECT(Table2[[#Headers],[M23_28_2]]&amp;"[concat]"),Table2[concat],INDIRECT(Table2[[#Headers],[M23_28_2]]&amp;"[c]"))</f>
        <v>0</v>
      </c>
      <c r="K2312" s="9"/>
      <c r="L2312" s="9" t="str">
        <f ca="1">IF(OR(Table2[[#This Row],[M23_28_2]]&gt;0,Table2[[#This Row],[K23_28_2]]&lt;0),"+-","")</f>
        <v/>
      </c>
    </row>
    <row r="2313" spans="1:12" x14ac:dyDescent="0.25">
      <c r="A2313" s="6" t="str">
        <f>SUBSTITUTE(SUBSTITUTE(Table2[[#This Row],[NAMA BARANG]],"-","")," ","")</f>
        <v>TasZipperFolioTali2MM</v>
      </c>
      <c r="B2313" s="8">
        <f ca="1">IF(Table2[[#This Row],[TT]]&lt;1,"",COUNT(B$2:B2312)+1)</f>
        <v>2311</v>
      </c>
      <c r="C2313" s="6" t="s">
        <v>2652</v>
      </c>
      <c r="D2313" s="8">
        <v>6</v>
      </c>
      <c r="E2313" s="8">
        <v>240</v>
      </c>
      <c r="F2313" s="8">
        <f ca="1">SUM(Table2[[#This Row],[AWAL]],Table2[[#This Row],[M17_21_2]],Table2[[#This Row],[K17_21_2]],Table2[[#This Row],[M23_28_2]],Table2[[#This Row],[K23_28_2]])</f>
        <v>6</v>
      </c>
      <c r="G2313" s="6">
        <f ca="1">SUMIF(INDIRECT(Table2[[#Headers],[M17_21_2]]&amp;"[concat]"),Table2[concat],INDIRECT(Table2[[#Headers],[M17_21_2]]&amp;"[c]"))</f>
        <v>0</v>
      </c>
      <c r="H2313" s="6">
        <f ca="1">SUMIF(INDIRECT(Table2[[#Headers],[K17_21_2]]&amp;"[concat]"),Table2[concat],INDIRECT(Table2[[#Headers],[K17_21_2]]&amp;"[c]"))*-1</f>
        <v>0</v>
      </c>
      <c r="I2313" s="6" t="str">
        <f ca="1">IF(OR(Table2[[#This Row],[M17_21_2]]&gt;0,Table2[[#This Row],[K17_21_2]]&lt;0),"+-","")</f>
        <v/>
      </c>
      <c r="J2313" s="9">
        <f ca="1">SUMIF(INDIRECT(Table2[[#Headers],[M23_28_2]]&amp;"[concat]"),Table2[concat],INDIRECT(Table2[[#Headers],[M23_28_2]]&amp;"[c]"))</f>
        <v>0</v>
      </c>
      <c r="K2313" s="9"/>
      <c r="L2313" s="9" t="str">
        <f ca="1">IF(OR(Table2[[#This Row],[M23_28_2]]&gt;0,Table2[[#This Row],[K23_28_2]]&lt;0),"+-","")</f>
        <v/>
      </c>
    </row>
    <row r="2314" spans="1:12" x14ac:dyDescent="0.25">
      <c r="A2314" s="6" t="str">
        <f>SUBSTITUTE(SUBSTITUTE(Table2[[#This Row],[NAMA BARANG]],"-","")," ","")</f>
        <v>Tas/MAPjinjingCutebear</v>
      </c>
      <c r="B2314" s="8">
        <f ca="1">IF(Table2[[#This Row],[TT]]&lt;1,"",COUNT(B$2:B2313)+1)</f>
        <v>2312</v>
      </c>
      <c r="C2314" s="6" t="s">
        <v>2653</v>
      </c>
      <c r="D2314" s="8">
        <v>1</v>
      </c>
      <c r="E2314" s="8" t="s">
        <v>47</v>
      </c>
      <c r="F2314" s="8">
        <f ca="1">SUM(Table2[[#This Row],[AWAL]],Table2[[#This Row],[M17_21_2]],Table2[[#This Row],[K17_21_2]],Table2[[#This Row],[M23_28_2]],Table2[[#This Row],[K23_28_2]])</f>
        <v>1</v>
      </c>
      <c r="G2314" s="6">
        <f ca="1">SUMIF(INDIRECT(Table2[[#Headers],[M17_21_2]]&amp;"[concat]"),Table2[concat],INDIRECT(Table2[[#Headers],[M17_21_2]]&amp;"[c]"))</f>
        <v>0</v>
      </c>
      <c r="H2314" s="6">
        <f ca="1">SUMIF(INDIRECT(Table2[[#Headers],[K17_21_2]]&amp;"[concat]"),Table2[concat],INDIRECT(Table2[[#Headers],[K17_21_2]]&amp;"[c]"))*-1</f>
        <v>0</v>
      </c>
      <c r="I2314" s="6" t="str">
        <f ca="1">IF(OR(Table2[[#This Row],[M17_21_2]]&gt;0,Table2[[#This Row],[K17_21_2]]&lt;0),"+-","")</f>
        <v/>
      </c>
      <c r="J2314" s="9">
        <f ca="1">SUMIF(INDIRECT(Table2[[#Headers],[M23_28_2]]&amp;"[concat]"),Table2[concat],INDIRECT(Table2[[#Headers],[M23_28_2]]&amp;"[c]"))</f>
        <v>0</v>
      </c>
      <c r="K2314" s="9"/>
      <c r="L2314" s="9" t="str">
        <f ca="1">IF(OR(Table2[[#This Row],[M23_28_2]]&gt;0,Table2[[#This Row],[K23_28_2]]&lt;0),"+-","")</f>
        <v/>
      </c>
    </row>
    <row r="2315" spans="1:12" x14ac:dyDescent="0.25">
      <c r="A2315" s="6" t="str">
        <f>SUBSTITUTE(SUBSTITUTE(Table2[[#This Row],[NAMA BARANG]],"-","")," ","")</f>
        <v>Tas/paperBagmotifcampur</v>
      </c>
      <c r="B2315" s="8">
        <f ca="1">IF(Table2[[#This Row],[TT]]&lt;1,"",COUNT(B$2:B2314)+1)</f>
        <v>2313</v>
      </c>
      <c r="C2315" s="6" t="s">
        <v>2654</v>
      </c>
      <c r="D2315" s="8">
        <v>1</v>
      </c>
      <c r="E2315" s="8" t="s">
        <v>93</v>
      </c>
      <c r="F2315" s="8">
        <f ca="1">SUM(Table2[[#This Row],[AWAL]],Table2[[#This Row],[M17_21_2]],Table2[[#This Row],[K17_21_2]],Table2[[#This Row],[M23_28_2]],Table2[[#This Row],[K23_28_2]])</f>
        <v>1</v>
      </c>
      <c r="G2315" s="6">
        <f ca="1">SUMIF(INDIRECT(Table2[[#Headers],[M17_21_2]]&amp;"[concat]"),Table2[concat],INDIRECT(Table2[[#Headers],[M17_21_2]]&amp;"[c]"))</f>
        <v>0</v>
      </c>
      <c r="H2315" s="6">
        <f ca="1">SUMIF(INDIRECT(Table2[[#Headers],[K17_21_2]]&amp;"[concat]"),Table2[concat],INDIRECT(Table2[[#Headers],[K17_21_2]]&amp;"[c]"))*-1</f>
        <v>0</v>
      </c>
      <c r="I2315" s="6" t="str">
        <f ca="1">IF(OR(Table2[[#This Row],[M17_21_2]]&gt;0,Table2[[#This Row],[K17_21_2]]&lt;0),"+-","")</f>
        <v/>
      </c>
      <c r="J2315" s="9">
        <f ca="1">SUMIF(INDIRECT(Table2[[#Headers],[M23_28_2]]&amp;"[concat]"),Table2[concat],INDIRECT(Table2[[#Headers],[M23_28_2]]&amp;"[c]"))</f>
        <v>0</v>
      </c>
      <c r="K2315" s="9"/>
      <c r="L2315" s="9" t="str">
        <f ca="1">IF(OR(Table2[[#This Row],[M23_28_2]]&gt;0,Table2[[#This Row],[K23_28_2]]&lt;0),"+-","")</f>
        <v/>
      </c>
    </row>
    <row r="2316" spans="1:12" x14ac:dyDescent="0.25">
      <c r="A2316" s="6" t="str">
        <f>SUBSTITUTE(SUBSTITUTE(Table2[[#This Row],[NAMA BARANG]],"-","")," ","")</f>
        <v>TempelanKaca2,5</v>
      </c>
      <c r="B2316" s="8">
        <f ca="1">IF(Table2[[#This Row],[TT]]&lt;1,"",COUNT(B$2:B2315)+1)</f>
        <v>2314</v>
      </c>
      <c r="C2316" s="6" t="s">
        <v>2655</v>
      </c>
      <c r="D2316" s="8">
        <v>1</v>
      </c>
      <c r="E2316" s="8" t="s">
        <v>2656</v>
      </c>
      <c r="F2316" s="8">
        <f ca="1">SUM(Table2[[#This Row],[AWAL]],Table2[[#This Row],[M17_21_2]],Table2[[#This Row],[K17_21_2]],Table2[[#This Row],[M23_28_2]],Table2[[#This Row],[K23_28_2]])</f>
        <v>1</v>
      </c>
      <c r="G2316" s="6">
        <f ca="1">SUMIF(INDIRECT(Table2[[#Headers],[M17_21_2]]&amp;"[concat]"),Table2[concat],INDIRECT(Table2[[#Headers],[M17_21_2]]&amp;"[c]"))</f>
        <v>0</v>
      </c>
      <c r="H2316" s="6">
        <f ca="1">SUMIF(INDIRECT(Table2[[#Headers],[K17_21_2]]&amp;"[concat]"),Table2[concat],INDIRECT(Table2[[#Headers],[K17_21_2]]&amp;"[c]"))*-1</f>
        <v>0</v>
      </c>
      <c r="I2316" s="6" t="str">
        <f ca="1">IF(OR(Table2[[#This Row],[M17_21_2]]&gt;0,Table2[[#This Row],[K17_21_2]]&lt;0),"+-","")</f>
        <v/>
      </c>
      <c r="J2316" s="9">
        <f ca="1">SUMIF(INDIRECT(Table2[[#Headers],[M23_28_2]]&amp;"[concat]"),Table2[concat],INDIRECT(Table2[[#Headers],[M23_28_2]]&amp;"[c]"))</f>
        <v>0</v>
      </c>
      <c r="K2316" s="9"/>
      <c r="L2316" s="9" t="str">
        <f ca="1">IF(OR(Table2[[#This Row],[M23_28_2]]&gt;0,Table2[[#This Row],[K23_28_2]]&lt;0),"+-","")</f>
        <v/>
      </c>
    </row>
    <row r="2317" spans="1:12" x14ac:dyDescent="0.25">
      <c r="A2317" s="6" t="str">
        <f>SUBSTITUTE(SUBSTITUTE(Table2[[#This Row],[NAMA BARANG]],"-","")," ","")</f>
        <v>TempelanKaca3,5</v>
      </c>
      <c r="B2317" s="8">
        <f ca="1">IF(Table2[[#This Row],[TT]]&lt;1,"",COUNT(B$2:B2316)+1)</f>
        <v>2315</v>
      </c>
      <c r="C2317" s="6" t="s">
        <v>2657</v>
      </c>
      <c r="D2317" s="8">
        <v>5</v>
      </c>
      <c r="E2317" s="8" t="s">
        <v>2656</v>
      </c>
      <c r="F2317" s="8">
        <f ca="1">SUM(Table2[[#This Row],[AWAL]],Table2[[#This Row],[M17_21_2]],Table2[[#This Row],[K17_21_2]],Table2[[#This Row],[M23_28_2]],Table2[[#This Row],[K23_28_2]])</f>
        <v>5</v>
      </c>
      <c r="G2317" s="6">
        <f ca="1">SUMIF(INDIRECT(Table2[[#Headers],[M17_21_2]]&amp;"[concat]"),Table2[concat],INDIRECT(Table2[[#Headers],[M17_21_2]]&amp;"[c]"))</f>
        <v>0</v>
      </c>
      <c r="H2317" s="6">
        <f ca="1">SUMIF(INDIRECT(Table2[[#Headers],[K17_21_2]]&amp;"[concat]"),Table2[concat],INDIRECT(Table2[[#Headers],[K17_21_2]]&amp;"[c]"))*-1</f>
        <v>0</v>
      </c>
      <c r="I2317" s="6" t="str">
        <f ca="1">IF(OR(Table2[[#This Row],[M17_21_2]]&gt;0,Table2[[#This Row],[K17_21_2]]&lt;0),"+-","")</f>
        <v/>
      </c>
      <c r="J2317" s="9">
        <f ca="1">SUMIF(INDIRECT(Table2[[#Headers],[M23_28_2]]&amp;"[concat]"),Table2[concat],INDIRECT(Table2[[#Headers],[M23_28_2]]&amp;"[c]"))</f>
        <v>0</v>
      </c>
      <c r="K2317" s="9"/>
      <c r="L2317" s="9" t="str">
        <f ca="1">IF(OR(Table2[[#This Row],[M23_28_2]]&gt;0,Table2[[#This Row],[K23_28_2]]&lt;0),"+-","")</f>
        <v/>
      </c>
    </row>
    <row r="2318" spans="1:12" x14ac:dyDescent="0.25">
      <c r="A2318" s="6" t="str">
        <f>SUBSTITUTE(SUBSTITUTE(Table2[[#This Row],[NAMA BARANG]],"-","")," ","")</f>
        <v>TempelanKaca33D(3,5")</v>
      </c>
      <c r="B2318" s="8">
        <f ca="1">IF(Table2[[#This Row],[TT]]&lt;1,"",COUNT(B$2:B2317)+1)</f>
        <v>2316</v>
      </c>
      <c r="C2318" s="6" t="s">
        <v>2658</v>
      </c>
      <c r="D2318" s="8">
        <v>1</v>
      </c>
      <c r="E2318" s="8" t="s">
        <v>2659</v>
      </c>
      <c r="F2318" s="8">
        <f ca="1">SUM(Table2[[#This Row],[AWAL]],Table2[[#This Row],[M17_21_2]],Table2[[#This Row],[K17_21_2]],Table2[[#This Row],[M23_28_2]],Table2[[#This Row],[K23_28_2]])</f>
        <v>1</v>
      </c>
      <c r="G2318" s="6">
        <f ca="1">SUMIF(INDIRECT(Table2[[#Headers],[M17_21_2]]&amp;"[concat]"),Table2[concat],INDIRECT(Table2[[#Headers],[M17_21_2]]&amp;"[c]"))</f>
        <v>0</v>
      </c>
      <c r="H2318" s="6">
        <f ca="1">SUMIF(INDIRECT(Table2[[#Headers],[K17_21_2]]&amp;"[concat]"),Table2[concat],INDIRECT(Table2[[#Headers],[K17_21_2]]&amp;"[c]"))*-1</f>
        <v>0</v>
      </c>
      <c r="I2318" s="6" t="str">
        <f ca="1">IF(OR(Table2[[#This Row],[M17_21_2]]&gt;0,Table2[[#This Row],[K17_21_2]]&lt;0),"+-","")</f>
        <v/>
      </c>
      <c r="J2318" s="9">
        <f ca="1">SUMIF(INDIRECT(Table2[[#Headers],[M23_28_2]]&amp;"[concat]"),Table2[concat],INDIRECT(Table2[[#Headers],[M23_28_2]]&amp;"[c]"))</f>
        <v>0</v>
      </c>
      <c r="K2318" s="9"/>
      <c r="L2318" s="9" t="str">
        <f ca="1">IF(OR(Table2[[#This Row],[M23_28_2]]&gt;0,Table2[[#This Row],[K23_28_2]]&lt;0),"+-","")</f>
        <v/>
      </c>
    </row>
    <row r="2319" spans="1:12" x14ac:dyDescent="0.25">
      <c r="A2319" s="6" t="str">
        <f>SUBSTITUTE(SUBSTITUTE(Table2[[#This Row],[NAMA BARANG]],"-","")," ","")</f>
        <v>TempelanKaca35D(Gantungankcl+Tg)</v>
      </c>
      <c r="B2319" s="8">
        <f ca="1">IF(Table2[[#This Row],[TT]]&lt;1,"",COUNT(B$2:B2318)+1)</f>
        <v>2317</v>
      </c>
      <c r="C2319" s="6" t="s">
        <v>2660</v>
      </c>
      <c r="D2319" s="8">
        <v>1</v>
      </c>
      <c r="E2319" s="8" t="s">
        <v>2661</v>
      </c>
      <c r="F2319" s="8">
        <f ca="1">SUM(Table2[[#This Row],[AWAL]],Table2[[#This Row],[M17_21_2]],Table2[[#This Row],[K17_21_2]],Table2[[#This Row],[M23_28_2]],Table2[[#This Row],[K23_28_2]])</f>
        <v>1</v>
      </c>
      <c r="G2319" s="6">
        <f ca="1">SUMIF(INDIRECT(Table2[[#Headers],[M17_21_2]]&amp;"[concat]"),Table2[concat],INDIRECT(Table2[[#Headers],[M17_21_2]]&amp;"[c]"))</f>
        <v>0</v>
      </c>
      <c r="H2319" s="6">
        <f ca="1">SUMIF(INDIRECT(Table2[[#Headers],[K17_21_2]]&amp;"[concat]"),Table2[concat],INDIRECT(Table2[[#Headers],[K17_21_2]]&amp;"[c]"))*-1</f>
        <v>0</v>
      </c>
      <c r="I2319" s="6" t="str">
        <f ca="1">IF(OR(Table2[[#This Row],[M17_21_2]]&gt;0,Table2[[#This Row],[K17_21_2]]&lt;0),"+-","")</f>
        <v/>
      </c>
      <c r="J2319" s="9">
        <f ca="1">SUMIF(INDIRECT(Table2[[#Headers],[M23_28_2]]&amp;"[concat]"),Table2[concat],INDIRECT(Table2[[#Headers],[M23_28_2]]&amp;"[c]"))</f>
        <v>0</v>
      </c>
      <c r="K2319" s="9"/>
      <c r="L2319" s="9" t="str">
        <f ca="1">IF(OR(Table2[[#This Row],[M23_28_2]]&gt;0,Table2[[#This Row],[K23_28_2]]&lt;0),"+-","")</f>
        <v/>
      </c>
    </row>
    <row r="2320" spans="1:12" x14ac:dyDescent="0.25">
      <c r="A2320" s="6" t="str">
        <f>SUBSTITUTE(SUBSTITUTE(Table2[[#This Row],[NAMA BARANG]],"-","")," ","")</f>
        <v>TempelanKaca35D(Gantungankcl+Tg)</v>
      </c>
      <c r="B2320" s="8">
        <f ca="1">IF(Table2[[#This Row],[TT]]&lt;1,"",COUNT(B$2:B2319)+1)</f>
        <v>2318</v>
      </c>
      <c r="C2320" s="6" t="s">
        <v>2660</v>
      </c>
      <c r="D2320" s="8">
        <v>2</v>
      </c>
      <c r="E2320" s="8" t="s">
        <v>2661</v>
      </c>
      <c r="F2320" s="8">
        <f ca="1">SUM(Table2[[#This Row],[AWAL]],Table2[[#This Row],[M17_21_2]],Table2[[#This Row],[K17_21_2]],Table2[[#This Row],[M23_28_2]],Table2[[#This Row],[K23_28_2]])</f>
        <v>2</v>
      </c>
      <c r="G2320" s="6">
        <f ca="1">SUMIF(INDIRECT(Table2[[#Headers],[M17_21_2]]&amp;"[concat]"),Table2[concat],INDIRECT(Table2[[#Headers],[M17_21_2]]&amp;"[c]"))</f>
        <v>0</v>
      </c>
      <c r="H2320" s="6">
        <f ca="1">SUMIF(INDIRECT(Table2[[#Headers],[K17_21_2]]&amp;"[concat]"),Table2[concat],INDIRECT(Table2[[#Headers],[K17_21_2]]&amp;"[c]"))*-1</f>
        <v>0</v>
      </c>
      <c r="I2320" s="6" t="str">
        <f ca="1">IF(OR(Table2[[#This Row],[M17_21_2]]&gt;0,Table2[[#This Row],[K17_21_2]]&lt;0),"+-","")</f>
        <v/>
      </c>
      <c r="J2320" s="9">
        <f ca="1">SUMIF(INDIRECT(Table2[[#Headers],[M23_28_2]]&amp;"[concat]"),Table2[concat],INDIRECT(Table2[[#Headers],[M23_28_2]]&amp;"[c]"))</f>
        <v>0</v>
      </c>
      <c r="K2320" s="9"/>
      <c r="L2320" s="9" t="str">
        <f ca="1">IF(OR(Table2[[#This Row],[M23_28_2]]&gt;0,Table2[[#This Row],[K23_28_2]]&lt;0),"+-","")</f>
        <v/>
      </c>
    </row>
    <row r="2321" spans="1:12" x14ac:dyDescent="0.25">
      <c r="A2321" s="6" t="str">
        <f>SUBSTITUTE(SUBSTITUTE(Table2[[#This Row],[NAMA BARANG]],"-","")," ","")</f>
        <v>TempelanKaca4,5</v>
      </c>
      <c r="B2321" s="8">
        <f ca="1">IF(Table2[[#This Row],[TT]]&lt;1,"",COUNT(B$2:B2320)+1)</f>
        <v>2319</v>
      </c>
      <c r="C2321" s="6" t="s">
        <v>2662</v>
      </c>
      <c r="D2321" s="8">
        <v>1</v>
      </c>
      <c r="E2321" s="8" t="s">
        <v>2663</v>
      </c>
      <c r="F2321" s="8">
        <f ca="1">SUM(Table2[[#This Row],[AWAL]],Table2[[#This Row],[M17_21_2]],Table2[[#This Row],[K17_21_2]],Table2[[#This Row],[M23_28_2]],Table2[[#This Row],[K23_28_2]])</f>
        <v>1</v>
      </c>
      <c r="G2321" s="6">
        <f ca="1">SUMIF(INDIRECT(Table2[[#Headers],[M17_21_2]]&amp;"[concat]"),Table2[concat],INDIRECT(Table2[[#Headers],[M17_21_2]]&amp;"[c]"))</f>
        <v>0</v>
      </c>
      <c r="H2321" s="6">
        <f ca="1">SUMIF(INDIRECT(Table2[[#Headers],[K17_21_2]]&amp;"[concat]"),Table2[concat],INDIRECT(Table2[[#Headers],[K17_21_2]]&amp;"[c]"))*-1</f>
        <v>0</v>
      </c>
      <c r="I2321" s="6" t="str">
        <f ca="1">IF(OR(Table2[[#This Row],[M17_21_2]]&gt;0,Table2[[#This Row],[K17_21_2]]&lt;0),"+-","")</f>
        <v/>
      </c>
      <c r="J2321" s="9">
        <f ca="1">SUMIF(INDIRECT(Table2[[#Headers],[M23_28_2]]&amp;"[concat]"),Table2[concat],INDIRECT(Table2[[#Headers],[M23_28_2]]&amp;"[c]"))</f>
        <v>0</v>
      </c>
      <c r="K2321" s="9"/>
      <c r="L2321" s="9" t="str">
        <f ca="1">IF(OR(Table2[[#This Row],[M23_28_2]]&gt;0,Table2[[#This Row],[K23_28_2]]&lt;0),"+-","")</f>
        <v/>
      </c>
    </row>
    <row r="2322" spans="1:12" x14ac:dyDescent="0.25">
      <c r="A2322" s="6" t="str">
        <f>SUBSTITUTE(SUBSTITUTE(Table2[[#This Row],[NAMA BARANG]],"-","")," ","")</f>
        <v>TempelanKaca8</v>
      </c>
      <c r="B2322" s="8">
        <f ca="1">IF(Table2[[#This Row],[TT]]&lt;1,"",COUNT(B$2:B2321)+1)</f>
        <v>2320</v>
      </c>
      <c r="C2322" s="6" t="s">
        <v>2664</v>
      </c>
      <c r="D2322" s="8">
        <v>2</v>
      </c>
      <c r="E2322" s="8" t="s">
        <v>2665</v>
      </c>
      <c r="F2322" s="8">
        <f ca="1">SUM(Table2[[#This Row],[AWAL]],Table2[[#This Row],[M17_21_2]],Table2[[#This Row],[K17_21_2]],Table2[[#This Row],[M23_28_2]],Table2[[#This Row],[K23_28_2]])</f>
        <v>2</v>
      </c>
      <c r="G2322" s="6">
        <f ca="1">SUMIF(INDIRECT(Table2[[#Headers],[M17_21_2]]&amp;"[concat]"),Table2[concat],INDIRECT(Table2[[#Headers],[M17_21_2]]&amp;"[c]"))</f>
        <v>0</v>
      </c>
      <c r="H2322" s="6">
        <f ca="1">SUMIF(INDIRECT(Table2[[#Headers],[K17_21_2]]&amp;"[concat]"),Table2[concat],INDIRECT(Table2[[#Headers],[K17_21_2]]&amp;"[c]"))*-1</f>
        <v>0</v>
      </c>
      <c r="I2322" s="6" t="str">
        <f ca="1">IF(OR(Table2[[#This Row],[M17_21_2]]&gt;0,Table2[[#This Row],[K17_21_2]]&lt;0),"+-","")</f>
        <v/>
      </c>
      <c r="J2322" s="9">
        <f ca="1">SUMIF(INDIRECT(Table2[[#Headers],[M23_28_2]]&amp;"[concat]"),Table2[concat],INDIRECT(Table2[[#Headers],[M23_28_2]]&amp;"[c]"))</f>
        <v>0</v>
      </c>
      <c r="K2322" s="9"/>
      <c r="L2322" s="9" t="str">
        <f ca="1">IF(OR(Table2[[#This Row],[M23_28_2]]&gt;0,Table2[[#This Row],[K23_28_2]]&lt;0),"+-","")</f>
        <v/>
      </c>
    </row>
    <row r="2323" spans="1:12" x14ac:dyDescent="0.25">
      <c r="A2323" s="6" t="str">
        <f>SUBSTITUTE(SUBSTITUTE(Table2[[#This Row],[NAMA BARANG]],"-","")," ","")</f>
        <v>Tinta20mm(1line)</v>
      </c>
      <c r="B2323" s="8">
        <f ca="1">IF(Table2[[#This Row],[TT]]&lt;1,"",COUNT(B$2:B2322)+1)</f>
        <v>2321</v>
      </c>
      <c r="C2323" s="6" t="s">
        <v>2666</v>
      </c>
      <c r="D2323" s="8">
        <v>2</v>
      </c>
      <c r="E2323" s="8" t="s">
        <v>426</v>
      </c>
      <c r="F2323" s="8">
        <f ca="1">SUM(Table2[[#This Row],[AWAL]],Table2[[#This Row],[M17_21_2]],Table2[[#This Row],[K17_21_2]],Table2[[#This Row],[M23_28_2]],Table2[[#This Row],[K23_28_2]])</f>
        <v>2</v>
      </c>
      <c r="G2323" s="6">
        <f ca="1">SUMIF(INDIRECT(Table2[[#Headers],[M17_21_2]]&amp;"[concat]"),Table2[concat],INDIRECT(Table2[[#Headers],[M17_21_2]]&amp;"[c]"))</f>
        <v>0</v>
      </c>
      <c r="H2323" s="6">
        <f ca="1">SUMIF(INDIRECT(Table2[[#Headers],[K17_21_2]]&amp;"[concat]"),Table2[concat],INDIRECT(Table2[[#Headers],[K17_21_2]]&amp;"[c]"))*-1</f>
        <v>0</v>
      </c>
      <c r="I2323" s="6" t="str">
        <f ca="1">IF(OR(Table2[[#This Row],[M17_21_2]]&gt;0,Table2[[#This Row],[K17_21_2]]&lt;0),"+-","")</f>
        <v/>
      </c>
      <c r="J2323" s="9">
        <f ca="1">SUMIF(INDIRECT(Table2[[#Headers],[M23_28_2]]&amp;"[concat]"),Table2[concat],INDIRECT(Table2[[#Headers],[M23_28_2]]&amp;"[c]"))</f>
        <v>0</v>
      </c>
      <c r="K2323" s="9"/>
      <c r="L2323" s="9" t="str">
        <f ca="1">IF(OR(Table2[[#This Row],[M23_28_2]]&gt;0,Table2[[#This Row],[K23_28_2]]&lt;0),"+-","")</f>
        <v/>
      </c>
    </row>
    <row r="2324" spans="1:12" x14ac:dyDescent="0.25">
      <c r="A2324" s="6" t="str">
        <f>SUBSTITUTE(SUBSTITUTE(Table2[[#This Row],[NAMA BARANG]],"-","")," ","")</f>
        <v>TintaDaishenB</v>
      </c>
      <c r="B2324" s="8">
        <f ca="1">IF(Table2[[#This Row],[TT]]&lt;1,"",COUNT(B$2:B2323)+1)</f>
        <v>2322</v>
      </c>
      <c r="C2324" s="6" t="s">
        <v>2667</v>
      </c>
      <c r="D2324" s="8">
        <v>9</v>
      </c>
      <c r="E2324" s="8" t="s">
        <v>42</v>
      </c>
      <c r="F2324" s="8">
        <f ca="1">SUM(Table2[[#This Row],[AWAL]],Table2[[#This Row],[M17_21_2]],Table2[[#This Row],[K17_21_2]],Table2[[#This Row],[M23_28_2]],Table2[[#This Row],[K23_28_2]])</f>
        <v>7</v>
      </c>
      <c r="G2324" s="6">
        <f ca="1">SUMIF(INDIRECT(Table2[[#Headers],[M17_21_2]]&amp;"[concat]"),Table2[concat],INDIRECT(Table2[[#Headers],[M17_21_2]]&amp;"[c]"))</f>
        <v>0</v>
      </c>
      <c r="H2324" s="6">
        <f ca="1">SUMIF(INDIRECT(Table2[[#Headers],[K17_21_2]]&amp;"[concat]"),Table2[concat],INDIRECT(Table2[[#Headers],[K17_21_2]]&amp;"[c]"))*-1</f>
        <v>-2</v>
      </c>
      <c r="I2324" s="6" t="str">
        <f ca="1">IF(OR(Table2[[#This Row],[M17_21_2]]&gt;0,Table2[[#This Row],[K17_21_2]]&lt;0),"+-","")</f>
        <v>+-</v>
      </c>
      <c r="J2324" s="9">
        <f ca="1">SUMIF(INDIRECT(Table2[[#Headers],[M23_28_2]]&amp;"[concat]"),Table2[concat],INDIRECT(Table2[[#Headers],[M23_28_2]]&amp;"[c]"))</f>
        <v>0</v>
      </c>
      <c r="K2324" s="9"/>
      <c r="L2324" s="9" t="str">
        <f ca="1">IF(OR(Table2[[#This Row],[M23_28_2]]&gt;0,Table2[[#This Row],[K23_28_2]]&lt;0),"+-","")</f>
        <v/>
      </c>
    </row>
    <row r="2325" spans="1:12" x14ac:dyDescent="0.25">
      <c r="A2325" s="6" t="str">
        <f>SUBSTITUTE(SUBSTITUTE(Table2[[#This Row],[NAMA BARANG]],"-","")," ","")</f>
        <v>TintaDaishenU</v>
      </c>
      <c r="B2325" s="8">
        <f ca="1">IF(Table2[[#This Row],[TT]]&lt;1,"",COUNT(B$2:B2324)+1)</f>
        <v>2323</v>
      </c>
      <c r="C2325" s="6" t="s">
        <v>2668</v>
      </c>
      <c r="D2325" s="8">
        <v>18</v>
      </c>
      <c r="E2325" s="8" t="s">
        <v>42</v>
      </c>
      <c r="F2325" s="8">
        <f ca="1">SUM(Table2[[#This Row],[AWAL]],Table2[[#This Row],[M17_21_2]],Table2[[#This Row],[K17_21_2]],Table2[[#This Row],[M23_28_2]],Table2[[#This Row],[K23_28_2]])</f>
        <v>17</v>
      </c>
      <c r="G2325" s="6">
        <f ca="1">SUMIF(INDIRECT(Table2[[#Headers],[M17_21_2]]&amp;"[concat]"),Table2[concat],INDIRECT(Table2[[#Headers],[M17_21_2]]&amp;"[c]"))</f>
        <v>0</v>
      </c>
      <c r="H2325" s="6">
        <f ca="1">SUMIF(INDIRECT(Table2[[#Headers],[K17_21_2]]&amp;"[concat]"),Table2[concat],INDIRECT(Table2[[#Headers],[K17_21_2]]&amp;"[c]"))*-1</f>
        <v>-1</v>
      </c>
      <c r="I2325" s="6" t="str">
        <f ca="1">IF(OR(Table2[[#This Row],[M17_21_2]]&gt;0,Table2[[#This Row],[K17_21_2]]&lt;0),"+-","")</f>
        <v>+-</v>
      </c>
      <c r="J2325" s="9">
        <f ca="1">SUMIF(INDIRECT(Table2[[#Headers],[M23_28_2]]&amp;"[concat]"),Table2[concat],INDIRECT(Table2[[#Headers],[M23_28_2]]&amp;"[c]"))</f>
        <v>0</v>
      </c>
      <c r="K2325" s="9"/>
      <c r="L2325" s="9" t="str">
        <f ca="1">IF(OR(Table2[[#This Row],[M23_28_2]]&gt;0,Table2[[#This Row],[K23_28_2]]&lt;0),"+-","")</f>
        <v/>
      </c>
    </row>
    <row r="2326" spans="1:12" x14ac:dyDescent="0.25">
      <c r="A2326" s="6" t="str">
        <f>SUBSTITUTE(SUBSTITUTE(Table2[[#This Row],[NAMA BARANG]],"-","")," ","")</f>
        <v>TintaDaishenU/B</v>
      </c>
      <c r="B2326" s="8">
        <f ca="1">IF(Table2[[#This Row],[TT]]&lt;1,"",COUNT(B$2:B2325)+1)</f>
        <v>2324</v>
      </c>
      <c r="C2326" s="6" t="s">
        <v>2669</v>
      </c>
      <c r="D2326" s="8">
        <v>21</v>
      </c>
      <c r="E2326" s="8" t="s">
        <v>42</v>
      </c>
      <c r="F2326" s="8">
        <f ca="1">SUM(Table2[[#This Row],[AWAL]],Table2[[#This Row],[M17_21_2]],Table2[[#This Row],[K17_21_2]],Table2[[#This Row],[M23_28_2]],Table2[[#This Row],[K23_28_2]])</f>
        <v>21</v>
      </c>
      <c r="G2326" s="6">
        <f ca="1">SUMIF(INDIRECT(Table2[[#Headers],[M17_21_2]]&amp;"[concat]"),Table2[concat],INDIRECT(Table2[[#Headers],[M17_21_2]]&amp;"[c]"))</f>
        <v>0</v>
      </c>
      <c r="H2326" s="6">
        <f ca="1">SUMIF(INDIRECT(Table2[[#Headers],[K17_21_2]]&amp;"[concat]"),Table2[concat],INDIRECT(Table2[[#Headers],[K17_21_2]]&amp;"[c]"))*-1</f>
        <v>0</v>
      </c>
      <c r="I2326" s="6" t="str">
        <f ca="1">IF(OR(Table2[[#This Row],[M17_21_2]]&gt;0,Table2[[#This Row],[K17_21_2]]&lt;0),"+-","")</f>
        <v/>
      </c>
      <c r="J2326" s="9">
        <f ca="1">SUMIF(INDIRECT(Table2[[#Headers],[M23_28_2]]&amp;"[concat]"),Table2[concat],INDIRECT(Table2[[#Headers],[M23_28_2]]&amp;"[c]"))</f>
        <v>0</v>
      </c>
      <c r="K2326" s="9"/>
      <c r="L2326" s="9" t="str">
        <f ca="1">IF(OR(Table2[[#This Row],[M23_28_2]]&gt;0,Table2[[#This Row],[K23_28_2]]&lt;0),"+-","")</f>
        <v/>
      </c>
    </row>
    <row r="2327" spans="1:12" x14ac:dyDescent="0.25">
      <c r="A2327" s="6" t="str">
        <f>SUBSTITUTE(SUBSTITUTE(Table2[[#This Row],[NAMA BARANG]],"-","")," ","")</f>
        <v>TintaHero</v>
      </c>
      <c r="B2327" s="8">
        <f ca="1">IF(Table2[[#This Row],[TT]]&lt;1,"",COUNT(B$2:B2326)+1)</f>
        <v>2325</v>
      </c>
      <c r="C2327" s="6" t="s">
        <v>2670</v>
      </c>
      <c r="D2327" s="8">
        <v>4</v>
      </c>
      <c r="E2327" s="8" t="s">
        <v>42</v>
      </c>
      <c r="F2327" s="8">
        <f ca="1">SUM(Table2[[#This Row],[AWAL]],Table2[[#This Row],[M17_21_2]],Table2[[#This Row],[K17_21_2]],Table2[[#This Row],[M23_28_2]],Table2[[#This Row],[K23_28_2]])</f>
        <v>4</v>
      </c>
      <c r="G2327" s="6">
        <f ca="1">SUMIF(INDIRECT(Table2[[#Headers],[M17_21_2]]&amp;"[concat]"),Table2[concat],INDIRECT(Table2[[#Headers],[M17_21_2]]&amp;"[c]"))</f>
        <v>0</v>
      </c>
      <c r="H2327" s="6">
        <f ca="1">SUMIF(INDIRECT(Table2[[#Headers],[K17_21_2]]&amp;"[concat]"),Table2[concat],INDIRECT(Table2[[#Headers],[K17_21_2]]&amp;"[c]"))*-1</f>
        <v>0</v>
      </c>
      <c r="I2327" s="6" t="str">
        <f ca="1">IF(OR(Table2[[#This Row],[M17_21_2]]&gt;0,Table2[[#This Row],[K17_21_2]]&lt;0),"+-","")</f>
        <v/>
      </c>
      <c r="J2327" s="9">
        <f ca="1">SUMIF(INDIRECT(Table2[[#Headers],[M23_28_2]]&amp;"[concat]"),Table2[concat],INDIRECT(Table2[[#Headers],[M23_28_2]]&amp;"[c]"))</f>
        <v>0</v>
      </c>
      <c r="K2327" s="9"/>
      <c r="L2327" s="9" t="str">
        <f ca="1">IF(OR(Table2[[#This Row],[M23_28_2]]&gt;0,Table2[[#This Row],[K23_28_2]]&lt;0),"+-","")</f>
        <v/>
      </c>
    </row>
    <row r="2328" spans="1:12" x14ac:dyDescent="0.25">
      <c r="A2328" s="6" t="str">
        <f>SUBSTITUTE(SUBSTITUTE(Table2[[#This Row],[NAMA BARANG]],"-","")," ","")</f>
        <v>Tipeex0425B/25/4</v>
      </c>
      <c r="B2328" s="8">
        <f ca="1">IF(Table2[[#This Row],[TT]]&lt;1,"",COUNT(B$2:B2327)+1)</f>
        <v>2326</v>
      </c>
      <c r="C2328" s="6" t="s">
        <v>2671</v>
      </c>
      <c r="D2328" s="8">
        <v>1</v>
      </c>
      <c r="E2328" s="8" t="s">
        <v>85</v>
      </c>
      <c r="F2328" s="8">
        <f ca="1">SUM(Table2[[#This Row],[AWAL]],Table2[[#This Row],[M17_21_2]],Table2[[#This Row],[K17_21_2]],Table2[[#This Row],[M23_28_2]],Table2[[#This Row],[K23_28_2]])</f>
        <v>1</v>
      </c>
      <c r="G2328" s="6">
        <f ca="1">SUMIF(INDIRECT(Table2[[#Headers],[M17_21_2]]&amp;"[concat]"),Table2[concat],INDIRECT(Table2[[#Headers],[M17_21_2]]&amp;"[c]"))</f>
        <v>0</v>
      </c>
      <c r="H2328" s="6">
        <f ca="1">SUMIF(INDIRECT(Table2[[#Headers],[K17_21_2]]&amp;"[concat]"),Table2[concat],INDIRECT(Table2[[#Headers],[K17_21_2]]&amp;"[c]"))*-1</f>
        <v>0</v>
      </c>
      <c r="I2328" s="6" t="str">
        <f ca="1">IF(OR(Table2[[#This Row],[M17_21_2]]&gt;0,Table2[[#This Row],[K17_21_2]]&lt;0),"+-","")</f>
        <v/>
      </c>
      <c r="J2328" s="9">
        <f ca="1">SUMIF(INDIRECT(Table2[[#Headers],[M23_28_2]]&amp;"[concat]"),Table2[concat],INDIRECT(Table2[[#Headers],[M23_28_2]]&amp;"[c]"))</f>
        <v>0</v>
      </c>
      <c r="K2328" s="9"/>
      <c r="L2328" s="9" t="str">
        <f ca="1">IF(OR(Table2[[#This Row],[M23_28_2]]&gt;0,Table2[[#This Row],[K23_28_2]]&lt;0),"+-","")</f>
        <v/>
      </c>
    </row>
    <row r="2329" spans="1:12" x14ac:dyDescent="0.25">
      <c r="A2329" s="6" t="str">
        <f>SUBSTITUTE(SUBSTITUTE(Table2[[#This Row],[NAMA BARANG]],"-","")," ","")</f>
        <v>Tipeex0807PR</v>
      </c>
      <c r="B2329" s="8">
        <f ca="1">IF(Table2[[#This Row],[TT]]&lt;1,"",COUNT(B$2:B2328)+1)</f>
        <v>2327</v>
      </c>
      <c r="C2329" s="6" t="s">
        <v>2673</v>
      </c>
      <c r="D2329" s="8">
        <v>3</v>
      </c>
      <c r="E2329" s="8" t="s">
        <v>582</v>
      </c>
      <c r="F2329" s="8">
        <f ca="1">SUM(Table2[[#This Row],[AWAL]],Table2[[#This Row],[M17_21_2]],Table2[[#This Row],[K17_21_2]],Table2[[#This Row],[M23_28_2]],Table2[[#This Row],[K23_28_2]])</f>
        <v>3</v>
      </c>
      <c r="G2329" s="6">
        <f ca="1">SUMIF(INDIRECT(Table2[[#Headers],[M17_21_2]]&amp;"[concat]"),Table2[concat],INDIRECT(Table2[[#Headers],[M17_21_2]]&amp;"[c]"))</f>
        <v>0</v>
      </c>
      <c r="H2329" s="6">
        <f ca="1">SUMIF(INDIRECT(Table2[[#Headers],[K17_21_2]]&amp;"[concat]"),Table2[concat],INDIRECT(Table2[[#Headers],[K17_21_2]]&amp;"[c]"))*-1</f>
        <v>0</v>
      </c>
      <c r="I2329" s="6" t="str">
        <f ca="1">IF(OR(Table2[[#This Row],[M17_21_2]]&gt;0,Table2[[#This Row],[K17_21_2]]&lt;0),"+-","")</f>
        <v/>
      </c>
      <c r="J2329" s="9">
        <f ca="1">SUMIF(INDIRECT(Table2[[#Headers],[M23_28_2]]&amp;"[concat]"),Table2[concat],INDIRECT(Table2[[#Headers],[M23_28_2]]&amp;"[c]"))</f>
        <v>0</v>
      </c>
      <c r="K2329" s="9"/>
      <c r="L2329" s="9" t="str">
        <f ca="1">IF(OR(Table2[[#This Row],[M23_28_2]]&gt;0,Table2[[#This Row],[K23_28_2]]&lt;0),"+-","")</f>
        <v/>
      </c>
    </row>
    <row r="2330" spans="1:12" x14ac:dyDescent="0.25">
      <c r="A2330" s="6" t="str">
        <f>SUBSTITUTE(SUBSTITUTE(Table2[[#This Row],[NAMA BARANG]],"-","")," ","")</f>
        <v>Tipeex0808H.Kitty</v>
      </c>
      <c r="B2330" s="8">
        <f ca="1">IF(Table2[[#This Row],[TT]]&lt;1,"",COUNT(B$2:B2329)+1)</f>
        <v>2328</v>
      </c>
      <c r="C2330" s="6" t="s">
        <v>2674</v>
      </c>
      <c r="D2330" s="8">
        <v>7</v>
      </c>
      <c r="E2330" s="8" t="s">
        <v>582</v>
      </c>
      <c r="F2330" s="8">
        <f ca="1">SUM(Table2[[#This Row],[AWAL]],Table2[[#This Row],[M17_21_2]],Table2[[#This Row],[K17_21_2]],Table2[[#This Row],[M23_28_2]],Table2[[#This Row],[K23_28_2]])</f>
        <v>7</v>
      </c>
      <c r="G2330" s="6">
        <f ca="1">SUMIF(INDIRECT(Table2[[#Headers],[M17_21_2]]&amp;"[concat]"),Table2[concat],INDIRECT(Table2[[#Headers],[M17_21_2]]&amp;"[c]"))</f>
        <v>0</v>
      </c>
      <c r="H2330" s="6">
        <f ca="1">SUMIF(INDIRECT(Table2[[#Headers],[K17_21_2]]&amp;"[concat]"),Table2[concat],INDIRECT(Table2[[#Headers],[K17_21_2]]&amp;"[c]"))*-1</f>
        <v>0</v>
      </c>
      <c r="I2330" s="6" t="str">
        <f ca="1">IF(OR(Table2[[#This Row],[M17_21_2]]&gt;0,Table2[[#This Row],[K17_21_2]]&lt;0),"+-","")</f>
        <v/>
      </c>
      <c r="J2330" s="9">
        <f ca="1">SUMIF(INDIRECT(Table2[[#Headers],[M23_28_2]]&amp;"[concat]"),Table2[concat],INDIRECT(Table2[[#Headers],[M23_28_2]]&amp;"[c]"))</f>
        <v>0</v>
      </c>
      <c r="K2330" s="9"/>
      <c r="L2330" s="9" t="str">
        <f ca="1">IF(OR(Table2[[#This Row],[M23_28_2]]&gt;0,Table2[[#This Row],[K23_28_2]]&lt;0),"+-","")</f>
        <v/>
      </c>
    </row>
    <row r="2331" spans="1:12" x14ac:dyDescent="0.25">
      <c r="A2331" s="6" t="str">
        <f>SUBSTITUTE(SUBSTITUTE(Table2[[#This Row],[NAMA BARANG]],"-","")," ","")</f>
        <v>Tipeex1001(3)/240(2)</v>
      </c>
      <c r="B2331" s="8">
        <f ca="1">IF(Table2[[#This Row],[TT]]&lt;1,"",COUNT(B$2:B2330)+1)</f>
        <v>2329</v>
      </c>
      <c r="C2331" s="6" t="s">
        <v>2676</v>
      </c>
      <c r="D2331" s="8">
        <v>5</v>
      </c>
      <c r="E2331" s="8" t="s">
        <v>205</v>
      </c>
      <c r="F2331" s="8">
        <f ca="1">SUM(Table2[[#This Row],[AWAL]],Table2[[#This Row],[M17_21_2]],Table2[[#This Row],[K17_21_2]],Table2[[#This Row],[M23_28_2]],Table2[[#This Row],[K23_28_2]])</f>
        <v>5</v>
      </c>
      <c r="G2331" s="6">
        <f ca="1">SUMIF(INDIRECT(Table2[[#Headers],[M17_21_2]]&amp;"[concat]"),Table2[concat],INDIRECT(Table2[[#Headers],[M17_21_2]]&amp;"[c]"))</f>
        <v>0</v>
      </c>
      <c r="H2331" s="6">
        <f ca="1">SUMIF(INDIRECT(Table2[[#Headers],[K17_21_2]]&amp;"[concat]"),Table2[concat],INDIRECT(Table2[[#Headers],[K17_21_2]]&amp;"[c]"))*-1</f>
        <v>0</v>
      </c>
      <c r="I2331" s="6" t="str">
        <f ca="1">IF(OR(Table2[[#This Row],[M17_21_2]]&gt;0,Table2[[#This Row],[K17_21_2]]&lt;0),"+-","")</f>
        <v/>
      </c>
      <c r="J2331" s="9">
        <f ca="1">SUMIF(INDIRECT(Table2[[#Headers],[M23_28_2]]&amp;"[concat]"),Table2[concat],INDIRECT(Table2[[#Headers],[M23_28_2]]&amp;"[c]"))</f>
        <v>0</v>
      </c>
      <c r="K2331" s="9"/>
      <c r="L2331" s="9" t="str">
        <f ca="1">IF(OR(Table2[[#This Row],[M23_28_2]]&gt;0,Table2[[#This Row],[K23_28_2]]&lt;0),"+-","")</f>
        <v/>
      </c>
    </row>
    <row r="2332" spans="1:12" x14ac:dyDescent="0.25">
      <c r="A2332" s="6" t="str">
        <f>SUBSTITUTE(SUBSTITUTE(Table2[[#This Row],[NAMA BARANG]],"-","")," ","")</f>
        <v>Tipeex1002(13)/3010(8)</v>
      </c>
      <c r="B2332" s="8">
        <f ca="1">IF(Table2[[#This Row],[TT]]&lt;1,"",COUNT(B$2:B2331)+1)</f>
        <v>2330</v>
      </c>
      <c r="C2332" s="6" t="s">
        <v>2677</v>
      </c>
      <c r="D2332" s="8">
        <v>21</v>
      </c>
      <c r="F2332" s="8">
        <f ca="1">SUM(Table2[[#This Row],[AWAL]],Table2[[#This Row],[M17_21_2]],Table2[[#This Row],[K17_21_2]],Table2[[#This Row],[M23_28_2]],Table2[[#This Row],[K23_28_2]])</f>
        <v>21</v>
      </c>
      <c r="G2332" s="6">
        <f ca="1">SUMIF(INDIRECT(Table2[[#Headers],[M17_21_2]]&amp;"[concat]"),Table2[concat],INDIRECT(Table2[[#Headers],[M17_21_2]]&amp;"[c]"))</f>
        <v>0</v>
      </c>
      <c r="H2332" s="6">
        <f ca="1">SUMIF(INDIRECT(Table2[[#Headers],[K17_21_2]]&amp;"[concat]"),Table2[concat],INDIRECT(Table2[[#Headers],[K17_21_2]]&amp;"[c]"))*-1</f>
        <v>0</v>
      </c>
      <c r="I2332" s="6" t="str">
        <f ca="1">IF(OR(Table2[[#This Row],[M17_21_2]]&gt;0,Table2[[#This Row],[K17_21_2]]&lt;0),"+-","")</f>
        <v/>
      </c>
      <c r="J2332" s="9">
        <f ca="1">SUMIF(INDIRECT(Table2[[#Headers],[M23_28_2]]&amp;"[concat]"),Table2[concat],INDIRECT(Table2[[#Headers],[M23_28_2]]&amp;"[c]"))</f>
        <v>0</v>
      </c>
      <c r="K2332" s="9"/>
      <c r="L2332" s="9" t="str">
        <f ca="1">IF(OR(Table2[[#This Row],[M23_28_2]]&gt;0,Table2[[#This Row],[K23_28_2]]&lt;0),"+-","")</f>
        <v/>
      </c>
    </row>
    <row r="2333" spans="1:12" x14ac:dyDescent="0.25">
      <c r="A2333" s="6" t="str">
        <f>SUBSTITUTE(SUBSTITUTE(Table2[[#This Row],[NAMA BARANG]],"-","")," ","")</f>
        <v>Tipeex1005(9)/3009(6)</v>
      </c>
      <c r="B2333" s="8">
        <f ca="1">IF(Table2[[#This Row],[TT]]&lt;1,"",COUNT(B$2:B2332)+1)</f>
        <v>2331</v>
      </c>
      <c r="C2333" s="6" t="s">
        <v>2678</v>
      </c>
      <c r="D2333" s="8">
        <v>15</v>
      </c>
      <c r="F2333" s="8">
        <f ca="1">SUM(Table2[[#This Row],[AWAL]],Table2[[#This Row],[M17_21_2]],Table2[[#This Row],[K17_21_2]],Table2[[#This Row],[M23_28_2]],Table2[[#This Row],[K23_28_2]])</f>
        <v>15</v>
      </c>
      <c r="G2333" s="6">
        <f ca="1">SUMIF(INDIRECT(Table2[[#Headers],[M17_21_2]]&amp;"[concat]"),Table2[concat],INDIRECT(Table2[[#Headers],[M17_21_2]]&amp;"[c]"))</f>
        <v>0</v>
      </c>
      <c r="H2333" s="6">
        <f ca="1">SUMIF(INDIRECT(Table2[[#Headers],[K17_21_2]]&amp;"[concat]"),Table2[concat],INDIRECT(Table2[[#Headers],[K17_21_2]]&amp;"[c]"))*-1</f>
        <v>0</v>
      </c>
      <c r="I2333" s="6" t="str">
        <f ca="1">IF(OR(Table2[[#This Row],[M17_21_2]]&gt;0,Table2[[#This Row],[K17_21_2]]&lt;0),"+-","")</f>
        <v/>
      </c>
      <c r="J2333" s="9">
        <f ca="1">SUMIF(INDIRECT(Table2[[#Headers],[M23_28_2]]&amp;"[concat]"),Table2[concat],INDIRECT(Table2[[#Headers],[M23_28_2]]&amp;"[c]"))</f>
        <v>0</v>
      </c>
      <c r="K2333" s="9"/>
      <c r="L2333" s="9" t="str">
        <f ca="1">IF(OR(Table2[[#This Row],[M23_28_2]]&gt;0,Table2[[#This Row],[K23_28_2]]&lt;0),"+-","")</f>
        <v/>
      </c>
    </row>
    <row r="2334" spans="1:12" x14ac:dyDescent="0.25">
      <c r="A2334" s="6" t="str">
        <f>SUBSTITUTE(SUBSTITUTE(Table2[[#This Row],[NAMA BARANG]],"-","")," ","")</f>
        <v>Tipeex1007(8)/1009(9)</v>
      </c>
      <c r="B2334" s="8">
        <f ca="1">IF(Table2[[#This Row],[TT]]&lt;1,"",COUNT(B$2:B2333)+1)</f>
        <v>2332</v>
      </c>
      <c r="C2334" s="6" t="s">
        <v>2679</v>
      </c>
      <c r="D2334" s="8">
        <v>17</v>
      </c>
      <c r="F2334" s="8">
        <f ca="1">SUM(Table2[[#This Row],[AWAL]],Table2[[#This Row],[M17_21_2]],Table2[[#This Row],[K17_21_2]],Table2[[#This Row],[M23_28_2]],Table2[[#This Row],[K23_28_2]])</f>
        <v>17</v>
      </c>
      <c r="G2334" s="6">
        <f ca="1">SUMIF(INDIRECT(Table2[[#Headers],[M17_21_2]]&amp;"[concat]"),Table2[concat],INDIRECT(Table2[[#Headers],[M17_21_2]]&amp;"[c]"))</f>
        <v>0</v>
      </c>
      <c r="H2334" s="6">
        <f ca="1">SUMIF(INDIRECT(Table2[[#Headers],[K17_21_2]]&amp;"[concat]"),Table2[concat],INDIRECT(Table2[[#Headers],[K17_21_2]]&amp;"[c]"))*-1</f>
        <v>0</v>
      </c>
      <c r="I2334" s="6" t="str">
        <f ca="1">IF(OR(Table2[[#This Row],[M17_21_2]]&gt;0,Table2[[#This Row],[K17_21_2]]&lt;0),"+-","")</f>
        <v/>
      </c>
      <c r="J2334" s="9">
        <f ca="1">SUMIF(INDIRECT(Table2[[#Headers],[M23_28_2]]&amp;"[concat]"),Table2[concat],INDIRECT(Table2[[#Headers],[M23_28_2]]&amp;"[c]"))</f>
        <v>0</v>
      </c>
      <c r="K2334" s="9"/>
      <c r="L2334" s="9" t="str">
        <f ca="1">IF(OR(Table2[[#This Row],[M23_28_2]]&gt;0,Table2[[#This Row],[K23_28_2]]&lt;0),"+-","")</f>
        <v/>
      </c>
    </row>
    <row r="2335" spans="1:12" x14ac:dyDescent="0.25">
      <c r="A2335" s="6" t="str">
        <f>SUBSTITUTE(SUBSTITUTE(Table2[[#This Row],[NAMA BARANG]],"-","")," ","")</f>
        <v>Tipeex1291</v>
      </c>
      <c r="B2335" s="8">
        <f ca="1">IF(Table2[[#This Row],[TT]]&lt;1,"",COUNT(B$2:B2334)+1)</f>
        <v>2333</v>
      </c>
      <c r="C2335" s="6" t="s">
        <v>2680</v>
      </c>
      <c r="D2335" s="8">
        <v>55</v>
      </c>
      <c r="E2335" s="8" t="s">
        <v>93</v>
      </c>
      <c r="F2335" s="8">
        <f ca="1">SUM(Table2[[#This Row],[AWAL]],Table2[[#This Row],[M17_21_2]],Table2[[#This Row],[K17_21_2]],Table2[[#This Row],[M23_28_2]],Table2[[#This Row],[K23_28_2]])</f>
        <v>55</v>
      </c>
      <c r="G2335" s="6">
        <f ca="1">SUMIF(INDIRECT(Table2[[#Headers],[M17_21_2]]&amp;"[concat]"),Table2[concat],INDIRECT(Table2[[#Headers],[M17_21_2]]&amp;"[c]"))</f>
        <v>0</v>
      </c>
      <c r="H2335" s="6">
        <f ca="1">SUMIF(INDIRECT(Table2[[#Headers],[K17_21_2]]&amp;"[concat]"),Table2[concat],INDIRECT(Table2[[#Headers],[K17_21_2]]&amp;"[c]"))*-1</f>
        <v>0</v>
      </c>
      <c r="I2335" s="6" t="str">
        <f ca="1">IF(OR(Table2[[#This Row],[M17_21_2]]&gt;0,Table2[[#This Row],[K17_21_2]]&lt;0),"+-","")</f>
        <v/>
      </c>
      <c r="J2335" s="9">
        <f ca="1">SUMIF(INDIRECT(Table2[[#Headers],[M23_28_2]]&amp;"[concat]"),Table2[concat],INDIRECT(Table2[[#Headers],[M23_28_2]]&amp;"[c]"))</f>
        <v>0</v>
      </c>
      <c r="K2335" s="9"/>
      <c r="L2335" s="9" t="str">
        <f ca="1">IF(OR(Table2[[#This Row],[M23_28_2]]&gt;0,Table2[[#This Row],[K23_28_2]]&lt;0),"+-","")</f>
        <v/>
      </c>
    </row>
    <row r="2336" spans="1:12" x14ac:dyDescent="0.25">
      <c r="A2336" s="6" t="str">
        <f>SUBSTITUTE(SUBSTITUTE(Table2[[#This Row],[NAMA BARANG]],"-","")," ","")</f>
        <v>Tipeex136(12)/202(13)</v>
      </c>
      <c r="B2336" s="8">
        <f ca="1">IF(Table2[[#This Row],[TT]]&lt;1,"",COUNT(B$2:B2335)+1)</f>
        <v>2334</v>
      </c>
      <c r="C2336" s="6" t="s">
        <v>2681</v>
      </c>
      <c r="D2336" s="8">
        <v>25</v>
      </c>
      <c r="F2336" s="8">
        <f ca="1">SUM(Table2[[#This Row],[AWAL]],Table2[[#This Row],[M17_21_2]],Table2[[#This Row],[K17_21_2]],Table2[[#This Row],[M23_28_2]],Table2[[#This Row],[K23_28_2]])</f>
        <v>25</v>
      </c>
      <c r="G2336" s="6">
        <f ca="1">SUMIF(INDIRECT(Table2[[#Headers],[M17_21_2]]&amp;"[concat]"),Table2[concat],INDIRECT(Table2[[#Headers],[M17_21_2]]&amp;"[c]"))</f>
        <v>0</v>
      </c>
      <c r="H2336" s="6">
        <f ca="1">SUMIF(INDIRECT(Table2[[#Headers],[K17_21_2]]&amp;"[concat]"),Table2[concat],INDIRECT(Table2[[#Headers],[K17_21_2]]&amp;"[c]"))*-1</f>
        <v>0</v>
      </c>
      <c r="I2336" s="6" t="str">
        <f ca="1">IF(OR(Table2[[#This Row],[M17_21_2]]&gt;0,Table2[[#This Row],[K17_21_2]]&lt;0),"+-","")</f>
        <v/>
      </c>
      <c r="J2336" s="9">
        <f ca="1">SUMIF(INDIRECT(Table2[[#Headers],[M23_28_2]]&amp;"[concat]"),Table2[concat],INDIRECT(Table2[[#Headers],[M23_28_2]]&amp;"[c]"))</f>
        <v>0</v>
      </c>
      <c r="K2336" s="9"/>
      <c r="L2336" s="9" t="str">
        <f ca="1">IF(OR(Table2[[#This Row],[M23_28_2]]&gt;0,Table2[[#This Row],[K23_28_2]]&lt;0),"+-","")</f>
        <v/>
      </c>
    </row>
    <row r="2337" spans="1:12" x14ac:dyDescent="0.25">
      <c r="A2337" s="6" t="str">
        <f>SUBSTITUTE(SUBSTITUTE(Table2[[#This Row],[NAMA BARANG]],"-","")," ","")</f>
        <v>Tipeex1878Dos</v>
      </c>
      <c r="B2337" s="8">
        <f ca="1">IF(Table2[[#This Row],[TT]]&lt;1,"",COUNT(B$2:B2336)+1)</f>
        <v>2335</v>
      </c>
      <c r="C2337" s="6" t="s">
        <v>2682</v>
      </c>
      <c r="D2337" s="8">
        <v>137</v>
      </c>
      <c r="E2337" s="8" t="s">
        <v>47</v>
      </c>
      <c r="F2337" s="8">
        <f ca="1">SUM(Table2[[#This Row],[AWAL]],Table2[[#This Row],[M17_21_2]],Table2[[#This Row],[K17_21_2]],Table2[[#This Row],[M23_28_2]],Table2[[#This Row],[K23_28_2]])</f>
        <v>137</v>
      </c>
      <c r="G2337" s="6">
        <f ca="1">SUMIF(INDIRECT(Table2[[#Headers],[M17_21_2]]&amp;"[concat]"),Table2[concat],INDIRECT(Table2[[#Headers],[M17_21_2]]&amp;"[c]"))</f>
        <v>0</v>
      </c>
      <c r="H2337" s="6">
        <f ca="1">SUMIF(INDIRECT(Table2[[#Headers],[K17_21_2]]&amp;"[concat]"),Table2[concat],INDIRECT(Table2[[#Headers],[K17_21_2]]&amp;"[c]"))*-1</f>
        <v>0</v>
      </c>
      <c r="I2337" s="6" t="str">
        <f ca="1">IF(OR(Table2[[#This Row],[M17_21_2]]&gt;0,Table2[[#This Row],[K17_21_2]]&lt;0),"+-","")</f>
        <v/>
      </c>
      <c r="J2337" s="9">
        <f ca="1">SUMIF(INDIRECT(Table2[[#Headers],[M23_28_2]]&amp;"[concat]"),Table2[concat],INDIRECT(Table2[[#Headers],[M23_28_2]]&amp;"[c]"))</f>
        <v>0</v>
      </c>
      <c r="K2337" s="9"/>
      <c r="L2337" s="9" t="str">
        <f ca="1">IF(OR(Table2[[#This Row],[M23_28_2]]&gt;0,Table2[[#This Row],[K23_28_2]]&lt;0),"+-","")</f>
        <v/>
      </c>
    </row>
    <row r="2338" spans="1:12" x14ac:dyDescent="0.25">
      <c r="A2338" s="6" t="str">
        <f>SUBSTITUTE(SUBSTITUTE(Table2[[#This Row],[NAMA BARANG]],"-","")," ","")</f>
        <v>Tipeex1878mika</v>
      </c>
      <c r="B2338" s="8">
        <f ca="1">IF(Table2[[#This Row],[TT]]&lt;1,"",COUNT(B$2:B2337)+1)</f>
        <v>2336</v>
      </c>
      <c r="C2338" s="6" t="s">
        <v>2683</v>
      </c>
      <c r="D2338" s="8">
        <v>29</v>
      </c>
      <c r="F2338" s="8">
        <f ca="1">SUM(Table2[[#This Row],[AWAL]],Table2[[#This Row],[M17_21_2]],Table2[[#This Row],[K17_21_2]],Table2[[#This Row],[M23_28_2]],Table2[[#This Row],[K23_28_2]])</f>
        <v>29</v>
      </c>
      <c r="G2338" s="6">
        <f ca="1">SUMIF(INDIRECT(Table2[[#Headers],[M17_21_2]]&amp;"[concat]"),Table2[concat],INDIRECT(Table2[[#Headers],[M17_21_2]]&amp;"[c]"))</f>
        <v>0</v>
      </c>
      <c r="H2338" s="6">
        <f ca="1">SUMIF(INDIRECT(Table2[[#Headers],[K17_21_2]]&amp;"[concat]"),Table2[concat],INDIRECT(Table2[[#Headers],[K17_21_2]]&amp;"[c]"))*-1</f>
        <v>0</v>
      </c>
      <c r="I2338" s="6" t="str">
        <f ca="1">IF(OR(Table2[[#This Row],[M17_21_2]]&gt;0,Table2[[#This Row],[K17_21_2]]&lt;0),"+-","")</f>
        <v/>
      </c>
      <c r="J2338" s="9">
        <f ca="1">SUMIF(INDIRECT(Table2[[#Headers],[M23_28_2]]&amp;"[concat]"),Table2[concat],INDIRECT(Table2[[#Headers],[M23_28_2]]&amp;"[c]"))</f>
        <v>0</v>
      </c>
      <c r="K2338" s="9"/>
      <c r="L2338" s="9" t="str">
        <f ca="1">IF(OR(Table2[[#This Row],[M23_28_2]]&gt;0,Table2[[#This Row],[K23_28_2]]&lt;0),"+-","")</f>
        <v/>
      </c>
    </row>
    <row r="2339" spans="1:12" x14ac:dyDescent="0.25">
      <c r="A2339" s="6" t="str">
        <f>SUBSTITUTE(SUBSTITUTE(Table2[[#This Row],[NAMA BARANG]],"-","")," ","")</f>
        <v>Tipeex203</v>
      </c>
      <c r="B2339" s="8">
        <f ca="1">IF(Table2[[#This Row],[TT]]&lt;1,"",COUNT(B$2:B2338)+1)</f>
        <v>2337</v>
      </c>
      <c r="C2339" s="6" t="s">
        <v>2684</v>
      </c>
      <c r="D2339" s="8">
        <v>2</v>
      </c>
      <c r="F2339" s="8">
        <f ca="1">SUM(Table2[[#This Row],[AWAL]],Table2[[#This Row],[M17_21_2]],Table2[[#This Row],[K17_21_2]],Table2[[#This Row],[M23_28_2]],Table2[[#This Row],[K23_28_2]])</f>
        <v>2</v>
      </c>
      <c r="G2339" s="6">
        <f ca="1">SUMIF(INDIRECT(Table2[[#Headers],[M17_21_2]]&amp;"[concat]"),Table2[concat],INDIRECT(Table2[[#Headers],[M17_21_2]]&amp;"[c]"))</f>
        <v>0</v>
      </c>
      <c r="H2339" s="6">
        <f ca="1">SUMIF(INDIRECT(Table2[[#Headers],[K17_21_2]]&amp;"[concat]"),Table2[concat],INDIRECT(Table2[[#Headers],[K17_21_2]]&amp;"[c]"))*-1</f>
        <v>0</v>
      </c>
      <c r="I2339" s="6" t="str">
        <f ca="1">IF(OR(Table2[[#This Row],[M17_21_2]]&gt;0,Table2[[#This Row],[K17_21_2]]&lt;0),"+-","")</f>
        <v/>
      </c>
      <c r="J2339" s="9">
        <f ca="1">SUMIF(INDIRECT(Table2[[#Headers],[M23_28_2]]&amp;"[concat]"),Table2[concat],INDIRECT(Table2[[#Headers],[M23_28_2]]&amp;"[c]"))</f>
        <v>0</v>
      </c>
      <c r="K2339" s="9"/>
      <c r="L2339" s="9" t="str">
        <f ca="1">IF(OR(Table2[[#This Row],[M23_28_2]]&gt;0,Table2[[#This Row],[K23_28_2]]&lt;0),"+-","")</f>
        <v/>
      </c>
    </row>
    <row r="2340" spans="1:12" x14ac:dyDescent="0.25">
      <c r="A2340" s="6" t="str">
        <f>SUBSTITUTE(SUBSTITUTE(Table2[[#This Row],[NAMA BARANG]],"-","")," ","")</f>
        <v>Tipeex2201(53)/241(35)</v>
      </c>
      <c r="B2340" s="8">
        <f ca="1">IF(Table2[[#This Row],[TT]]&lt;1,"",COUNT(B$2:B2339)+1)</f>
        <v>2338</v>
      </c>
      <c r="C2340" s="6" t="s">
        <v>2685</v>
      </c>
      <c r="D2340" s="8">
        <v>88</v>
      </c>
      <c r="E2340" s="8" t="s">
        <v>2686</v>
      </c>
      <c r="F2340" s="8">
        <f ca="1">SUM(Table2[[#This Row],[AWAL]],Table2[[#This Row],[M17_21_2]],Table2[[#This Row],[K17_21_2]],Table2[[#This Row],[M23_28_2]],Table2[[#This Row],[K23_28_2]])</f>
        <v>88</v>
      </c>
      <c r="G2340" s="6">
        <f ca="1">SUMIF(INDIRECT(Table2[[#Headers],[M17_21_2]]&amp;"[concat]"),Table2[concat],INDIRECT(Table2[[#Headers],[M17_21_2]]&amp;"[c]"))</f>
        <v>0</v>
      </c>
      <c r="H2340" s="6">
        <f ca="1">SUMIF(INDIRECT(Table2[[#Headers],[K17_21_2]]&amp;"[concat]"),Table2[concat],INDIRECT(Table2[[#Headers],[K17_21_2]]&amp;"[c]"))*-1</f>
        <v>0</v>
      </c>
      <c r="I2340" s="6" t="str">
        <f ca="1">IF(OR(Table2[[#This Row],[M17_21_2]]&gt;0,Table2[[#This Row],[K17_21_2]]&lt;0),"+-","")</f>
        <v/>
      </c>
      <c r="J2340" s="9">
        <f ca="1">SUMIF(INDIRECT(Table2[[#Headers],[M23_28_2]]&amp;"[concat]"),Table2[concat],INDIRECT(Table2[[#Headers],[M23_28_2]]&amp;"[c]"))</f>
        <v>0</v>
      </c>
      <c r="K2340" s="9"/>
      <c r="L2340" s="9" t="str">
        <f ca="1">IF(OR(Table2[[#This Row],[M23_28_2]]&gt;0,Table2[[#This Row],[K23_28_2]]&lt;0),"+-","")</f>
        <v/>
      </c>
    </row>
    <row r="2341" spans="1:12" x14ac:dyDescent="0.25">
      <c r="A2341" s="6" t="str">
        <f>SUBSTITUTE(SUBSTITUTE(Table2[[#This Row],[NAMA BARANG]],"-","")," ","")</f>
        <v>Tipeex2264(24pc)</v>
      </c>
      <c r="B2341" s="8">
        <f ca="1">IF(Table2[[#This Row],[TT]]&lt;1,"",COUNT(B$2:B2340)+1)</f>
        <v>2339</v>
      </c>
      <c r="C2341" s="6" t="s">
        <v>2687</v>
      </c>
      <c r="D2341" s="8">
        <v>35</v>
      </c>
      <c r="E2341" s="8" t="s">
        <v>151</v>
      </c>
      <c r="F2341" s="8">
        <f ca="1">SUM(Table2[[#This Row],[AWAL]],Table2[[#This Row],[M17_21_2]],Table2[[#This Row],[K17_21_2]],Table2[[#This Row],[M23_28_2]],Table2[[#This Row],[K23_28_2]])</f>
        <v>35</v>
      </c>
      <c r="G2341" s="6">
        <f ca="1">SUMIF(INDIRECT(Table2[[#Headers],[M17_21_2]]&amp;"[concat]"),Table2[concat],INDIRECT(Table2[[#Headers],[M17_21_2]]&amp;"[c]"))</f>
        <v>0</v>
      </c>
      <c r="H2341" s="6">
        <f ca="1">SUMIF(INDIRECT(Table2[[#Headers],[K17_21_2]]&amp;"[concat]"),Table2[concat],INDIRECT(Table2[[#Headers],[K17_21_2]]&amp;"[c]"))*-1</f>
        <v>0</v>
      </c>
      <c r="I2341" s="6" t="str">
        <f ca="1">IF(OR(Table2[[#This Row],[M17_21_2]]&gt;0,Table2[[#This Row],[K17_21_2]]&lt;0),"+-","")</f>
        <v/>
      </c>
      <c r="J2341" s="9">
        <f ca="1">SUMIF(INDIRECT(Table2[[#Headers],[M23_28_2]]&amp;"[concat]"),Table2[concat],INDIRECT(Table2[[#Headers],[M23_28_2]]&amp;"[c]"))</f>
        <v>0</v>
      </c>
      <c r="K2341" s="9"/>
      <c r="L2341" s="9" t="str">
        <f ca="1">IF(OR(Table2[[#This Row],[M23_28_2]]&gt;0,Table2[[#This Row],[K23_28_2]]&lt;0),"+-","")</f>
        <v/>
      </c>
    </row>
    <row r="2342" spans="1:12" x14ac:dyDescent="0.25">
      <c r="A2342" s="6" t="str">
        <f>SUBSTITUTE(SUBSTITUTE(Table2[[#This Row],[NAMA BARANG]],"-","")," ","")</f>
        <v>Tipeex242(14)/968(2)</v>
      </c>
      <c r="B2342" s="8">
        <f ca="1">IF(Table2[[#This Row],[TT]]&lt;1,"",COUNT(B$2:B2341)+1)</f>
        <v>2340</v>
      </c>
      <c r="C2342" s="6" t="s">
        <v>2688</v>
      </c>
      <c r="D2342" s="8">
        <v>16</v>
      </c>
      <c r="E2342" s="8" t="s">
        <v>85</v>
      </c>
      <c r="F2342" s="8">
        <f ca="1">SUM(Table2[[#This Row],[AWAL]],Table2[[#This Row],[M17_21_2]],Table2[[#This Row],[K17_21_2]],Table2[[#This Row],[M23_28_2]],Table2[[#This Row],[K23_28_2]])</f>
        <v>16</v>
      </c>
      <c r="G2342" s="6">
        <f ca="1">SUMIF(INDIRECT(Table2[[#Headers],[M17_21_2]]&amp;"[concat]"),Table2[concat],INDIRECT(Table2[[#Headers],[M17_21_2]]&amp;"[c]"))</f>
        <v>0</v>
      </c>
      <c r="H2342" s="6">
        <f ca="1">SUMIF(INDIRECT(Table2[[#Headers],[K17_21_2]]&amp;"[concat]"),Table2[concat],INDIRECT(Table2[[#Headers],[K17_21_2]]&amp;"[c]"))*-1</f>
        <v>0</v>
      </c>
      <c r="I2342" s="6" t="str">
        <f ca="1">IF(OR(Table2[[#This Row],[M17_21_2]]&gt;0,Table2[[#This Row],[K17_21_2]]&lt;0),"+-","")</f>
        <v/>
      </c>
      <c r="J2342" s="9">
        <f ca="1">SUMIF(INDIRECT(Table2[[#Headers],[M23_28_2]]&amp;"[concat]"),Table2[concat],INDIRECT(Table2[[#Headers],[M23_28_2]]&amp;"[c]"))</f>
        <v>0</v>
      </c>
      <c r="K2342" s="9"/>
      <c r="L2342" s="9" t="str">
        <f ca="1">IF(OR(Table2[[#This Row],[M23_28_2]]&gt;0,Table2[[#This Row],[K23_28_2]]&lt;0),"+-","")</f>
        <v/>
      </c>
    </row>
    <row r="2343" spans="1:12" x14ac:dyDescent="0.25">
      <c r="A2343" s="6" t="str">
        <f>SUBSTITUTE(SUBSTITUTE(Table2[[#This Row],[NAMA BARANG]],"-","")," ","")</f>
        <v>Tipeex264(2)</v>
      </c>
      <c r="B2343" s="8">
        <f ca="1">IF(Table2[[#This Row],[TT]]&lt;1,"",COUNT(B$2:B2342)+1)</f>
        <v>2341</v>
      </c>
      <c r="C2343" s="6" t="s">
        <v>2689</v>
      </c>
      <c r="D2343" s="8">
        <v>2</v>
      </c>
      <c r="E2343" s="8" t="s">
        <v>151</v>
      </c>
      <c r="F2343" s="8">
        <f ca="1">SUM(Table2[[#This Row],[AWAL]],Table2[[#This Row],[M17_21_2]],Table2[[#This Row],[K17_21_2]],Table2[[#This Row],[M23_28_2]],Table2[[#This Row],[K23_28_2]])</f>
        <v>2</v>
      </c>
      <c r="G2343" s="6">
        <f ca="1">SUMIF(INDIRECT(Table2[[#Headers],[M17_21_2]]&amp;"[concat]"),Table2[concat],INDIRECT(Table2[[#Headers],[M17_21_2]]&amp;"[c]"))</f>
        <v>0</v>
      </c>
      <c r="H2343" s="6">
        <f ca="1">SUMIF(INDIRECT(Table2[[#Headers],[K17_21_2]]&amp;"[concat]"),Table2[concat],INDIRECT(Table2[[#Headers],[K17_21_2]]&amp;"[c]"))*-1</f>
        <v>0</v>
      </c>
      <c r="I2343" s="6" t="str">
        <f ca="1">IF(OR(Table2[[#This Row],[M17_21_2]]&gt;0,Table2[[#This Row],[K17_21_2]]&lt;0),"+-","")</f>
        <v/>
      </c>
      <c r="J2343" s="9">
        <f ca="1">SUMIF(INDIRECT(Table2[[#Headers],[M23_28_2]]&amp;"[concat]"),Table2[concat],INDIRECT(Table2[[#Headers],[M23_28_2]]&amp;"[c]"))</f>
        <v>0</v>
      </c>
      <c r="K2343" s="9"/>
      <c r="L2343" s="9" t="str">
        <f ca="1">IF(OR(Table2[[#This Row],[M23_28_2]]&gt;0,Table2[[#This Row],[K23_28_2]]&lt;0),"+-","")</f>
        <v/>
      </c>
    </row>
    <row r="2344" spans="1:12" x14ac:dyDescent="0.25">
      <c r="A2344" s="6" t="str">
        <f>SUBSTITUTE(SUBSTITUTE(Table2[[#This Row],[NAMA BARANG]],"-","")," ","")</f>
        <v>Tipeex3003(6)/3006(9)</v>
      </c>
      <c r="B2344" s="8">
        <f ca="1">IF(Table2[[#This Row],[TT]]&lt;1,"",COUNT(B$2:B2343)+1)</f>
        <v>2342</v>
      </c>
      <c r="C2344" s="6" t="s">
        <v>2690</v>
      </c>
      <c r="D2344" s="8">
        <v>15</v>
      </c>
      <c r="E2344" s="8" t="s">
        <v>85</v>
      </c>
      <c r="F2344" s="8">
        <f ca="1">SUM(Table2[[#This Row],[AWAL]],Table2[[#This Row],[M17_21_2]],Table2[[#This Row],[K17_21_2]],Table2[[#This Row],[M23_28_2]],Table2[[#This Row],[K23_28_2]])</f>
        <v>15</v>
      </c>
      <c r="G2344" s="6">
        <f ca="1">SUMIF(INDIRECT(Table2[[#Headers],[M17_21_2]]&amp;"[concat]"),Table2[concat],INDIRECT(Table2[[#Headers],[M17_21_2]]&amp;"[c]"))</f>
        <v>0</v>
      </c>
      <c r="H2344" s="6">
        <f ca="1">SUMIF(INDIRECT(Table2[[#Headers],[K17_21_2]]&amp;"[concat]"),Table2[concat],INDIRECT(Table2[[#Headers],[K17_21_2]]&amp;"[c]"))*-1</f>
        <v>0</v>
      </c>
      <c r="I2344" s="6" t="str">
        <f ca="1">IF(OR(Table2[[#This Row],[M17_21_2]]&gt;0,Table2[[#This Row],[K17_21_2]]&lt;0),"+-","")</f>
        <v/>
      </c>
      <c r="J2344" s="9">
        <f ca="1">SUMIF(INDIRECT(Table2[[#Headers],[M23_28_2]]&amp;"[concat]"),Table2[concat],INDIRECT(Table2[[#Headers],[M23_28_2]]&amp;"[c]"))</f>
        <v>0</v>
      </c>
      <c r="K2344" s="9"/>
      <c r="L2344" s="9" t="str">
        <f ca="1">IF(OR(Table2[[#This Row],[M23_28_2]]&gt;0,Table2[[#This Row],[K23_28_2]]&lt;0),"+-","")</f>
        <v/>
      </c>
    </row>
    <row r="2345" spans="1:12" x14ac:dyDescent="0.25">
      <c r="A2345" s="6" t="str">
        <f>SUBSTITUTE(SUBSTITUTE(Table2[[#This Row],[NAMA BARANG]],"-","")," ","")</f>
        <v>Tipeex3005(6)/302(17)</v>
      </c>
      <c r="B2345" s="8">
        <f ca="1">IF(Table2[[#This Row],[TT]]&lt;1,"",COUNT(B$2:B2344)+1)</f>
        <v>2343</v>
      </c>
      <c r="C2345" s="6" t="s">
        <v>2691</v>
      </c>
      <c r="D2345" s="8">
        <v>23</v>
      </c>
      <c r="E2345" s="8" t="s">
        <v>85</v>
      </c>
      <c r="F2345" s="8">
        <f ca="1">SUM(Table2[[#This Row],[AWAL]],Table2[[#This Row],[M17_21_2]],Table2[[#This Row],[K17_21_2]],Table2[[#This Row],[M23_28_2]],Table2[[#This Row],[K23_28_2]])</f>
        <v>23</v>
      </c>
      <c r="G2345" s="6">
        <f ca="1">SUMIF(INDIRECT(Table2[[#Headers],[M17_21_2]]&amp;"[concat]"),Table2[concat],INDIRECT(Table2[[#Headers],[M17_21_2]]&amp;"[c]"))</f>
        <v>0</v>
      </c>
      <c r="H2345" s="6">
        <f ca="1">SUMIF(INDIRECT(Table2[[#Headers],[K17_21_2]]&amp;"[concat]"),Table2[concat],INDIRECT(Table2[[#Headers],[K17_21_2]]&amp;"[c]"))*-1</f>
        <v>0</v>
      </c>
      <c r="I2345" s="6" t="str">
        <f ca="1">IF(OR(Table2[[#This Row],[M17_21_2]]&gt;0,Table2[[#This Row],[K17_21_2]]&lt;0),"+-","")</f>
        <v/>
      </c>
      <c r="J2345" s="9">
        <f ca="1">SUMIF(INDIRECT(Table2[[#Headers],[M23_28_2]]&amp;"[concat]"),Table2[concat],INDIRECT(Table2[[#Headers],[M23_28_2]]&amp;"[c]"))</f>
        <v>0</v>
      </c>
      <c r="K2345" s="9"/>
      <c r="L2345" s="9" t="str">
        <f ca="1">IF(OR(Table2[[#This Row],[M23_28_2]]&gt;0,Table2[[#This Row],[K23_28_2]]&lt;0),"+-","")</f>
        <v/>
      </c>
    </row>
    <row r="2346" spans="1:12" x14ac:dyDescent="0.25">
      <c r="A2346" s="6" t="str">
        <f>SUBSTITUTE(SUBSTITUTE(Table2[[#This Row],[NAMA BARANG]],"-","")," ","")</f>
        <v>Tipeex313</v>
      </c>
      <c r="B2346" s="8">
        <f ca="1">IF(Table2[[#This Row],[TT]]&lt;1,"",COUNT(B$2:B2345)+1)</f>
        <v>2344</v>
      </c>
      <c r="C2346" s="6" t="s">
        <v>2692</v>
      </c>
      <c r="D2346" s="8">
        <v>1</v>
      </c>
      <c r="F2346" s="8">
        <f ca="1">SUM(Table2[[#This Row],[AWAL]],Table2[[#This Row],[M17_21_2]],Table2[[#This Row],[K17_21_2]],Table2[[#This Row],[M23_28_2]],Table2[[#This Row],[K23_28_2]])</f>
        <v>1</v>
      </c>
      <c r="G2346" s="6">
        <f ca="1">SUMIF(INDIRECT(Table2[[#Headers],[M17_21_2]]&amp;"[concat]"),Table2[concat],INDIRECT(Table2[[#Headers],[M17_21_2]]&amp;"[c]"))</f>
        <v>0</v>
      </c>
      <c r="H2346" s="6">
        <f ca="1">SUMIF(INDIRECT(Table2[[#Headers],[K17_21_2]]&amp;"[concat]"),Table2[concat],INDIRECT(Table2[[#Headers],[K17_21_2]]&amp;"[c]"))*-1</f>
        <v>0</v>
      </c>
      <c r="I2346" s="6" t="str">
        <f ca="1">IF(OR(Table2[[#This Row],[M17_21_2]]&gt;0,Table2[[#This Row],[K17_21_2]]&lt;0),"+-","")</f>
        <v/>
      </c>
      <c r="J2346" s="9">
        <f ca="1">SUMIF(INDIRECT(Table2[[#Headers],[M23_28_2]]&amp;"[concat]"),Table2[concat],INDIRECT(Table2[[#Headers],[M23_28_2]]&amp;"[c]"))</f>
        <v>0</v>
      </c>
      <c r="K2346" s="9"/>
      <c r="L2346" s="9" t="str">
        <f ca="1">IF(OR(Table2[[#This Row],[M23_28_2]]&gt;0,Table2[[#This Row],[K23_28_2]]&lt;0),"+-","")</f>
        <v/>
      </c>
    </row>
    <row r="2347" spans="1:12" x14ac:dyDescent="0.25">
      <c r="A2347" s="6" t="str">
        <f>SUBSTITUTE(SUBSTITUTE(Table2[[#This Row],[NAMA BARANG]],"-","")," ","")</f>
        <v>Tipeex328/338</v>
      </c>
      <c r="B2347" s="8">
        <f ca="1">IF(Table2[[#This Row],[TT]]&lt;1,"",COUNT(B$2:B2346)+1)</f>
        <v>2345</v>
      </c>
      <c r="C2347" s="6" t="s">
        <v>2693</v>
      </c>
      <c r="D2347" s="8">
        <v>1</v>
      </c>
      <c r="E2347" s="8" t="s">
        <v>205</v>
      </c>
      <c r="F2347" s="8">
        <f ca="1">SUM(Table2[[#This Row],[AWAL]],Table2[[#This Row],[M17_21_2]],Table2[[#This Row],[K17_21_2]],Table2[[#This Row],[M23_28_2]],Table2[[#This Row],[K23_28_2]])</f>
        <v>1</v>
      </c>
      <c r="G2347" s="6">
        <f ca="1">SUMIF(INDIRECT(Table2[[#Headers],[M17_21_2]]&amp;"[concat]"),Table2[concat],INDIRECT(Table2[[#Headers],[M17_21_2]]&amp;"[c]"))</f>
        <v>0</v>
      </c>
      <c r="H2347" s="6">
        <f ca="1">SUMIF(INDIRECT(Table2[[#Headers],[K17_21_2]]&amp;"[concat]"),Table2[concat],INDIRECT(Table2[[#Headers],[K17_21_2]]&amp;"[c]"))*-1</f>
        <v>0</v>
      </c>
      <c r="I2347" s="6" t="str">
        <f ca="1">IF(OR(Table2[[#This Row],[M17_21_2]]&gt;0,Table2[[#This Row],[K17_21_2]]&lt;0),"+-","")</f>
        <v/>
      </c>
      <c r="J2347" s="9">
        <f ca="1">SUMIF(INDIRECT(Table2[[#Headers],[M23_28_2]]&amp;"[concat]"),Table2[concat],INDIRECT(Table2[[#Headers],[M23_28_2]]&amp;"[c]"))</f>
        <v>0</v>
      </c>
      <c r="K2347" s="9"/>
      <c r="L2347" s="9" t="str">
        <f ca="1">IF(OR(Table2[[#This Row],[M23_28_2]]&gt;0,Table2[[#This Row],[K23_28_2]]&lt;0),"+-","")</f>
        <v/>
      </c>
    </row>
    <row r="2348" spans="1:12" x14ac:dyDescent="0.25">
      <c r="A2348" s="6" t="str">
        <f>SUBSTITUTE(SUBSTITUTE(Table2[[#This Row],[NAMA BARANG]],"-","")," ","")</f>
        <v>Tipeex351</v>
      </c>
      <c r="B2348" s="8">
        <f ca="1">IF(Table2[[#This Row],[TT]]&lt;1,"",COUNT(B$2:B2347)+1)</f>
        <v>2346</v>
      </c>
      <c r="C2348" s="6" t="s">
        <v>2694</v>
      </c>
      <c r="D2348" s="8">
        <v>1</v>
      </c>
      <c r="E2348" s="8" t="s">
        <v>1485</v>
      </c>
      <c r="F2348" s="8">
        <f ca="1">SUM(Table2[[#This Row],[AWAL]],Table2[[#This Row],[M17_21_2]],Table2[[#This Row],[K17_21_2]],Table2[[#This Row],[M23_28_2]],Table2[[#This Row],[K23_28_2]])</f>
        <v>1</v>
      </c>
      <c r="G2348" s="6">
        <f ca="1">SUMIF(INDIRECT(Table2[[#Headers],[M17_21_2]]&amp;"[concat]"),Table2[concat],INDIRECT(Table2[[#Headers],[M17_21_2]]&amp;"[c]"))</f>
        <v>0</v>
      </c>
      <c r="H2348" s="6">
        <f ca="1">SUMIF(INDIRECT(Table2[[#Headers],[K17_21_2]]&amp;"[concat]"),Table2[concat],INDIRECT(Table2[[#Headers],[K17_21_2]]&amp;"[c]"))*-1</f>
        <v>0</v>
      </c>
      <c r="I2348" s="6" t="str">
        <f ca="1">IF(OR(Table2[[#This Row],[M17_21_2]]&gt;0,Table2[[#This Row],[K17_21_2]]&lt;0),"+-","")</f>
        <v/>
      </c>
      <c r="J2348" s="9">
        <f ca="1">SUMIF(INDIRECT(Table2[[#Headers],[M23_28_2]]&amp;"[concat]"),Table2[concat],INDIRECT(Table2[[#Headers],[M23_28_2]]&amp;"[c]"))</f>
        <v>0</v>
      </c>
      <c r="K2348" s="9"/>
      <c r="L2348" s="9" t="str">
        <f ca="1">IF(OR(Table2[[#This Row],[M23_28_2]]&gt;0,Table2[[#This Row],[K23_28_2]]&lt;0),"+-","")</f>
        <v/>
      </c>
    </row>
    <row r="2349" spans="1:12" x14ac:dyDescent="0.25">
      <c r="A2349" s="6" t="str">
        <f>SUBSTITUTE(SUBSTITUTE(Table2[[#This Row],[NAMA BARANG]],"-","")," ","")</f>
        <v>Tipeex358</v>
      </c>
      <c r="B2349" s="8">
        <f ca="1">IF(Table2[[#This Row],[TT]]&lt;1,"",COUNT(B$2:B2348)+1)</f>
        <v>2347</v>
      </c>
      <c r="C2349" s="6" t="s">
        <v>2695</v>
      </c>
      <c r="D2349" s="8">
        <v>2</v>
      </c>
      <c r="E2349" s="8" t="s">
        <v>85</v>
      </c>
      <c r="F2349" s="8">
        <f ca="1">SUM(Table2[[#This Row],[AWAL]],Table2[[#This Row],[M17_21_2]],Table2[[#This Row],[K17_21_2]],Table2[[#This Row],[M23_28_2]],Table2[[#This Row],[K23_28_2]])</f>
        <v>2</v>
      </c>
      <c r="G2349" s="6">
        <f ca="1">SUMIF(INDIRECT(Table2[[#Headers],[M17_21_2]]&amp;"[concat]"),Table2[concat],INDIRECT(Table2[[#Headers],[M17_21_2]]&amp;"[c]"))</f>
        <v>0</v>
      </c>
      <c r="H2349" s="6">
        <f ca="1">SUMIF(INDIRECT(Table2[[#Headers],[K17_21_2]]&amp;"[concat]"),Table2[concat],INDIRECT(Table2[[#Headers],[K17_21_2]]&amp;"[c]"))*-1</f>
        <v>0</v>
      </c>
      <c r="I2349" s="6" t="str">
        <f ca="1">IF(OR(Table2[[#This Row],[M17_21_2]]&gt;0,Table2[[#This Row],[K17_21_2]]&lt;0),"+-","")</f>
        <v/>
      </c>
      <c r="J2349" s="9">
        <f ca="1">SUMIF(INDIRECT(Table2[[#Headers],[M23_28_2]]&amp;"[concat]"),Table2[concat],INDIRECT(Table2[[#Headers],[M23_28_2]]&amp;"[c]"))</f>
        <v>0</v>
      </c>
      <c r="K2349" s="9"/>
      <c r="L2349" s="9" t="str">
        <f ca="1">IF(OR(Table2[[#This Row],[M23_28_2]]&gt;0,Table2[[#This Row],[K23_28_2]]&lt;0),"+-","")</f>
        <v/>
      </c>
    </row>
    <row r="2350" spans="1:12" x14ac:dyDescent="0.25">
      <c r="A2350" s="6" t="str">
        <f>SUBSTITUTE(SUBSTITUTE(Table2[[#This Row],[NAMA BARANG]],"-","")," ","")</f>
        <v>Tipeex636(36)</v>
      </c>
      <c r="B2350" s="8">
        <f ca="1">IF(Table2[[#This Row],[TT]]&lt;1,"",COUNT(B$2:B2349)+1)</f>
        <v>2348</v>
      </c>
      <c r="C2350" s="6" t="s">
        <v>2696</v>
      </c>
      <c r="D2350" s="8">
        <v>36</v>
      </c>
      <c r="E2350" s="8" t="s">
        <v>85</v>
      </c>
      <c r="F2350" s="8">
        <f ca="1">SUM(Table2[[#This Row],[AWAL]],Table2[[#This Row],[M17_21_2]],Table2[[#This Row],[K17_21_2]],Table2[[#This Row],[M23_28_2]],Table2[[#This Row],[K23_28_2]])</f>
        <v>36</v>
      </c>
      <c r="G2350" s="6">
        <f ca="1">SUMIF(INDIRECT(Table2[[#Headers],[M17_21_2]]&amp;"[concat]"),Table2[concat],INDIRECT(Table2[[#Headers],[M17_21_2]]&amp;"[c]"))</f>
        <v>0</v>
      </c>
      <c r="H2350" s="6">
        <f ca="1">SUMIF(INDIRECT(Table2[[#Headers],[K17_21_2]]&amp;"[concat]"),Table2[concat],INDIRECT(Table2[[#Headers],[K17_21_2]]&amp;"[c]"))*-1</f>
        <v>0</v>
      </c>
      <c r="I2350" s="6" t="str">
        <f ca="1">IF(OR(Table2[[#This Row],[M17_21_2]]&gt;0,Table2[[#This Row],[K17_21_2]]&lt;0),"+-","")</f>
        <v/>
      </c>
      <c r="J2350" s="9">
        <f ca="1">SUMIF(INDIRECT(Table2[[#Headers],[M23_28_2]]&amp;"[concat]"),Table2[concat],INDIRECT(Table2[[#Headers],[M23_28_2]]&amp;"[c]"))</f>
        <v>0</v>
      </c>
      <c r="K2350" s="9"/>
      <c r="L2350" s="9" t="str">
        <f ca="1">IF(OR(Table2[[#This Row],[M23_28_2]]&gt;0,Table2[[#This Row],[K23_28_2]]&lt;0),"+-","")</f>
        <v/>
      </c>
    </row>
    <row r="2351" spans="1:12" x14ac:dyDescent="0.25">
      <c r="A2351" s="6" t="str">
        <f>SUBSTITUTE(SUBSTITUTE(Table2[[#This Row],[NAMA BARANG]],"-","")," ","")</f>
        <v>Tipeex65(10)/241(6)</v>
      </c>
      <c r="B2351" s="8">
        <f ca="1">IF(Table2[[#This Row],[TT]]&lt;1,"",COUNT(B$2:B2350)+1)</f>
        <v>2349</v>
      </c>
      <c r="C2351" s="6" t="s">
        <v>2697</v>
      </c>
      <c r="D2351" s="8">
        <v>16</v>
      </c>
      <c r="F2351" s="8">
        <f ca="1">SUM(Table2[[#This Row],[AWAL]],Table2[[#This Row],[M17_21_2]],Table2[[#This Row],[K17_21_2]],Table2[[#This Row],[M23_28_2]],Table2[[#This Row],[K23_28_2]])</f>
        <v>16</v>
      </c>
      <c r="G2351" s="6">
        <f ca="1">SUMIF(INDIRECT(Table2[[#Headers],[M17_21_2]]&amp;"[concat]"),Table2[concat],INDIRECT(Table2[[#Headers],[M17_21_2]]&amp;"[c]"))</f>
        <v>0</v>
      </c>
      <c r="H2351" s="6">
        <f ca="1">SUMIF(INDIRECT(Table2[[#Headers],[K17_21_2]]&amp;"[concat]"),Table2[concat],INDIRECT(Table2[[#Headers],[K17_21_2]]&amp;"[c]"))*-1</f>
        <v>0</v>
      </c>
      <c r="I2351" s="6" t="str">
        <f ca="1">IF(OR(Table2[[#This Row],[M17_21_2]]&gt;0,Table2[[#This Row],[K17_21_2]]&lt;0),"+-","")</f>
        <v/>
      </c>
      <c r="J2351" s="9">
        <f ca="1">SUMIF(INDIRECT(Table2[[#Headers],[M23_28_2]]&amp;"[concat]"),Table2[concat],INDIRECT(Table2[[#Headers],[M23_28_2]]&amp;"[c]"))</f>
        <v>0</v>
      </c>
      <c r="K2351" s="9"/>
      <c r="L2351" s="9" t="str">
        <f ca="1">IF(OR(Table2[[#This Row],[M23_28_2]]&gt;0,Table2[[#This Row],[K23_28_2]]&lt;0),"+-","")</f>
        <v/>
      </c>
    </row>
    <row r="2352" spans="1:12" x14ac:dyDescent="0.25">
      <c r="A2352" s="6" t="str">
        <f>SUBSTITUTE(SUBSTITUTE(Table2[[#This Row],[NAMA BARANG]],"-","")," ","")</f>
        <v>Tipeex7013/mini</v>
      </c>
      <c r="B2352" s="8">
        <f ca="1">IF(Table2[[#This Row],[TT]]&lt;1,"",COUNT(B$2:B2351)+1)</f>
        <v>2350</v>
      </c>
      <c r="C2352" s="6" t="s">
        <v>2698</v>
      </c>
      <c r="D2352" s="8">
        <v>5</v>
      </c>
      <c r="E2352" s="8" t="s">
        <v>2699</v>
      </c>
      <c r="F2352" s="8">
        <f ca="1">SUM(Table2[[#This Row],[AWAL]],Table2[[#This Row],[M17_21_2]],Table2[[#This Row],[K17_21_2]],Table2[[#This Row],[M23_28_2]],Table2[[#This Row],[K23_28_2]])</f>
        <v>5</v>
      </c>
      <c r="G2352" s="6">
        <f ca="1">SUMIF(INDIRECT(Table2[[#Headers],[M17_21_2]]&amp;"[concat]"),Table2[concat],INDIRECT(Table2[[#Headers],[M17_21_2]]&amp;"[c]"))</f>
        <v>0</v>
      </c>
      <c r="H2352" s="6">
        <f ca="1">SUMIF(INDIRECT(Table2[[#Headers],[K17_21_2]]&amp;"[concat]"),Table2[concat],INDIRECT(Table2[[#Headers],[K17_21_2]]&amp;"[c]"))*-1</f>
        <v>0</v>
      </c>
      <c r="I2352" s="6" t="str">
        <f ca="1">IF(OR(Table2[[#This Row],[M17_21_2]]&gt;0,Table2[[#This Row],[K17_21_2]]&lt;0),"+-","")</f>
        <v/>
      </c>
      <c r="J2352" s="9">
        <f ca="1">SUMIF(INDIRECT(Table2[[#Headers],[M23_28_2]]&amp;"[concat]"),Table2[concat],INDIRECT(Table2[[#Headers],[M23_28_2]]&amp;"[c]"))</f>
        <v>0</v>
      </c>
      <c r="K2352" s="9"/>
      <c r="L2352" s="9" t="str">
        <f ca="1">IF(OR(Table2[[#This Row],[M23_28_2]]&gt;0,Table2[[#This Row],[K23_28_2]]&lt;0),"+-","")</f>
        <v/>
      </c>
    </row>
    <row r="2353" spans="1:12" x14ac:dyDescent="0.25">
      <c r="A2353" s="6" t="str">
        <f>SUBSTITUTE(SUBSTITUTE(Table2[[#This Row],[NAMA BARANG]],"-","")," ","")</f>
        <v>Tipeex715</v>
      </c>
      <c r="B2353" s="8">
        <f ca="1">IF(Table2[[#This Row],[TT]]&lt;1,"",COUNT(B$2:B2352)+1)</f>
        <v>2351</v>
      </c>
      <c r="C2353" s="6" t="s">
        <v>2700</v>
      </c>
      <c r="D2353" s="8">
        <v>2</v>
      </c>
      <c r="E2353" s="8" t="s">
        <v>85</v>
      </c>
      <c r="F2353" s="8">
        <f ca="1">SUM(Table2[[#This Row],[AWAL]],Table2[[#This Row],[M17_21_2]],Table2[[#This Row],[K17_21_2]],Table2[[#This Row],[M23_28_2]],Table2[[#This Row],[K23_28_2]])</f>
        <v>2</v>
      </c>
      <c r="G2353" s="6">
        <f ca="1">SUMIF(INDIRECT(Table2[[#Headers],[M17_21_2]]&amp;"[concat]"),Table2[concat],INDIRECT(Table2[[#Headers],[M17_21_2]]&amp;"[c]"))</f>
        <v>0</v>
      </c>
      <c r="H2353" s="6">
        <f ca="1">SUMIF(INDIRECT(Table2[[#Headers],[K17_21_2]]&amp;"[concat]"),Table2[concat],INDIRECT(Table2[[#Headers],[K17_21_2]]&amp;"[c]"))*-1</f>
        <v>0</v>
      </c>
      <c r="I2353" s="6" t="str">
        <f ca="1">IF(OR(Table2[[#This Row],[M17_21_2]]&gt;0,Table2[[#This Row],[K17_21_2]]&lt;0),"+-","")</f>
        <v/>
      </c>
      <c r="J2353" s="9">
        <f ca="1">SUMIF(INDIRECT(Table2[[#Headers],[M23_28_2]]&amp;"[concat]"),Table2[concat],INDIRECT(Table2[[#Headers],[M23_28_2]]&amp;"[c]"))</f>
        <v>0</v>
      </c>
      <c r="K2353" s="9"/>
      <c r="L2353" s="9" t="str">
        <f ca="1">IF(OR(Table2[[#This Row],[M23_28_2]]&gt;0,Table2[[#This Row],[K23_28_2]]&lt;0),"+-","")</f>
        <v/>
      </c>
    </row>
    <row r="2354" spans="1:12" x14ac:dyDescent="0.25">
      <c r="A2354" s="6" t="str">
        <f>SUBSTITUTE(SUBSTITUTE(Table2[[#This Row],[NAMA BARANG]],"-","")," ","")</f>
        <v>Tipeex7287(5)/327(21)</v>
      </c>
      <c r="B2354" s="8">
        <f ca="1">IF(Table2[[#This Row],[TT]]&lt;1,"",COUNT(B$2:B2353)+1)</f>
        <v>2352</v>
      </c>
      <c r="C2354" s="6" t="s">
        <v>2701</v>
      </c>
      <c r="D2354" s="8">
        <v>26</v>
      </c>
      <c r="F2354" s="8">
        <f ca="1">SUM(Table2[[#This Row],[AWAL]],Table2[[#This Row],[M17_21_2]],Table2[[#This Row],[K17_21_2]],Table2[[#This Row],[M23_28_2]],Table2[[#This Row],[K23_28_2]])</f>
        <v>26</v>
      </c>
      <c r="G2354" s="6">
        <f ca="1">SUMIF(INDIRECT(Table2[[#Headers],[M17_21_2]]&amp;"[concat]"),Table2[concat],INDIRECT(Table2[[#Headers],[M17_21_2]]&amp;"[c]"))</f>
        <v>0</v>
      </c>
      <c r="H2354" s="6">
        <f ca="1">SUMIF(INDIRECT(Table2[[#Headers],[K17_21_2]]&amp;"[concat]"),Table2[concat],INDIRECT(Table2[[#Headers],[K17_21_2]]&amp;"[c]"))*-1</f>
        <v>0</v>
      </c>
      <c r="I2354" s="6" t="str">
        <f ca="1">IF(OR(Table2[[#This Row],[M17_21_2]]&gt;0,Table2[[#This Row],[K17_21_2]]&lt;0),"+-","")</f>
        <v/>
      </c>
      <c r="J2354" s="9">
        <f ca="1">SUMIF(INDIRECT(Table2[[#Headers],[M23_28_2]]&amp;"[concat]"),Table2[concat],INDIRECT(Table2[[#Headers],[M23_28_2]]&amp;"[c]"))</f>
        <v>0</v>
      </c>
      <c r="K2354" s="9"/>
      <c r="L2354" s="9" t="str">
        <f ca="1">IF(OR(Table2[[#This Row],[M23_28_2]]&gt;0,Table2[[#This Row],[K23_28_2]]&lt;0),"+-","")</f>
        <v/>
      </c>
    </row>
    <row r="2355" spans="1:12" x14ac:dyDescent="0.25">
      <c r="A2355" s="6" t="str">
        <f>SUBSTITUTE(SUBSTITUTE(Table2[[#This Row],[NAMA BARANG]],"-","")," ","")</f>
        <v>Tipeex731</v>
      </c>
      <c r="B2355" s="8">
        <f ca="1">IF(Table2[[#This Row],[TT]]&lt;1,"",COUNT(B$2:B2354)+1)</f>
        <v>2353</v>
      </c>
      <c r="C2355" s="6" t="s">
        <v>2702</v>
      </c>
      <c r="D2355" s="8">
        <v>2</v>
      </c>
      <c r="E2355" s="8" t="s">
        <v>93</v>
      </c>
      <c r="F2355" s="8">
        <f ca="1">SUM(Table2[[#This Row],[AWAL]],Table2[[#This Row],[M17_21_2]],Table2[[#This Row],[K17_21_2]],Table2[[#This Row],[M23_28_2]],Table2[[#This Row],[K23_28_2]])</f>
        <v>2</v>
      </c>
      <c r="G2355" s="6">
        <f ca="1">SUMIF(INDIRECT(Table2[[#Headers],[M17_21_2]]&amp;"[concat]"),Table2[concat],INDIRECT(Table2[[#Headers],[M17_21_2]]&amp;"[c]"))</f>
        <v>0</v>
      </c>
      <c r="H2355" s="6">
        <f ca="1">SUMIF(INDIRECT(Table2[[#Headers],[K17_21_2]]&amp;"[concat]"),Table2[concat],INDIRECT(Table2[[#Headers],[K17_21_2]]&amp;"[c]"))*-1</f>
        <v>0</v>
      </c>
      <c r="I2355" s="6" t="str">
        <f ca="1">IF(OR(Table2[[#This Row],[M17_21_2]]&gt;0,Table2[[#This Row],[K17_21_2]]&lt;0),"+-","")</f>
        <v/>
      </c>
      <c r="J2355" s="9">
        <f ca="1">SUMIF(INDIRECT(Table2[[#Headers],[M23_28_2]]&amp;"[concat]"),Table2[concat],INDIRECT(Table2[[#Headers],[M23_28_2]]&amp;"[c]"))</f>
        <v>0</v>
      </c>
      <c r="K2355" s="9"/>
      <c r="L2355" s="9" t="str">
        <f ca="1">IF(OR(Table2[[#This Row],[M23_28_2]]&gt;0,Table2[[#This Row],[K23_28_2]]&lt;0),"+-","")</f>
        <v/>
      </c>
    </row>
    <row r="2356" spans="1:12" x14ac:dyDescent="0.25">
      <c r="A2356" s="6" t="str">
        <f>SUBSTITUTE(SUBSTITUTE(Table2[[#This Row],[NAMA BARANG]],"-","")," ","")</f>
        <v>Tipeex749</v>
      </c>
      <c r="B2356" s="8">
        <f ca="1">IF(Table2[[#This Row],[TT]]&lt;1,"",COUNT(B$2:B2355)+1)</f>
        <v>2354</v>
      </c>
      <c r="C2356" s="6" t="s">
        <v>2703</v>
      </c>
      <c r="D2356" s="8">
        <v>9</v>
      </c>
      <c r="E2356" s="8" t="s">
        <v>85</v>
      </c>
      <c r="F2356" s="8">
        <f ca="1">SUM(Table2[[#This Row],[AWAL]],Table2[[#This Row],[M17_21_2]],Table2[[#This Row],[K17_21_2]],Table2[[#This Row],[M23_28_2]],Table2[[#This Row],[K23_28_2]])</f>
        <v>9</v>
      </c>
      <c r="G2356" s="6">
        <f ca="1">SUMIF(INDIRECT(Table2[[#Headers],[M17_21_2]]&amp;"[concat]"),Table2[concat],INDIRECT(Table2[[#Headers],[M17_21_2]]&amp;"[c]"))</f>
        <v>0</v>
      </c>
      <c r="H2356" s="6">
        <f ca="1">SUMIF(INDIRECT(Table2[[#Headers],[K17_21_2]]&amp;"[concat]"),Table2[concat],INDIRECT(Table2[[#Headers],[K17_21_2]]&amp;"[c]"))*-1</f>
        <v>0</v>
      </c>
      <c r="I2356" s="6" t="str">
        <f ca="1">IF(OR(Table2[[#This Row],[M17_21_2]]&gt;0,Table2[[#This Row],[K17_21_2]]&lt;0),"+-","")</f>
        <v/>
      </c>
      <c r="J2356" s="9">
        <f ca="1">SUMIF(INDIRECT(Table2[[#Headers],[M23_28_2]]&amp;"[concat]"),Table2[concat],INDIRECT(Table2[[#Headers],[M23_28_2]]&amp;"[c]"))</f>
        <v>0</v>
      </c>
      <c r="K2356" s="9"/>
      <c r="L2356" s="9" t="str">
        <f ca="1">IF(OR(Table2[[#This Row],[M23_28_2]]&gt;0,Table2[[#This Row],[K23_28_2]]&lt;0),"+-","")</f>
        <v/>
      </c>
    </row>
    <row r="2357" spans="1:12" x14ac:dyDescent="0.25">
      <c r="A2357" s="6" t="str">
        <f>SUBSTITUTE(SUBSTITUTE(Table2[[#This Row],[NAMA BARANG]],"-","")," ","")</f>
        <v>Tipeex8001Mmouse</v>
      </c>
      <c r="B2357" s="8">
        <f ca="1">IF(Table2[[#This Row],[TT]]&lt;1,"",COUNT(B$2:B2356)+1)</f>
        <v>2355</v>
      </c>
      <c r="C2357" s="6" t="s">
        <v>2704</v>
      </c>
      <c r="D2357" s="8">
        <v>1</v>
      </c>
      <c r="E2357" s="8" t="s">
        <v>103</v>
      </c>
      <c r="F2357" s="8">
        <f ca="1">SUM(Table2[[#This Row],[AWAL]],Table2[[#This Row],[M17_21_2]],Table2[[#This Row],[K17_21_2]],Table2[[#This Row],[M23_28_2]],Table2[[#This Row],[K23_28_2]])</f>
        <v>1</v>
      </c>
      <c r="G2357" s="6">
        <f ca="1">SUMIF(INDIRECT(Table2[[#Headers],[M17_21_2]]&amp;"[concat]"),Table2[concat],INDIRECT(Table2[[#Headers],[M17_21_2]]&amp;"[c]"))</f>
        <v>0</v>
      </c>
      <c r="H2357" s="6">
        <f ca="1">SUMIF(INDIRECT(Table2[[#Headers],[K17_21_2]]&amp;"[concat]"),Table2[concat],INDIRECT(Table2[[#Headers],[K17_21_2]]&amp;"[c]"))*-1</f>
        <v>0</v>
      </c>
      <c r="I2357" s="6" t="str">
        <f ca="1">IF(OR(Table2[[#This Row],[M17_21_2]]&gt;0,Table2[[#This Row],[K17_21_2]]&lt;0),"+-","")</f>
        <v/>
      </c>
      <c r="J2357" s="9">
        <f ca="1">SUMIF(INDIRECT(Table2[[#Headers],[M23_28_2]]&amp;"[concat]"),Table2[concat],INDIRECT(Table2[[#Headers],[M23_28_2]]&amp;"[c]"))</f>
        <v>0</v>
      </c>
      <c r="K2357" s="9"/>
      <c r="L2357" s="9" t="str">
        <f ca="1">IF(OR(Table2[[#This Row],[M23_28_2]]&gt;0,Table2[[#This Row],[K23_28_2]]&lt;0),"+-","")</f>
        <v/>
      </c>
    </row>
    <row r="2358" spans="1:12" x14ac:dyDescent="0.25">
      <c r="A2358" s="6" t="str">
        <f>SUBSTITUTE(SUBSTITUTE(Table2[[#This Row],[NAMA BARANG]],"-","")," ","")</f>
        <v>Tipeex8113</v>
      </c>
      <c r="B2358" s="8">
        <f ca="1">IF(Table2[[#This Row],[TT]]&lt;1,"",COUNT(B$2:B2357)+1)</f>
        <v>2356</v>
      </c>
      <c r="C2358" s="6" t="s">
        <v>2705</v>
      </c>
      <c r="D2358" s="8">
        <v>1</v>
      </c>
      <c r="E2358" s="8" t="s">
        <v>2142</v>
      </c>
      <c r="F2358" s="8">
        <f ca="1">SUM(Table2[[#This Row],[AWAL]],Table2[[#This Row],[M17_21_2]],Table2[[#This Row],[K17_21_2]],Table2[[#This Row],[M23_28_2]],Table2[[#This Row],[K23_28_2]])</f>
        <v>1</v>
      </c>
      <c r="G2358" s="6">
        <f ca="1">SUMIF(INDIRECT(Table2[[#Headers],[M17_21_2]]&amp;"[concat]"),Table2[concat],INDIRECT(Table2[[#Headers],[M17_21_2]]&amp;"[c]"))</f>
        <v>0</v>
      </c>
      <c r="H2358" s="6">
        <f ca="1">SUMIF(INDIRECT(Table2[[#Headers],[K17_21_2]]&amp;"[concat]"),Table2[concat],INDIRECT(Table2[[#Headers],[K17_21_2]]&amp;"[c]"))*-1</f>
        <v>0</v>
      </c>
      <c r="I2358" s="6" t="str">
        <f ca="1">IF(OR(Table2[[#This Row],[M17_21_2]]&gt;0,Table2[[#This Row],[K17_21_2]]&lt;0),"+-","")</f>
        <v/>
      </c>
      <c r="J2358" s="9">
        <f ca="1">SUMIF(INDIRECT(Table2[[#Headers],[M23_28_2]]&amp;"[concat]"),Table2[concat],INDIRECT(Table2[[#Headers],[M23_28_2]]&amp;"[c]"))</f>
        <v>0</v>
      </c>
      <c r="K2358" s="9"/>
      <c r="L2358" s="9" t="str">
        <f ca="1">IF(OR(Table2[[#This Row],[M23_28_2]]&gt;0,Table2[[#This Row],[K23_28_2]]&lt;0),"+-","")</f>
        <v/>
      </c>
    </row>
    <row r="2359" spans="1:12" x14ac:dyDescent="0.25">
      <c r="A2359" s="6" t="str">
        <f>SUBSTITUTE(SUBSTITUTE(Table2[[#This Row],[NAMA BARANG]],"-","")," ","")</f>
        <v>Tipeex8171</v>
      </c>
      <c r="B2359" s="8">
        <f ca="1">IF(Table2[[#This Row],[TT]]&lt;1,"",COUNT(B$2:B2358)+1)</f>
        <v>2357</v>
      </c>
      <c r="C2359" s="6" t="s">
        <v>2706</v>
      </c>
      <c r="D2359" s="8">
        <v>1</v>
      </c>
      <c r="E2359" s="8" t="s">
        <v>205</v>
      </c>
      <c r="F2359" s="8">
        <f ca="1">SUM(Table2[[#This Row],[AWAL]],Table2[[#This Row],[M17_21_2]],Table2[[#This Row],[K17_21_2]],Table2[[#This Row],[M23_28_2]],Table2[[#This Row],[K23_28_2]])</f>
        <v>1</v>
      </c>
      <c r="G2359" s="6">
        <f ca="1">SUMIF(INDIRECT(Table2[[#Headers],[M17_21_2]]&amp;"[concat]"),Table2[concat],INDIRECT(Table2[[#Headers],[M17_21_2]]&amp;"[c]"))</f>
        <v>0</v>
      </c>
      <c r="H2359" s="6">
        <f ca="1">SUMIF(INDIRECT(Table2[[#Headers],[K17_21_2]]&amp;"[concat]"),Table2[concat],INDIRECT(Table2[[#Headers],[K17_21_2]]&amp;"[c]"))*-1</f>
        <v>0</v>
      </c>
      <c r="I2359" s="6" t="str">
        <f ca="1">IF(OR(Table2[[#This Row],[M17_21_2]]&gt;0,Table2[[#This Row],[K17_21_2]]&lt;0),"+-","")</f>
        <v/>
      </c>
      <c r="J2359" s="9">
        <f ca="1">SUMIF(INDIRECT(Table2[[#Headers],[M23_28_2]]&amp;"[concat]"),Table2[concat],INDIRECT(Table2[[#Headers],[M23_28_2]]&amp;"[c]"))</f>
        <v>0</v>
      </c>
      <c r="K2359" s="9"/>
      <c r="L2359" s="9" t="str">
        <f ca="1">IF(OR(Table2[[#This Row],[M23_28_2]]&gt;0,Table2[[#This Row],[K23_28_2]]&lt;0),"+-","")</f>
        <v/>
      </c>
    </row>
    <row r="2360" spans="1:12" x14ac:dyDescent="0.25">
      <c r="A2360" s="6" t="str">
        <f>SUBSTITUTE(SUBSTITUTE(Table2[[#This Row],[NAMA BARANG]],"-","")," ","")</f>
        <v>Tipeex821(14)/612(35)</v>
      </c>
      <c r="B2360" s="8">
        <f ca="1">IF(Table2[[#This Row],[TT]]&lt;1,"",COUNT(B$2:B2359)+1)</f>
        <v>2358</v>
      </c>
      <c r="C2360" s="6" t="s">
        <v>2707</v>
      </c>
      <c r="D2360" s="8">
        <v>49</v>
      </c>
      <c r="F2360" s="8">
        <f ca="1">SUM(Table2[[#This Row],[AWAL]],Table2[[#This Row],[M17_21_2]],Table2[[#This Row],[K17_21_2]],Table2[[#This Row],[M23_28_2]],Table2[[#This Row],[K23_28_2]])</f>
        <v>49</v>
      </c>
      <c r="G2360" s="6">
        <f ca="1">SUMIF(INDIRECT(Table2[[#Headers],[M17_21_2]]&amp;"[concat]"),Table2[concat],INDIRECT(Table2[[#Headers],[M17_21_2]]&amp;"[c]"))</f>
        <v>0</v>
      </c>
      <c r="H2360" s="6">
        <f ca="1">SUMIF(INDIRECT(Table2[[#Headers],[K17_21_2]]&amp;"[concat]"),Table2[concat],INDIRECT(Table2[[#Headers],[K17_21_2]]&amp;"[c]"))*-1</f>
        <v>0</v>
      </c>
      <c r="I2360" s="6" t="str">
        <f ca="1">IF(OR(Table2[[#This Row],[M17_21_2]]&gt;0,Table2[[#This Row],[K17_21_2]]&lt;0),"+-","")</f>
        <v/>
      </c>
      <c r="J2360" s="9">
        <f ca="1">SUMIF(INDIRECT(Table2[[#Headers],[M23_28_2]]&amp;"[concat]"),Table2[concat],INDIRECT(Table2[[#Headers],[M23_28_2]]&amp;"[c]"))</f>
        <v>0</v>
      </c>
      <c r="K2360" s="9"/>
      <c r="L2360" s="9" t="str">
        <f ca="1">IF(OR(Table2[[#This Row],[M23_28_2]]&gt;0,Table2[[#This Row],[K23_28_2]]&lt;0),"+-","")</f>
        <v/>
      </c>
    </row>
    <row r="2361" spans="1:12" x14ac:dyDescent="0.25">
      <c r="A2361" s="6" t="str">
        <f>SUBSTITUTE(SUBSTITUTE(Table2[[#This Row],[NAMA BARANG]],"-","")," ","")</f>
        <v>Tipeex8219ABear(24)</v>
      </c>
      <c r="B2361" s="8">
        <f ca="1">IF(Table2[[#This Row],[TT]]&lt;1,"",COUNT(B$2:B2360)+1)</f>
        <v>2359</v>
      </c>
      <c r="C2361" s="6" t="s">
        <v>2708</v>
      </c>
      <c r="D2361" s="8">
        <v>1</v>
      </c>
      <c r="E2361" s="8" t="s">
        <v>549</v>
      </c>
      <c r="F2361" s="8">
        <f ca="1">SUM(Table2[[#This Row],[AWAL]],Table2[[#This Row],[M17_21_2]],Table2[[#This Row],[K17_21_2]],Table2[[#This Row],[M23_28_2]],Table2[[#This Row],[K23_28_2]])</f>
        <v>1</v>
      </c>
      <c r="G2361" s="6">
        <f ca="1">SUMIF(INDIRECT(Table2[[#Headers],[M17_21_2]]&amp;"[concat]"),Table2[concat],INDIRECT(Table2[[#Headers],[M17_21_2]]&amp;"[c]"))</f>
        <v>0</v>
      </c>
      <c r="H2361" s="6">
        <f ca="1">SUMIF(INDIRECT(Table2[[#Headers],[K17_21_2]]&amp;"[concat]"),Table2[concat],INDIRECT(Table2[[#Headers],[K17_21_2]]&amp;"[c]"))*-1</f>
        <v>0</v>
      </c>
      <c r="I2361" s="6" t="str">
        <f ca="1">IF(OR(Table2[[#This Row],[M17_21_2]]&gt;0,Table2[[#This Row],[K17_21_2]]&lt;0),"+-","")</f>
        <v/>
      </c>
      <c r="J2361" s="9">
        <f ca="1">SUMIF(INDIRECT(Table2[[#Headers],[M23_28_2]]&amp;"[concat]"),Table2[concat],INDIRECT(Table2[[#Headers],[M23_28_2]]&amp;"[c]"))</f>
        <v>0</v>
      </c>
      <c r="K2361" s="9"/>
      <c r="L2361" s="9" t="str">
        <f ca="1">IF(OR(Table2[[#This Row],[M23_28_2]]&gt;0,Table2[[#This Row],[K23_28_2]]&lt;0),"+-","")</f>
        <v/>
      </c>
    </row>
    <row r="2362" spans="1:12" x14ac:dyDescent="0.25">
      <c r="A2362" s="6" t="str">
        <f>SUBSTITUTE(SUBSTITUTE(Table2[[#This Row],[NAMA BARANG]],"-","")," ","")</f>
        <v>Tipeex835(7)/901(11)</v>
      </c>
      <c r="B2362" s="8">
        <f ca="1">IF(Table2[[#This Row],[TT]]&lt;1,"",COUNT(B$2:B2361)+1)</f>
        <v>2360</v>
      </c>
      <c r="C2362" s="6" t="s">
        <v>2709</v>
      </c>
      <c r="D2362" s="8">
        <v>18</v>
      </c>
      <c r="F2362" s="8">
        <f ca="1">SUM(Table2[[#This Row],[AWAL]],Table2[[#This Row],[M17_21_2]],Table2[[#This Row],[K17_21_2]],Table2[[#This Row],[M23_28_2]],Table2[[#This Row],[K23_28_2]])</f>
        <v>18</v>
      </c>
      <c r="G2362" s="6">
        <f ca="1">SUMIF(INDIRECT(Table2[[#Headers],[M17_21_2]]&amp;"[concat]"),Table2[concat],INDIRECT(Table2[[#Headers],[M17_21_2]]&amp;"[c]"))</f>
        <v>0</v>
      </c>
      <c r="H2362" s="6">
        <f ca="1">SUMIF(INDIRECT(Table2[[#Headers],[K17_21_2]]&amp;"[concat]"),Table2[concat],INDIRECT(Table2[[#Headers],[K17_21_2]]&amp;"[c]"))*-1</f>
        <v>0</v>
      </c>
      <c r="I2362" s="6" t="str">
        <f ca="1">IF(OR(Table2[[#This Row],[M17_21_2]]&gt;0,Table2[[#This Row],[K17_21_2]]&lt;0),"+-","")</f>
        <v/>
      </c>
      <c r="J2362" s="9">
        <f ca="1">SUMIF(INDIRECT(Table2[[#Headers],[M23_28_2]]&amp;"[concat]"),Table2[concat],INDIRECT(Table2[[#Headers],[M23_28_2]]&amp;"[c]"))</f>
        <v>0</v>
      </c>
      <c r="K2362" s="9"/>
      <c r="L2362" s="9" t="str">
        <f ca="1">IF(OR(Table2[[#This Row],[M23_28_2]]&gt;0,Table2[[#This Row],[K23_28_2]]&lt;0),"+-","")</f>
        <v/>
      </c>
    </row>
    <row r="2363" spans="1:12" x14ac:dyDescent="0.25">
      <c r="A2363" s="6" t="str">
        <f>SUBSTITUTE(SUBSTITUTE(Table2[[#This Row],[NAMA BARANG]],"-","")," ","")</f>
        <v>Tipeex837(5)</v>
      </c>
      <c r="B2363" s="8">
        <f ca="1">IF(Table2[[#This Row],[TT]]&lt;1,"",COUNT(B$2:B2362)+1)</f>
        <v>2361</v>
      </c>
      <c r="C2363" s="6" t="s">
        <v>2710</v>
      </c>
      <c r="D2363" s="8">
        <v>5</v>
      </c>
      <c r="F2363" s="8">
        <f ca="1">SUM(Table2[[#This Row],[AWAL]],Table2[[#This Row],[M17_21_2]],Table2[[#This Row],[K17_21_2]],Table2[[#This Row],[M23_28_2]],Table2[[#This Row],[K23_28_2]])</f>
        <v>5</v>
      </c>
      <c r="G2363" s="6">
        <f ca="1">SUMIF(INDIRECT(Table2[[#Headers],[M17_21_2]]&amp;"[concat]"),Table2[concat],INDIRECT(Table2[[#Headers],[M17_21_2]]&amp;"[c]"))</f>
        <v>0</v>
      </c>
      <c r="H2363" s="6">
        <f ca="1">SUMIF(INDIRECT(Table2[[#Headers],[K17_21_2]]&amp;"[concat]"),Table2[concat],INDIRECT(Table2[[#Headers],[K17_21_2]]&amp;"[c]"))*-1</f>
        <v>0</v>
      </c>
      <c r="I2363" s="6" t="str">
        <f ca="1">IF(OR(Table2[[#This Row],[M17_21_2]]&gt;0,Table2[[#This Row],[K17_21_2]]&lt;0),"+-","")</f>
        <v/>
      </c>
      <c r="J2363" s="9">
        <f ca="1">SUMIF(INDIRECT(Table2[[#Headers],[M23_28_2]]&amp;"[concat]"),Table2[concat],INDIRECT(Table2[[#Headers],[M23_28_2]]&amp;"[c]"))</f>
        <v>0</v>
      </c>
      <c r="K2363" s="9"/>
      <c r="L2363" s="9" t="str">
        <f ca="1">IF(OR(Table2[[#This Row],[M23_28_2]]&gt;0,Table2[[#This Row],[K23_28_2]]&lt;0),"+-","")</f>
        <v/>
      </c>
    </row>
    <row r="2364" spans="1:12" x14ac:dyDescent="0.25">
      <c r="A2364" s="6" t="str">
        <f>SUBSTITUTE(SUBSTITUTE(Table2[[#This Row],[NAMA BARANG]],"-","")," ","")</f>
        <v>Tipeex889(9)/890(11)</v>
      </c>
      <c r="B2364" s="8">
        <f ca="1">IF(Table2[[#This Row],[TT]]&lt;1,"",COUNT(B$2:B2363)+1)</f>
        <v>2362</v>
      </c>
      <c r="C2364" s="6" t="s">
        <v>2711</v>
      </c>
      <c r="D2364" s="8">
        <v>20</v>
      </c>
      <c r="E2364" s="8" t="s">
        <v>85</v>
      </c>
      <c r="F2364" s="8">
        <f ca="1">SUM(Table2[[#This Row],[AWAL]],Table2[[#This Row],[M17_21_2]],Table2[[#This Row],[K17_21_2]],Table2[[#This Row],[M23_28_2]],Table2[[#This Row],[K23_28_2]])</f>
        <v>20</v>
      </c>
      <c r="G2364" s="6">
        <f ca="1">SUMIF(INDIRECT(Table2[[#Headers],[M17_21_2]]&amp;"[concat]"),Table2[concat],INDIRECT(Table2[[#Headers],[M17_21_2]]&amp;"[c]"))</f>
        <v>0</v>
      </c>
      <c r="H2364" s="6">
        <f ca="1">SUMIF(INDIRECT(Table2[[#Headers],[K17_21_2]]&amp;"[concat]"),Table2[concat],INDIRECT(Table2[[#Headers],[K17_21_2]]&amp;"[c]"))*-1</f>
        <v>0</v>
      </c>
      <c r="I2364" s="6" t="str">
        <f ca="1">IF(OR(Table2[[#This Row],[M17_21_2]]&gt;0,Table2[[#This Row],[K17_21_2]]&lt;0),"+-","")</f>
        <v/>
      </c>
      <c r="J2364" s="9">
        <f ca="1">SUMIF(INDIRECT(Table2[[#Headers],[M23_28_2]]&amp;"[concat]"),Table2[concat],INDIRECT(Table2[[#Headers],[M23_28_2]]&amp;"[c]"))</f>
        <v>0</v>
      </c>
      <c r="K2364" s="9"/>
      <c r="L2364" s="9" t="str">
        <f ca="1">IF(OR(Table2[[#This Row],[M23_28_2]]&gt;0,Table2[[#This Row],[K23_28_2]]&lt;0),"+-","")</f>
        <v/>
      </c>
    </row>
    <row r="2365" spans="1:12" x14ac:dyDescent="0.25">
      <c r="A2365" s="6" t="str">
        <f>SUBSTITUTE(SUBSTITUTE(Table2[[#This Row],[NAMA BARANG]],"-","")," ","")</f>
        <v>Tipeex8958(24)</v>
      </c>
      <c r="B2365" s="8">
        <f ca="1">IF(Table2[[#This Row],[TT]]&lt;1,"",COUNT(B$2:B2364)+1)</f>
        <v>2363</v>
      </c>
      <c r="C2365" s="6" t="s">
        <v>2712</v>
      </c>
      <c r="D2365" s="8">
        <v>4</v>
      </c>
      <c r="E2365" s="8" t="s">
        <v>267</v>
      </c>
      <c r="F2365" s="8">
        <f ca="1">SUM(Table2[[#This Row],[AWAL]],Table2[[#This Row],[M17_21_2]],Table2[[#This Row],[K17_21_2]],Table2[[#This Row],[M23_28_2]],Table2[[#This Row],[K23_28_2]])</f>
        <v>4</v>
      </c>
      <c r="G2365" s="6">
        <f ca="1">SUMIF(INDIRECT(Table2[[#Headers],[M17_21_2]]&amp;"[concat]"),Table2[concat],INDIRECT(Table2[[#Headers],[M17_21_2]]&amp;"[c]"))</f>
        <v>0</v>
      </c>
      <c r="H2365" s="6">
        <f ca="1">SUMIF(INDIRECT(Table2[[#Headers],[K17_21_2]]&amp;"[concat]"),Table2[concat],INDIRECT(Table2[[#Headers],[K17_21_2]]&amp;"[c]"))*-1</f>
        <v>0</v>
      </c>
      <c r="I2365" s="6" t="str">
        <f ca="1">IF(OR(Table2[[#This Row],[M17_21_2]]&gt;0,Table2[[#This Row],[K17_21_2]]&lt;0),"+-","")</f>
        <v/>
      </c>
      <c r="J2365" s="9">
        <f ca="1">SUMIF(INDIRECT(Table2[[#Headers],[M23_28_2]]&amp;"[concat]"),Table2[concat],INDIRECT(Table2[[#Headers],[M23_28_2]]&amp;"[c]"))</f>
        <v>0</v>
      </c>
      <c r="K2365" s="9"/>
      <c r="L2365" s="9" t="str">
        <f ca="1">IF(OR(Table2[[#This Row],[M23_28_2]]&gt;0,Table2[[#This Row],[K23_28_2]]&lt;0),"+-","")</f>
        <v/>
      </c>
    </row>
    <row r="2366" spans="1:12" x14ac:dyDescent="0.25">
      <c r="A2366" s="6" t="str">
        <f>SUBSTITUTE(SUBSTITUTE(Table2[[#This Row],[NAMA BARANG]],"-","")," ","")</f>
        <v>Tipeex905</v>
      </c>
      <c r="B2366" s="8">
        <f ca="1">IF(Table2[[#This Row],[TT]]&lt;1,"",COUNT(B$2:B2365)+1)</f>
        <v>2364</v>
      </c>
      <c r="C2366" s="6" t="s">
        <v>2713</v>
      </c>
      <c r="D2366" s="8">
        <v>1</v>
      </c>
      <c r="E2366" s="8" t="s">
        <v>2699</v>
      </c>
      <c r="F2366" s="8">
        <f ca="1">SUM(Table2[[#This Row],[AWAL]],Table2[[#This Row],[M17_21_2]],Table2[[#This Row],[K17_21_2]],Table2[[#This Row],[M23_28_2]],Table2[[#This Row],[K23_28_2]])</f>
        <v>1</v>
      </c>
      <c r="G2366" s="6">
        <f ca="1">SUMIF(INDIRECT(Table2[[#Headers],[M17_21_2]]&amp;"[concat]"),Table2[concat],INDIRECT(Table2[[#Headers],[M17_21_2]]&amp;"[c]"))</f>
        <v>0</v>
      </c>
      <c r="H2366" s="6">
        <f ca="1">SUMIF(INDIRECT(Table2[[#Headers],[K17_21_2]]&amp;"[concat]"),Table2[concat],INDIRECT(Table2[[#Headers],[K17_21_2]]&amp;"[c]"))*-1</f>
        <v>0</v>
      </c>
      <c r="I2366" s="6" t="str">
        <f ca="1">IF(OR(Table2[[#This Row],[M17_21_2]]&gt;0,Table2[[#This Row],[K17_21_2]]&lt;0),"+-","")</f>
        <v/>
      </c>
      <c r="J2366" s="9">
        <f ca="1">SUMIF(INDIRECT(Table2[[#Headers],[M23_28_2]]&amp;"[concat]"),Table2[concat],INDIRECT(Table2[[#Headers],[M23_28_2]]&amp;"[c]"))</f>
        <v>0</v>
      </c>
      <c r="K2366" s="9"/>
      <c r="L2366" s="9" t="str">
        <f ca="1">IF(OR(Table2[[#This Row],[M23_28_2]]&gt;0,Table2[[#This Row],[K23_28_2]]&lt;0),"+-","")</f>
        <v/>
      </c>
    </row>
    <row r="2367" spans="1:12" x14ac:dyDescent="0.25">
      <c r="A2367" s="6" t="str">
        <f>SUBSTITUTE(SUBSTITUTE(Table2[[#This Row],[NAMA BARANG]],"-","")," ","")</f>
        <v>TipeexA263(2)</v>
      </c>
      <c r="B2367" s="8">
        <f ca="1">IF(Table2[[#This Row],[TT]]&lt;1,"",COUNT(B$2:B2366)+1)</f>
        <v>2365</v>
      </c>
      <c r="C2367" s="6" t="s">
        <v>2714</v>
      </c>
      <c r="D2367" s="8">
        <v>2</v>
      </c>
      <c r="E2367" s="8" t="s">
        <v>151</v>
      </c>
      <c r="F2367" s="8">
        <f ca="1">SUM(Table2[[#This Row],[AWAL]],Table2[[#This Row],[M17_21_2]],Table2[[#This Row],[K17_21_2]],Table2[[#This Row],[M23_28_2]],Table2[[#This Row],[K23_28_2]])</f>
        <v>2</v>
      </c>
      <c r="G2367" s="6">
        <f ca="1">SUMIF(INDIRECT(Table2[[#Headers],[M17_21_2]]&amp;"[concat]"),Table2[concat],INDIRECT(Table2[[#Headers],[M17_21_2]]&amp;"[c]"))</f>
        <v>0</v>
      </c>
      <c r="H2367" s="6">
        <f ca="1">SUMIF(INDIRECT(Table2[[#Headers],[K17_21_2]]&amp;"[concat]"),Table2[concat],INDIRECT(Table2[[#Headers],[K17_21_2]]&amp;"[c]"))*-1</f>
        <v>0</v>
      </c>
      <c r="I2367" s="6" t="str">
        <f ca="1">IF(OR(Table2[[#This Row],[M17_21_2]]&gt;0,Table2[[#This Row],[K17_21_2]]&lt;0),"+-","")</f>
        <v/>
      </c>
      <c r="J2367" s="9">
        <f ca="1">SUMIF(INDIRECT(Table2[[#Headers],[M23_28_2]]&amp;"[concat]"),Table2[concat],INDIRECT(Table2[[#Headers],[M23_28_2]]&amp;"[c]"))</f>
        <v>0</v>
      </c>
      <c r="K2367" s="9"/>
      <c r="L2367" s="9" t="str">
        <f ca="1">IF(OR(Table2[[#This Row],[M23_28_2]]&gt;0,Table2[[#This Row],[K23_28_2]]&lt;0),"+-","")</f>
        <v/>
      </c>
    </row>
    <row r="2368" spans="1:12" x14ac:dyDescent="0.25">
      <c r="A2368" s="6" t="str">
        <f>SUBSTITUTE(SUBSTITUTE(Table2[[#This Row],[NAMA BARANG]],"-","")," ","")</f>
        <v>TipeexAopo939besi</v>
      </c>
      <c r="B2368" s="8">
        <f ca="1">IF(Table2[[#This Row],[TT]]&lt;1,"",COUNT(B$2:B2367)+1)</f>
        <v>2366</v>
      </c>
      <c r="C2368" s="6" t="s">
        <v>2715</v>
      </c>
      <c r="D2368" s="8">
        <v>3</v>
      </c>
      <c r="E2368" s="8" t="s">
        <v>89</v>
      </c>
      <c r="F2368" s="8">
        <f ca="1">SUM(Table2[[#This Row],[AWAL]],Table2[[#This Row],[M17_21_2]],Table2[[#This Row],[K17_21_2]],Table2[[#This Row],[M23_28_2]],Table2[[#This Row],[K23_28_2]])</f>
        <v>3</v>
      </c>
      <c r="G2368" s="6">
        <f ca="1">SUMIF(INDIRECT(Table2[[#Headers],[M17_21_2]]&amp;"[concat]"),Table2[concat],INDIRECT(Table2[[#Headers],[M17_21_2]]&amp;"[c]"))</f>
        <v>0</v>
      </c>
      <c r="H2368" s="6">
        <f ca="1">SUMIF(INDIRECT(Table2[[#Headers],[K17_21_2]]&amp;"[concat]"),Table2[concat],INDIRECT(Table2[[#Headers],[K17_21_2]]&amp;"[c]"))*-1</f>
        <v>0</v>
      </c>
      <c r="I2368" s="6" t="str">
        <f ca="1">IF(OR(Table2[[#This Row],[M17_21_2]]&gt;0,Table2[[#This Row],[K17_21_2]]&lt;0),"+-","")</f>
        <v/>
      </c>
      <c r="J2368" s="9">
        <f ca="1">SUMIF(INDIRECT(Table2[[#Headers],[M23_28_2]]&amp;"[concat]"),Table2[concat],INDIRECT(Table2[[#Headers],[M23_28_2]]&amp;"[c]"))</f>
        <v>0</v>
      </c>
      <c r="K2368" s="9"/>
      <c r="L2368" s="9" t="str">
        <f ca="1">IF(OR(Table2[[#This Row],[M23_28_2]]&gt;0,Table2[[#This Row],[K23_28_2]]&lt;0),"+-","")</f>
        <v/>
      </c>
    </row>
    <row r="2369" spans="1:12" x14ac:dyDescent="0.25">
      <c r="A2369" s="6" t="str">
        <f>SUBSTITUTE(SUBSTITUTE(Table2[[#This Row],[NAMA BARANG]],"-","")," ","")</f>
        <v>TipeexAopo953</v>
      </c>
      <c r="B2369" s="8">
        <f ca="1">IF(Table2[[#This Row],[TT]]&lt;1,"",COUNT(B$2:B2368)+1)</f>
        <v>2367</v>
      </c>
      <c r="C2369" s="6" t="s">
        <v>2716</v>
      </c>
      <c r="D2369" s="8">
        <v>20</v>
      </c>
      <c r="E2369" s="8" t="s">
        <v>18</v>
      </c>
      <c r="F2369" s="8">
        <f ca="1">SUM(Table2[[#This Row],[AWAL]],Table2[[#This Row],[M17_21_2]],Table2[[#This Row],[K17_21_2]],Table2[[#This Row],[M23_28_2]],Table2[[#This Row],[K23_28_2]])</f>
        <v>20</v>
      </c>
      <c r="G2369" s="6">
        <f ca="1">SUMIF(INDIRECT(Table2[[#Headers],[M17_21_2]]&amp;"[concat]"),Table2[concat],INDIRECT(Table2[[#Headers],[M17_21_2]]&amp;"[c]"))</f>
        <v>0</v>
      </c>
      <c r="H2369" s="6">
        <f ca="1">SUMIF(INDIRECT(Table2[[#Headers],[K17_21_2]]&amp;"[concat]"),Table2[concat],INDIRECT(Table2[[#Headers],[K17_21_2]]&amp;"[c]"))*-1</f>
        <v>0</v>
      </c>
      <c r="I2369" s="6" t="str">
        <f ca="1">IF(OR(Table2[[#This Row],[M17_21_2]]&gt;0,Table2[[#This Row],[K17_21_2]]&lt;0),"+-","")</f>
        <v/>
      </c>
      <c r="J2369" s="9">
        <f ca="1">SUMIF(INDIRECT(Table2[[#Headers],[M23_28_2]]&amp;"[concat]"),Table2[concat],INDIRECT(Table2[[#Headers],[M23_28_2]]&amp;"[c]"))</f>
        <v>0</v>
      </c>
      <c r="K2369" s="9"/>
      <c r="L2369" s="9" t="str">
        <f ca="1">IF(OR(Table2[[#This Row],[M23_28_2]]&gt;0,Table2[[#This Row],[K23_28_2]]&lt;0),"+-","")</f>
        <v/>
      </c>
    </row>
    <row r="2370" spans="1:12" x14ac:dyDescent="0.25">
      <c r="A2370" s="6" t="str">
        <f>SUBSTITUTE(SUBSTITUTE(Table2[[#This Row],[NAMA BARANG]],"-","")," ","")</f>
        <v>TipeexAopo958</v>
      </c>
      <c r="B2370" s="8">
        <f ca="1">IF(Table2[[#This Row],[TT]]&lt;1,"",COUNT(B$2:B2369)+1)</f>
        <v>2368</v>
      </c>
      <c r="C2370" s="6" t="s">
        <v>2717</v>
      </c>
      <c r="D2370" s="8">
        <v>8</v>
      </c>
      <c r="E2370" s="8" t="s">
        <v>93</v>
      </c>
      <c r="F2370" s="8">
        <f ca="1">SUM(Table2[[#This Row],[AWAL]],Table2[[#This Row],[M17_21_2]],Table2[[#This Row],[K17_21_2]],Table2[[#This Row],[M23_28_2]],Table2[[#This Row],[K23_28_2]])</f>
        <v>8</v>
      </c>
      <c r="G2370" s="6">
        <f ca="1">SUMIF(INDIRECT(Table2[[#Headers],[M17_21_2]]&amp;"[concat]"),Table2[concat],INDIRECT(Table2[[#Headers],[M17_21_2]]&amp;"[c]"))</f>
        <v>0</v>
      </c>
      <c r="H2370" s="6">
        <f ca="1">SUMIF(INDIRECT(Table2[[#Headers],[K17_21_2]]&amp;"[concat]"),Table2[concat],INDIRECT(Table2[[#Headers],[K17_21_2]]&amp;"[c]"))*-1</f>
        <v>0</v>
      </c>
      <c r="I2370" s="6" t="str">
        <f ca="1">IF(OR(Table2[[#This Row],[M17_21_2]]&gt;0,Table2[[#This Row],[K17_21_2]]&lt;0),"+-","")</f>
        <v/>
      </c>
      <c r="J2370" s="9">
        <f ca="1">SUMIF(INDIRECT(Table2[[#Headers],[M23_28_2]]&amp;"[concat]"),Table2[concat],INDIRECT(Table2[[#Headers],[M23_28_2]]&amp;"[c]"))</f>
        <v>0</v>
      </c>
      <c r="K2370" s="9"/>
      <c r="L2370" s="9" t="str">
        <f ca="1">IF(OR(Table2[[#This Row],[M23_28_2]]&gt;0,Table2[[#This Row],[K23_28_2]]&lt;0),"+-","")</f>
        <v/>
      </c>
    </row>
    <row r="2371" spans="1:12" x14ac:dyDescent="0.25">
      <c r="A2371" s="6" t="str">
        <f>SUBSTITUTE(SUBSTITUTE(Table2[[#This Row],[NAMA BARANG]],"-","")," ","")</f>
        <v>TipeexBengke</v>
      </c>
      <c r="B2371" s="8">
        <f ca="1">IF(Table2[[#This Row],[TT]]&lt;1,"",COUNT(B$2:B2370)+1)</f>
        <v>2369</v>
      </c>
      <c r="C2371" s="6" t="s">
        <v>2718</v>
      </c>
      <c r="D2371" s="8">
        <v>2</v>
      </c>
      <c r="E2371" s="8" t="s">
        <v>71</v>
      </c>
      <c r="F2371" s="8">
        <f ca="1">SUM(Table2[[#This Row],[AWAL]],Table2[[#This Row],[M17_21_2]],Table2[[#This Row],[K17_21_2]],Table2[[#This Row],[M23_28_2]],Table2[[#This Row],[K23_28_2]])</f>
        <v>2</v>
      </c>
      <c r="G2371" s="6">
        <f ca="1">SUMIF(INDIRECT(Table2[[#Headers],[M17_21_2]]&amp;"[concat]"),Table2[concat],INDIRECT(Table2[[#Headers],[M17_21_2]]&amp;"[c]"))</f>
        <v>0</v>
      </c>
      <c r="H2371" s="6">
        <f ca="1">SUMIF(INDIRECT(Table2[[#Headers],[K17_21_2]]&amp;"[concat]"),Table2[concat],INDIRECT(Table2[[#Headers],[K17_21_2]]&amp;"[c]"))*-1</f>
        <v>0</v>
      </c>
      <c r="I2371" s="6" t="str">
        <f ca="1">IF(OR(Table2[[#This Row],[M17_21_2]]&gt;0,Table2[[#This Row],[K17_21_2]]&lt;0),"+-","")</f>
        <v/>
      </c>
      <c r="J2371" s="9">
        <f ca="1">SUMIF(INDIRECT(Table2[[#Headers],[M23_28_2]]&amp;"[concat]"),Table2[concat],INDIRECT(Table2[[#Headers],[M23_28_2]]&amp;"[c]"))</f>
        <v>0</v>
      </c>
      <c r="K2371" s="9"/>
      <c r="L2371" s="9" t="str">
        <f ca="1">IF(OR(Table2[[#This Row],[M23_28_2]]&gt;0,Table2[[#This Row],[K23_28_2]]&lt;0),"+-","")</f>
        <v/>
      </c>
    </row>
    <row r="2372" spans="1:12" x14ac:dyDescent="0.25">
      <c r="A2372" s="6" t="str">
        <f>SUBSTITUTE(SUBSTITUTE(Table2[[#This Row],[NAMA BARANG]],"-","")," ","")</f>
        <v>TipeexCandy4M3C507</v>
      </c>
      <c r="B2372" s="8">
        <f ca="1">IF(Table2[[#This Row],[TT]]&lt;1,"",COUNT(B$2:B2371)+1)</f>
        <v>2370</v>
      </c>
      <c r="C2372" s="6" t="s">
        <v>2719</v>
      </c>
      <c r="D2372" s="8">
        <v>15</v>
      </c>
      <c r="E2372" s="8" t="s">
        <v>85</v>
      </c>
      <c r="F2372" s="8">
        <f ca="1">SUM(Table2[[#This Row],[AWAL]],Table2[[#This Row],[M17_21_2]],Table2[[#This Row],[K17_21_2]],Table2[[#This Row],[M23_28_2]],Table2[[#This Row],[K23_28_2]])</f>
        <v>15</v>
      </c>
      <c r="G2372" s="6">
        <f ca="1">SUMIF(INDIRECT(Table2[[#Headers],[M17_21_2]]&amp;"[concat]"),Table2[concat],INDIRECT(Table2[[#Headers],[M17_21_2]]&amp;"[c]"))</f>
        <v>0</v>
      </c>
      <c r="H2372" s="6">
        <f ca="1">SUMIF(INDIRECT(Table2[[#Headers],[K17_21_2]]&amp;"[concat]"),Table2[concat],INDIRECT(Table2[[#Headers],[K17_21_2]]&amp;"[c]"))*-1</f>
        <v>0</v>
      </c>
      <c r="I2372" s="6" t="str">
        <f ca="1">IF(OR(Table2[[#This Row],[M17_21_2]]&gt;0,Table2[[#This Row],[K17_21_2]]&lt;0),"+-","")</f>
        <v/>
      </c>
      <c r="J2372" s="9">
        <f ca="1">SUMIF(INDIRECT(Table2[[#Headers],[M23_28_2]]&amp;"[concat]"),Table2[concat],INDIRECT(Table2[[#Headers],[M23_28_2]]&amp;"[c]"))</f>
        <v>0</v>
      </c>
      <c r="K2372" s="9"/>
      <c r="L2372" s="9" t="str">
        <f ca="1">IF(OR(Table2[[#This Row],[M23_28_2]]&gt;0,Table2[[#This Row],[K23_28_2]]&lt;0),"+-","")</f>
        <v/>
      </c>
    </row>
    <row r="2373" spans="1:12" x14ac:dyDescent="0.25">
      <c r="A2373" s="6" t="str">
        <f>SUBSTITUTE(SUBSTITUTE(Table2[[#This Row],[NAMA BARANG]],"-","")," ","")</f>
        <v>TipeexCandy6M2C506</v>
      </c>
      <c r="B2373" s="8">
        <f ca="1">IF(Table2[[#This Row],[TT]]&lt;1,"",COUNT(B$2:B2372)+1)</f>
        <v>2371</v>
      </c>
      <c r="C2373" s="6" t="s">
        <v>2720</v>
      </c>
      <c r="D2373" s="8">
        <v>4</v>
      </c>
      <c r="E2373" s="8" t="s">
        <v>85</v>
      </c>
      <c r="F2373" s="8">
        <f ca="1">SUM(Table2[[#This Row],[AWAL]],Table2[[#This Row],[M17_21_2]],Table2[[#This Row],[K17_21_2]],Table2[[#This Row],[M23_28_2]],Table2[[#This Row],[K23_28_2]])</f>
        <v>4</v>
      </c>
      <c r="G2373" s="6">
        <f ca="1">SUMIF(INDIRECT(Table2[[#Headers],[M17_21_2]]&amp;"[concat]"),Table2[concat],INDIRECT(Table2[[#Headers],[M17_21_2]]&amp;"[c]"))</f>
        <v>0</v>
      </c>
      <c r="H2373" s="6">
        <f ca="1">SUMIF(INDIRECT(Table2[[#Headers],[K17_21_2]]&amp;"[concat]"),Table2[concat],INDIRECT(Table2[[#Headers],[K17_21_2]]&amp;"[c]"))*-1</f>
        <v>0</v>
      </c>
      <c r="I2373" s="6" t="str">
        <f ca="1">IF(OR(Table2[[#This Row],[M17_21_2]]&gt;0,Table2[[#This Row],[K17_21_2]]&lt;0),"+-","")</f>
        <v/>
      </c>
      <c r="J2373" s="9">
        <f ca="1">SUMIF(INDIRECT(Table2[[#Headers],[M23_28_2]]&amp;"[concat]"),Table2[concat],INDIRECT(Table2[[#Headers],[M23_28_2]]&amp;"[c]"))</f>
        <v>0</v>
      </c>
      <c r="K2373" s="9"/>
      <c r="L2373" s="9" t="str">
        <f ca="1">IF(OR(Table2[[#This Row],[M23_28_2]]&gt;0,Table2[[#This Row],[K23_28_2]]&lt;0),"+-","")</f>
        <v/>
      </c>
    </row>
    <row r="2374" spans="1:12" x14ac:dyDescent="0.25">
      <c r="A2374" s="6" t="str">
        <f>SUBSTITUTE(SUBSTITUTE(Table2[[#This Row],[NAMA BARANG]],"-","")," ","")</f>
        <v>TipeexCandyCC5001</v>
      </c>
      <c r="B2374" s="8">
        <f ca="1">IF(Table2[[#This Row],[TT]]&lt;1,"",COUNT(B$2:B2373)+1)</f>
        <v>2372</v>
      </c>
      <c r="C2374" s="6" t="s">
        <v>2721</v>
      </c>
      <c r="D2374" s="8">
        <v>1</v>
      </c>
      <c r="E2374" s="8" t="s">
        <v>18</v>
      </c>
      <c r="F2374" s="8">
        <f ca="1">SUM(Table2[[#This Row],[AWAL]],Table2[[#This Row],[M17_21_2]],Table2[[#This Row],[K17_21_2]],Table2[[#This Row],[M23_28_2]],Table2[[#This Row],[K23_28_2]])</f>
        <v>1</v>
      </c>
      <c r="G2374" s="6">
        <f ca="1">SUMIF(INDIRECT(Table2[[#Headers],[M17_21_2]]&amp;"[concat]"),Table2[concat],INDIRECT(Table2[[#Headers],[M17_21_2]]&amp;"[c]"))</f>
        <v>0</v>
      </c>
      <c r="H2374" s="6">
        <f ca="1">SUMIF(INDIRECT(Table2[[#Headers],[K17_21_2]]&amp;"[concat]"),Table2[concat],INDIRECT(Table2[[#Headers],[K17_21_2]]&amp;"[c]"))*-1</f>
        <v>0</v>
      </c>
      <c r="I2374" s="6" t="str">
        <f ca="1">IF(OR(Table2[[#This Row],[M17_21_2]]&gt;0,Table2[[#This Row],[K17_21_2]]&lt;0),"+-","")</f>
        <v/>
      </c>
      <c r="J2374" s="9">
        <f ca="1">SUMIF(INDIRECT(Table2[[#Headers],[M23_28_2]]&amp;"[concat]"),Table2[concat],INDIRECT(Table2[[#Headers],[M23_28_2]]&amp;"[c]"))</f>
        <v>0</v>
      </c>
      <c r="K2374" s="9"/>
      <c r="L2374" s="9" t="str">
        <f ca="1">IF(OR(Table2[[#This Row],[M23_28_2]]&gt;0,Table2[[#This Row],[K23_28_2]]&lt;0),"+-","")</f>
        <v/>
      </c>
    </row>
    <row r="2375" spans="1:12" x14ac:dyDescent="0.25">
      <c r="A2375" s="6" t="str">
        <f>SUBSTITUTE(SUBSTITUTE(Table2[[#This Row],[NAMA BARANG]],"-","")," ","")</f>
        <v>TipeexCF6004</v>
      </c>
      <c r="B2375" s="8">
        <f ca="1">IF(Table2[[#This Row],[TT]]&lt;1,"",COUNT(B$2:B2374)+1)</f>
        <v>2373</v>
      </c>
      <c r="C2375" s="6" t="s">
        <v>2722</v>
      </c>
      <c r="D2375" s="8">
        <v>1</v>
      </c>
      <c r="F2375" s="8">
        <f ca="1">SUM(Table2[[#This Row],[AWAL]],Table2[[#This Row],[M17_21_2]],Table2[[#This Row],[K17_21_2]],Table2[[#This Row],[M23_28_2]],Table2[[#This Row],[K23_28_2]])</f>
        <v>1</v>
      </c>
      <c r="G2375" s="6">
        <f ca="1">SUMIF(INDIRECT(Table2[[#Headers],[M17_21_2]]&amp;"[concat]"),Table2[concat],INDIRECT(Table2[[#Headers],[M17_21_2]]&amp;"[c]"))</f>
        <v>0</v>
      </c>
      <c r="H2375" s="6">
        <f ca="1">SUMIF(INDIRECT(Table2[[#Headers],[K17_21_2]]&amp;"[concat]"),Table2[concat],INDIRECT(Table2[[#Headers],[K17_21_2]]&amp;"[c]"))*-1</f>
        <v>0</v>
      </c>
      <c r="I2375" s="6" t="str">
        <f ca="1">IF(OR(Table2[[#This Row],[M17_21_2]]&gt;0,Table2[[#This Row],[K17_21_2]]&lt;0),"+-","")</f>
        <v/>
      </c>
      <c r="J2375" s="9">
        <f ca="1">SUMIF(INDIRECT(Table2[[#Headers],[M23_28_2]]&amp;"[concat]"),Table2[concat],INDIRECT(Table2[[#Headers],[M23_28_2]]&amp;"[c]"))</f>
        <v>0</v>
      </c>
      <c r="K2375" s="9"/>
      <c r="L2375" s="9" t="str">
        <f ca="1">IF(OR(Table2[[#This Row],[M23_28_2]]&gt;0,Table2[[#This Row],[K23_28_2]]&lt;0),"+-","")</f>
        <v/>
      </c>
    </row>
    <row r="2376" spans="1:12" x14ac:dyDescent="0.25">
      <c r="A2376" s="6" t="str">
        <f>SUBSTITUTE(SUBSTITUTE(Table2[[#This Row],[NAMA BARANG]],"-","")," ","")</f>
        <v>TipeexCp8237</v>
      </c>
      <c r="B2376" s="8">
        <f ca="1">IF(Table2[[#This Row],[TT]]&lt;1,"",COUNT(B$2:B2375)+1)</f>
        <v>2374</v>
      </c>
      <c r="C2376" s="6" t="s">
        <v>2723</v>
      </c>
      <c r="D2376" s="8">
        <v>1</v>
      </c>
      <c r="E2376" s="8" t="s">
        <v>215</v>
      </c>
      <c r="F2376" s="8">
        <f ca="1">SUM(Table2[[#This Row],[AWAL]],Table2[[#This Row],[M17_21_2]],Table2[[#This Row],[K17_21_2]],Table2[[#This Row],[M23_28_2]],Table2[[#This Row],[K23_28_2]])</f>
        <v>1</v>
      </c>
      <c r="G2376" s="6">
        <f ca="1">SUMIF(INDIRECT(Table2[[#Headers],[M17_21_2]]&amp;"[concat]"),Table2[concat],INDIRECT(Table2[[#Headers],[M17_21_2]]&amp;"[c]"))</f>
        <v>0</v>
      </c>
      <c r="H2376" s="6">
        <f ca="1">SUMIF(INDIRECT(Table2[[#Headers],[K17_21_2]]&amp;"[concat]"),Table2[concat],INDIRECT(Table2[[#Headers],[K17_21_2]]&amp;"[c]"))*-1</f>
        <v>0</v>
      </c>
      <c r="I2376" s="6" t="str">
        <f ca="1">IF(OR(Table2[[#This Row],[M17_21_2]]&gt;0,Table2[[#This Row],[K17_21_2]]&lt;0),"+-","")</f>
        <v/>
      </c>
      <c r="J2376" s="9">
        <f ca="1">SUMIF(INDIRECT(Table2[[#Headers],[M23_28_2]]&amp;"[concat]"),Table2[concat],INDIRECT(Table2[[#Headers],[M23_28_2]]&amp;"[c]"))</f>
        <v>0</v>
      </c>
      <c r="K2376" s="9"/>
      <c r="L2376" s="9" t="str">
        <f ca="1">IF(OR(Table2[[#This Row],[M23_28_2]]&gt;0,Table2[[#This Row],[K23_28_2]]&lt;0),"+-","")</f>
        <v/>
      </c>
    </row>
    <row r="2377" spans="1:12" x14ac:dyDescent="0.25">
      <c r="A2377" s="6" t="str">
        <f>SUBSTITUTE(SUBSTITUTE(Table2[[#This Row],[NAMA BARANG]],"-","")," ","")</f>
        <v>TipeexCR811(blk)</v>
      </c>
      <c r="B2377" s="8">
        <f ca="1">IF(Table2[[#This Row],[TT]]&lt;1,"",COUNT(B$2:B2376)+1)</f>
        <v>2375</v>
      </c>
      <c r="C2377" s="6" t="s">
        <v>2724</v>
      </c>
      <c r="D2377" s="8">
        <v>26</v>
      </c>
      <c r="E2377" s="8" t="s">
        <v>106</v>
      </c>
      <c r="F2377" s="8">
        <f ca="1">SUM(Table2[[#This Row],[AWAL]],Table2[[#This Row],[M17_21_2]],Table2[[#This Row],[K17_21_2]],Table2[[#This Row],[M23_28_2]],Table2[[#This Row],[K23_28_2]])</f>
        <v>26</v>
      </c>
      <c r="G2377" s="6">
        <f ca="1">SUMIF(INDIRECT(Table2[[#Headers],[M17_21_2]]&amp;"[concat]"),Table2[concat],INDIRECT(Table2[[#Headers],[M17_21_2]]&amp;"[c]"))</f>
        <v>0</v>
      </c>
      <c r="H2377" s="6">
        <f ca="1">SUMIF(INDIRECT(Table2[[#Headers],[K17_21_2]]&amp;"[concat]"),Table2[concat],INDIRECT(Table2[[#Headers],[K17_21_2]]&amp;"[c]"))*-1</f>
        <v>0</v>
      </c>
      <c r="I2377" s="6" t="str">
        <f ca="1">IF(OR(Table2[[#This Row],[M17_21_2]]&gt;0,Table2[[#This Row],[K17_21_2]]&lt;0),"+-","")</f>
        <v/>
      </c>
      <c r="J2377" s="9">
        <f ca="1">SUMIF(INDIRECT(Table2[[#Headers],[M23_28_2]]&amp;"[concat]"),Table2[concat],INDIRECT(Table2[[#Headers],[M23_28_2]]&amp;"[c]"))</f>
        <v>0</v>
      </c>
      <c r="K2377" s="9"/>
      <c r="L2377" s="9" t="str">
        <f ca="1">IF(OR(Table2[[#This Row],[M23_28_2]]&gt;0,Table2[[#This Row],[K23_28_2]]&lt;0),"+-","")</f>
        <v/>
      </c>
    </row>
    <row r="2378" spans="1:12" x14ac:dyDescent="0.25">
      <c r="A2378" s="6" t="str">
        <f>SUBSTITUTE(SUBSTITUTE(Table2[[#This Row],[NAMA BARANG]],"-","")," ","")</f>
        <v>TipeexCR837/5X3D(1box24pc)</v>
      </c>
      <c r="B2378" s="8">
        <f ca="1">IF(Table2[[#This Row],[TT]]&lt;1,"",COUNT(B$2:B2377)+1)</f>
        <v>2376</v>
      </c>
      <c r="C2378" s="6" t="s">
        <v>2725</v>
      </c>
      <c r="D2378" s="8">
        <v>7</v>
      </c>
      <c r="E2378" s="8" t="s">
        <v>917</v>
      </c>
      <c r="F2378" s="8">
        <f ca="1">SUM(Table2[[#This Row],[AWAL]],Table2[[#This Row],[M17_21_2]],Table2[[#This Row],[K17_21_2]],Table2[[#This Row],[M23_28_2]],Table2[[#This Row],[K23_28_2]])</f>
        <v>7</v>
      </c>
      <c r="G2378" s="6">
        <f ca="1">SUMIF(INDIRECT(Table2[[#Headers],[M17_21_2]]&amp;"[concat]"),Table2[concat],INDIRECT(Table2[[#Headers],[M17_21_2]]&amp;"[c]"))</f>
        <v>0</v>
      </c>
      <c r="H2378" s="6">
        <f ca="1">SUMIF(INDIRECT(Table2[[#Headers],[K17_21_2]]&amp;"[concat]"),Table2[concat],INDIRECT(Table2[[#Headers],[K17_21_2]]&amp;"[c]"))*-1</f>
        <v>0</v>
      </c>
      <c r="I2378" s="6" t="str">
        <f ca="1">IF(OR(Table2[[#This Row],[M17_21_2]]&gt;0,Table2[[#This Row],[K17_21_2]]&lt;0),"+-","")</f>
        <v/>
      </c>
      <c r="J2378" s="9">
        <f ca="1">SUMIF(INDIRECT(Table2[[#Headers],[M23_28_2]]&amp;"[concat]"),Table2[concat],INDIRECT(Table2[[#Headers],[M23_28_2]]&amp;"[c]"))</f>
        <v>0</v>
      </c>
      <c r="K2378" s="9"/>
      <c r="L2378" s="9" t="str">
        <f ca="1">IF(OR(Table2[[#This Row],[M23_28_2]]&gt;0,Table2[[#This Row],[K23_28_2]]&lt;0),"+-","")</f>
        <v/>
      </c>
    </row>
    <row r="2379" spans="1:12" x14ac:dyDescent="0.25">
      <c r="A2379" s="6" t="str">
        <f>SUBSTITUTE(SUBSTITUTE(Table2[[#This Row],[NAMA BARANG]],"-","")," ","")</f>
        <v>TipeexCR853(24)</v>
      </c>
      <c r="B2379" s="8">
        <f ca="1">IF(Table2[[#This Row],[TT]]&lt;1,"",COUNT(B$2:B2378)+1)</f>
        <v>2377</v>
      </c>
      <c r="C2379" s="6" t="s">
        <v>2726</v>
      </c>
      <c r="D2379" s="8">
        <v>6</v>
      </c>
      <c r="E2379" s="8" t="s">
        <v>560</v>
      </c>
      <c r="F2379" s="8">
        <f ca="1">SUM(Table2[[#This Row],[AWAL]],Table2[[#This Row],[M17_21_2]],Table2[[#This Row],[K17_21_2]],Table2[[#This Row],[M23_28_2]],Table2[[#This Row],[K23_28_2]])</f>
        <v>6</v>
      </c>
      <c r="G2379" s="6">
        <f ca="1">SUMIF(INDIRECT(Table2[[#Headers],[M17_21_2]]&amp;"[concat]"),Table2[concat],INDIRECT(Table2[[#Headers],[M17_21_2]]&amp;"[c]"))</f>
        <v>0</v>
      </c>
      <c r="H2379" s="6">
        <f ca="1">SUMIF(INDIRECT(Table2[[#Headers],[K17_21_2]]&amp;"[concat]"),Table2[concat],INDIRECT(Table2[[#Headers],[K17_21_2]]&amp;"[c]"))*-1</f>
        <v>0</v>
      </c>
      <c r="I2379" s="6" t="str">
        <f ca="1">IF(OR(Table2[[#This Row],[M17_21_2]]&gt;0,Table2[[#This Row],[K17_21_2]]&lt;0),"+-","")</f>
        <v/>
      </c>
      <c r="J2379" s="9">
        <f ca="1">SUMIF(INDIRECT(Table2[[#Headers],[M23_28_2]]&amp;"[concat]"),Table2[concat],INDIRECT(Table2[[#Headers],[M23_28_2]]&amp;"[c]"))</f>
        <v>0</v>
      </c>
      <c r="K2379" s="9"/>
      <c r="L2379" s="9" t="str">
        <f ca="1">IF(OR(Table2[[#This Row],[M23_28_2]]&gt;0,Table2[[#This Row],[K23_28_2]]&lt;0),"+-","")</f>
        <v/>
      </c>
    </row>
    <row r="2380" spans="1:12" x14ac:dyDescent="0.25">
      <c r="A2380" s="6" t="str">
        <f>SUBSTITUTE(SUBSTITUTE(Table2[[#This Row],[NAMA BARANG]],"-","")," ","")</f>
        <v>TipeexCR881</v>
      </c>
      <c r="B2380" s="8">
        <f ca="1">IF(Table2[[#This Row],[TT]]&lt;1,"",COUNT(B$2:B2379)+1)</f>
        <v>2378</v>
      </c>
      <c r="C2380" s="6" t="s">
        <v>2727</v>
      </c>
      <c r="D2380" s="8">
        <v>1</v>
      </c>
      <c r="E2380" s="8" t="s">
        <v>2728</v>
      </c>
      <c r="F2380" s="8">
        <f ca="1">SUM(Table2[[#This Row],[AWAL]],Table2[[#This Row],[M17_21_2]],Table2[[#This Row],[K17_21_2]],Table2[[#This Row],[M23_28_2]],Table2[[#This Row],[K23_28_2]])</f>
        <v>1</v>
      </c>
      <c r="G2380" s="6">
        <f ca="1">SUMIF(INDIRECT(Table2[[#Headers],[M17_21_2]]&amp;"[concat]"),Table2[concat],INDIRECT(Table2[[#Headers],[M17_21_2]]&amp;"[c]"))</f>
        <v>0</v>
      </c>
      <c r="H2380" s="6">
        <f ca="1">SUMIF(INDIRECT(Table2[[#Headers],[K17_21_2]]&amp;"[concat]"),Table2[concat],INDIRECT(Table2[[#Headers],[K17_21_2]]&amp;"[c]"))*-1</f>
        <v>0</v>
      </c>
      <c r="I2380" s="6" t="str">
        <f ca="1">IF(OR(Table2[[#This Row],[M17_21_2]]&gt;0,Table2[[#This Row],[K17_21_2]]&lt;0),"+-","")</f>
        <v/>
      </c>
      <c r="J2380" s="9">
        <f ca="1">SUMIF(INDIRECT(Table2[[#Headers],[M23_28_2]]&amp;"[concat]"),Table2[concat],INDIRECT(Table2[[#Headers],[M23_28_2]]&amp;"[c]"))</f>
        <v>0</v>
      </c>
      <c r="K2380" s="9"/>
      <c r="L2380" s="9" t="str">
        <f ca="1">IF(OR(Table2[[#This Row],[M23_28_2]]&gt;0,Table2[[#This Row],[K23_28_2]]&lt;0),"+-","")</f>
        <v/>
      </c>
    </row>
    <row r="2381" spans="1:12" x14ac:dyDescent="0.25">
      <c r="A2381" s="6" t="str">
        <f>SUBSTITUTE(SUBSTITUTE(Table2[[#This Row],[NAMA BARANG]],"-","")," ","")</f>
        <v>TipeexCT328/325</v>
      </c>
      <c r="B2381" s="8">
        <f ca="1">IF(Table2[[#This Row],[TT]]&lt;1,"",COUNT(B$2:B2380)+1)</f>
        <v>2379</v>
      </c>
      <c r="C2381" s="6" t="s">
        <v>2729</v>
      </c>
      <c r="D2381" s="8">
        <v>5</v>
      </c>
      <c r="E2381" s="8" t="s">
        <v>106</v>
      </c>
      <c r="F2381" s="8">
        <f ca="1">SUM(Table2[[#This Row],[AWAL]],Table2[[#This Row],[M17_21_2]],Table2[[#This Row],[K17_21_2]],Table2[[#This Row],[M23_28_2]],Table2[[#This Row],[K23_28_2]])</f>
        <v>5</v>
      </c>
      <c r="G2381" s="6">
        <f ca="1">SUMIF(INDIRECT(Table2[[#Headers],[M17_21_2]]&amp;"[concat]"),Table2[concat],INDIRECT(Table2[[#Headers],[M17_21_2]]&amp;"[c]"))</f>
        <v>0</v>
      </c>
      <c r="H2381" s="6">
        <f ca="1">SUMIF(INDIRECT(Table2[[#Headers],[K17_21_2]]&amp;"[concat]"),Table2[concat],INDIRECT(Table2[[#Headers],[K17_21_2]]&amp;"[c]"))*-1</f>
        <v>0</v>
      </c>
      <c r="I2381" s="6" t="str">
        <f ca="1">IF(OR(Table2[[#This Row],[M17_21_2]]&gt;0,Table2[[#This Row],[K17_21_2]]&lt;0),"+-","")</f>
        <v/>
      </c>
      <c r="J2381" s="9">
        <f ca="1">SUMIF(INDIRECT(Table2[[#Headers],[M23_28_2]]&amp;"[concat]"),Table2[concat],INDIRECT(Table2[[#Headers],[M23_28_2]]&amp;"[c]"))</f>
        <v>0</v>
      </c>
      <c r="K2381" s="9"/>
      <c r="L2381" s="9" t="str">
        <f ca="1">IF(OR(Table2[[#This Row],[M23_28_2]]&gt;0,Table2[[#This Row],[K23_28_2]]&lt;0),"+-","")</f>
        <v/>
      </c>
    </row>
    <row r="2382" spans="1:12" x14ac:dyDescent="0.25">
      <c r="A2382" s="6" t="str">
        <f>SUBSTITUTE(SUBSTITUTE(Table2[[#This Row],[NAMA BARANG]],"-","")," ","")</f>
        <v>TipeexDMS304(36)</v>
      </c>
      <c r="B2382" s="8">
        <f ca="1">IF(Table2[[#This Row],[TT]]&lt;1,"",COUNT(B$2:B2381)+1)</f>
        <v>2380</v>
      </c>
      <c r="C2382" s="6" t="s">
        <v>2730</v>
      </c>
      <c r="D2382" s="8">
        <v>8</v>
      </c>
      <c r="E2382" s="8" t="s">
        <v>85</v>
      </c>
      <c r="F2382" s="8">
        <f ca="1">SUM(Table2[[#This Row],[AWAL]],Table2[[#This Row],[M17_21_2]],Table2[[#This Row],[K17_21_2]],Table2[[#This Row],[M23_28_2]],Table2[[#This Row],[K23_28_2]])</f>
        <v>8</v>
      </c>
      <c r="G2382" s="6">
        <f ca="1">SUMIF(INDIRECT(Table2[[#Headers],[M17_21_2]]&amp;"[concat]"),Table2[concat],INDIRECT(Table2[[#Headers],[M17_21_2]]&amp;"[c]"))</f>
        <v>0</v>
      </c>
      <c r="H2382" s="6">
        <f ca="1">SUMIF(INDIRECT(Table2[[#Headers],[K17_21_2]]&amp;"[concat]"),Table2[concat],INDIRECT(Table2[[#Headers],[K17_21_2]]&amp;"[c]"))*-1</f>
        <v>0</v>
      </c>
      <c r="I2382" s="6" t="str">
        <f ca="1">IF(OR(Table2[[#This Row],[M17_21_2]]&gt;0,Table2[[#This Row],[K17_21_2]]&lt;0),"+-","")</f>
        <v/>
      </c>
      <c r="J2382" s="9">
        <f ca="1">SUMIF(INDIRECT(Table2[[#Headers],[M23_28_2]]&amp;"[concat]"),Table2[concat],INDIRECT(Table2[[#Headers],[M23_28_2]]&amp;"[c]"))</f>
        <v>0</v>
      </c>
      <c r="K2382" s="9"/>
      <c r="L2382" s="9" t="str">
        <f ca="1">IF(OR(Table2[[#This Row],[M23_28_2]]&gt;0,Table2[[#This Row],[K23_28_2]]&lt;0),"+-","")</f>
        <v/>
      </c>
    </row>
    <row r="2383" spans="1:12" x14ac:dyDescent="0.25">
      <c r="A2383" s="6" t="str">
        <f>SUBSTITUTE(SUBSTITUTE(Table2[[#This Row],[NAMA BARANG]],"-","")," ","")</f>
        <v>TipeexDMS312(36)</v>
      </c>
      <c r="B2383" s="8">
        <f ca="1">IF(Table2[[#This Row],[TT]]&lt;1,"",COUNT(B$2:B2382)+1)</f>
        <v>2381</v>
      </c>
      <c r="C2383" s="6" t="s">
        <v>2731</v>
      </c>
      <c r="D2383" s="8">
        <v>1</v>
      </c>
      <c r="E2383" s="8" t="s">
        <v>549</v>
      </c>
      <c r="F2383" s="8">
        <f ca="1">SUM(Table2[[#This Row],[AWAL]],Table2[[#This Row],[M17_21_2]],Table2[[#This Row],[K17_21_2]],Table2[[#This Row],[M23_28_2]],Table2[[#This Row],[K23_28_2]])</f>
        <v>1</v>
      </c>
      <c r="G2383" s="6">
        <f ca="1">SUMIF(INDIRECT(Table2[[#Headers],[M17_21_2]]&amp;"[concat]"),Table2[concat],INDIRECT(Table2[[#Headers],[M17_21_2]]&amp;"[c]"))</f>
        <v>0</v>
      </c>
      <c r="H2383" s="6">
        <f ca="1">SUMIF(INDIRECT(Table2[[#Headers],[K17_21_2]]&amp;"[concat]"),Table2[concat],INDIRECT(Table2[[#Headers],[K17_21_2]]&amp;"[c]"))*-1</f>
        <v>0</v>
      </c>
      <c r="I2383" s="6" t="str">
        <f ca="1">IF(OR(Table2[[#This Row],[M17_21_2]]&gt;0,Table2[[#This Row],[K17_21_2]]&lt;0),"+-","")</f>
        <v/>
      </c>
      <c r="J2383" s="9">
        <f ca="1">SUMIF(INDIRECT(Table2[[#Headers],[M23_28_2]]&amp;"[concat]"),Table2[concat],INDIRECT(Table2[[#Headers],[M23_28_2]]&amp;"[c]"))</f>
        <v>0</v>
      </c>
      <c r="K2383" s="9"/>
      <c r="L2383" s="9" t="str">
        <f ca="1">IF(OR(Table2[[#This Row],[M23_28_2]]&gt;0,Table2[[#This Row],[K23_28_2]]&lt;0),"+-","")</f>
        <v/>
      </c>
    </row>
    <row r="2384" spans="1:12" x14ac:dyDescent="0.25">
      <c r="A2384" s="6" t="str">
        <f>SUBSTITUTE(SUBSTITUTE(Table2[[#This Row],[NAMA BARANG]],"-","")," ","")</f>
        <v>TipeexDMS332(48)</v>
      </c>
      <c r="B2384" s="8">
        <f ca="1">IF(Table2[[#This Row],[TT]]&lt;1,"",COUNT(B$2:B2383)+1)</f>
        <v>2382</v>
      </c>
      <c r="C2384" s="6" t="s">
        <v>2732</v>
      </c>
      <c r="D2384" s="8">
        <v>7</v>
      </c>
      <c r="E2384" s="8" t="s">
        <v>96</v>
      </c>
      <c r="F2384" s="8">
        <f ca="1">SUM(Table2[[#This Row],[AWAL]],Table2[[#This Row],[M17_21_2]],Table2[[#This Row],[K17_21_2]],Table2[[#This Row],[M23_28_2]],Table2[[#This Row],[K23_28_2]])</f>
        <v>7</v>
      </c>
      <c r="G2384" s="6">
        <f ca="1">SUMIF(INDIRECT(Table2[[#Headers],[M17_21_2]]&amp;"[concat]"),Table2[concat],INDIRECT(Table2[[#Headers],[M17_21_2]]&amp;"[c]"))</f>
        <v>0</v>
      </c>
      <c r="H2384" s="6">
        <f ca="1">SUMIF(INDIRECT(Table2[[#Headers],[K17_21_2]]&amp;"[concat]"),Table2[concat],INDIRECT(Table2[[#Headers],[K17_21_2]]&amp;"[c]"))*-1</f>
        <v>0</v>
      </c>
      <c r="I2384" s="6" t="str">
        <f ca="1">IF(OR(Table2[[#This Row],[M17_21_2]]&gt;0,Table2[[#This Row],[K17_21_2]]&lt;0),"+-","")</f>
        <v/>
      </c>
      <c r="J2384" s="9">
        <f ca="1">SUMIF(INDIRECT(Table2[[#Headers],[M23_28_2]]&amp;"[concat]"),Table2[concat],INDIRECT(Table2[[#Headers],[M23_28_2]]&amp;"[c]"))</f>
        <v>0</v>
      </c>
      <c r="K2384" s="9"/>
      <c r="L2384" s="9" t="str">
        <f ca="1">IF(OR(Table2[[#This Row],[M23_28_2]]&gt;0,Table2[[#This Row],[K23_28_2]]&lt;0),"+-","")</f>
        <v/>
      </c>
    </row>
    <row r="2385" spans="1:12" x14ac:dyDescent="0.25">
      <c r="A2385" s="6" t="str">
        <f>SUBSTITUTE(SUBSTITUTE(Table2[[#This Row],[NAMA BARANG]],"-","")," ","")</f>
        <v>TipeexDMS336</v>
      </c>
      <c r="B2385" s="8">
        <f ca="1">IF(Table2[[#This Row],[TT]]&lt;1,"",COUNT(B$2:B2384)+1)</f>
        <v>2383</v>
      </c>
      <c r="C2385" s="6" t="s">
        <v>2733</v>
      </c>
      <c r="D2385" s="8">
        <v>1</v>
      </c>
      <c r="E2385" s="8" t="s">
        <v>1485</v>
      </c>
      <c r="F2385" s="8">
        <f ca="1">SUM(Table2[[#This Row],[AWAL]],Table2[[#This Row],[M17_21_2]],Table2[[#This Row],[K17_21_2]],Table2[[#This Row],[M23_28_2]],Table2[[#This Row],[K23_28_2]])</f>
        <v>1</v>
      </c>
      <c r="G2385" s="6">
        <f ca="1">SUMIF(INDIRECT(Table2[[#Headers],[M17_21_2]]&amp;"[concat]"),Table2[concat],INDIRECT(Table2[[#Headers],[M17_21_2]]&amp;"[c]"))</f>
        <v>0</v>
      </c>
      <c r="H2385" s="6">
        <f ca="1">SUMIF(INDIRECT(Table2[[#Headers],[K17_21_2]]&amp;"[concat]"),Table2[concat],INDIRECT(Table2[[#Headers],[K17_21_2]]&amp;"[c]"))*-1</f>
        <v>0</v>
      </c>
      <c r="I2385" s="6" t="str">
        <f ca="1">IF(OR(Table2[[#This Row],[M17_21_2]]&gt;0,Table2[[#This Row],[K17_21_2]]&lt;0),"+-","")</f>
        <v/>
      </c>
      <c r="J2385" s="9">
        <f ca="1">SUMIF(INDIRECT(Table2[[#Headers],[M23_28_2]]&amp;"[concat]"),Table2[concat],INDIRECT(Table2[[#Headers],[M23_28_2]]&amp;"[c]"))</f>
        <v>0</v>
      </c>
      <c r="K2385" s="9"/>
      <c r="L2385" s="9" t="str">
        <f ca="1">IF(OR(Table2[[#This Row],[M23_28_2]]&gt;0,Table2[[#This Row],[K23_28_2]]&lt;0),"+-","")</f>
        <v/>
      </c>
    </row>
    <row r="2386" spans="1:12" x14ac:dyDescent="0.25">
      <c r="A2386" s="6" t="str">
        <f>SUBSTITUTE(SUBSTITUTE(Table2[[#This Row],[NAMA BARANG]],"-","")," ","")</f>
        <v>TipeexDMS338</v>
      </c>
      <c r="B2386" s="8">
        <f ca="1">IF(Table2[[#This Row],[TT]]&lt;1,"",COUNT(B$2:B2385)+1)</f>
        <v>2384</v>
      </c>
      <c r="C2386" s="6" t="s">
        <v>2734</v>
      </c>
      <c r="D2386" s="8">
        <v>3</v>
      </c>
      <c r="E2386" s="8" t="s">
        <v>1485</v>
      </c>
      <c r="F2386" s="8">
        <f ca="1">SUM(Table2[[#This Row],[AWAL]],Table2[[#This Row],[M17_21_2]],Table2[[#This Row],[K17_21_2]],Table2[[#This Row],[M23_28_2]],Table2[[#This Row],[K23_28_2]])</f>
        <v>3</v>
      </c>
      <c r="G2386" s="6">
        <f ca="1">SUMIF(INDIRECT(Table2[[#Headers],[M17_21_2]]&amp;"[concat]"),Table2[concat],INDIRECT(Table2[[#Headers],[M17_21_2]]&amp;"[c]"))</f>
        <v>0</v>
      </c>
      <c r="H2386" s="6">
        <f ca="1">SUMIF(INDIRECT(Table2[[#Headers],[K17_21_2]]&amp;"[concat]"),Table2[concat],INDIRECT(Table2[[#Headers],[K17_21_2]]&amp;"[c]"))*-1</f>
        <v>0</v>
      </c>
      <c r="I2386" s="6" t="str">
        <f ca="1">IF(OR(Table2[[#This Row],[M17_21_2]]&gt;0,Table2[[#This Row],[K17_21_2]]&lt;0),"+-","")</f>
        <v/>
      </c>
      <c r="J2386" s="9">
        <f ca="1">SUMIF(INDIRECT(Table2[[#Headers],[M23_28_2]]&amp;"[concat]"),Table2[concat],INDIRECT(Table2[[#Headers],[M23_28_2]]&amp;"[c]"))</f>
        <v>0</v>
      </c>
      <c r="K2386" s="9"/>
      <c r="L2386" s="9" t="str">
        <f ca="1">IF(OR(Table2[[#This Row],[M23_28_2]]&gt;0,Table2[[#This Row],[K23_28_2]]&lt;0),"+-","")</f>
        <v/>
      </c>
    </row>
    <row r="2387" spans="1:12" x14ac:dyDescent="0.25">
      <c r="A2387" s="6" t="str">
        <f>SUBSTITUTE(SUBSTITUTE(Table2[[#This Row],[NAMA BARANG]],"-","")," ","")</f>
        <v>TipeexDMS342(3)/347(8)</v>
      </c>
      <c r="B2387" s="8">
        <f ca="1">IF(Table2[[#This Row],[TT]]&lt;1,"",COUNT(B$2:B2386)+1)</f>
        <v>2385</v>
      </c>
      <c r="C2387" s="6" t="s">
        <v>2735</v>
      </c>
      <c r="D2387" s="8">
        <v>11</v>
      </c>
      <c r="E2387" s="8">
        <v>432</v>
      </c>
      <c r="F2387" s="8">
        <f ca="1">SUM(Table2[[#This Row],[AWAL]],Table2[[#This Row],[M17_21_2]],Table2[[#This Row],[K17_21_2]],Table2[[#This Row],[M23_28_2]],Table2[[#This Row],[K23_28_2]])</f>
        <v>11</v>
      </c>
      <c r="G2387" s="6">
        <f ca="1">SUMIF(INDIRECT(Table2[[#Headers],[M17_21_2]]&amp;"[concat]"),Table2[concat],INDIRECT(Table2[[#Headers],[M17_21_2]]&amp;"[c]"))</f>
        <v>0</v>
      </c>
      <c r="H2387" s="6">
        <f ca="1">SUMIF(INDIRECT(Table2[[#Headers],[K17_21_2]]&amp;"[concat]"),Table2[concat],INDIRECT(Table2[[#Headers],[K17_21_2]]&amp;"[c]"))*-1</f>
        <v>0</v>
      </c>
      <c r="I2387" s="6" t="str">
        <f ca="1">IF(OR(Table2[[#This Row],[M17_21_2]]&gt;0,Table2[[#This Row],[K17_21_2]]&lt;0),"+-","")</f>
        <v/>
      </c>
      <c r="J2387" s="9">
        <f ca="1">SUMIF(INDIRECT(Table2[[#Headers],[M23_28_2]]&amp;"[concat]"),Table2[concat],INDIRECT(Table2[[#Headers],[M23_28_2]]&amp;"[c]"))</f>
        <v>0</v>
      </c>
      <c r="K2387" s="9"/>
      <c r="L2387" s="9" t="str">
        <f ca="1">IF(OR(Table2[[#This Row],[M23_28_2]]&gt;0,Table2[[#This Row],[K23_28_2]]&lt;0),"+-","")</f>
        <v/>
      </c>
    </row>
    <row r="2388" spans="1:12" x14ac:dyDescent="0.25">
      <c r="A2388" s="6" t="str">
        <f>SUBSTITUTE(SUBSTITUTE(Table2[[#This Row],[NAMA BARANG]],"-","")," ","")</f>
        <v>TipeexDominicDp8908FR</v>
      </c>
      <c r="B2388" s="8">
        <f ca="1">IF(Table2[[#This Row],[TT]]&lt;1,"",COUNT(B$2:B2387)+1)</f>
        <v>2386</v>
      </c>
      <c r="C2388" s="6" t="s">
        <v>2736</v>
      </c>
      <c r="D2388" s="8">
        <v>2</v>
      </c>
      <c r="E2388" s="8" t="s">
        <v>215</v>
      </c>
      <c r="F2388" s="8">
        <f ca="1">SUM(Table2[[#This Row],[AWAL]],Table2[[#This Row],[M17_21_2]],Table2[[#This Row],[K17_21_2]],Table2[[#This Row],[M23_28_2]],Table2[[#This Row],[K23_28_2]])</f>
        <v>2</v>
      </c>
      <c r="G2388" s="6">
        <f ca="1">SUMIF(INDIRECT(Table2[[#Headers],[M17_21_2]]&amp;"[concat]"),Table2[concat],INDIRECT(Table2[[#Headers],[M17_21_2]]&amp;"[c]"))</f>
        <v>0</v>
      </c>
      <c r="H2388" s="6">
        <f ca="1">SUMIF(INDIRECT(Table2[[#Headers],[K17_21_2]]&amp;"[concat]"),Table2[concat],INDIRECT(Table2[[#Headers],[K17_21_2]]&amp;"[c]"))*-1</f>
        <v>0</v>
      </c>
      <c r="I2388" s="6" t="str">
        <f ca="1">IF(OR(Table2[[#This Row],[M17_21_2]]&gt;0,Table2[[#This Row],[K17_21_2]]&lt;0),"+-","")</f>
        <v/>
      </c>
      <c r="J2388" s="9">
        <f ca="1">SUMIF(INDIRECT(Table2[[#Headers],[M23_28_2]]&amp;"[concat]"),Table2[concat],INDIRECT(Table2[[#Headers],[M23_28_2]]&amp;"[c]"))</f>
        <v>0</v>
      </c>
      <c r="K2388" s="9"/>
      <c r="L2388" s="9" t="str">
        <f ca="1">IF(OR(Table2[[#This Row],[M23_28_2]]&gt;0,Table2[[#This Row],[K23_28_2]]&lt;0),"+-","")</f>
        <v/>
      </c>
    </row>
    <row r="2389" spans="1:12" x14ac:dyDescent="0.25">
      <c r="A2389" s="6" t="str">
        <f>SUBSTITUTE(SUBSTITUTE(Table2[[#This Row],[NAMA BARANG]],"-","")," ","")</f>
        <v>TipeexDP3147berisibotol</v>
      </c>
      <c r="B2389" s="8">
        <f ca="1">IF(Table2[[#This Row],[TT]]&lt;1,"",COUNT(B$2:B2388)+1)</f>
        <v>2387</v>
      </c>
      <c r="C2389" s="6" t="s">
        <v>2737</v>
      </c>
      <c r="D2389" s="8">
        <v>5</v>
      </c>
      <c r="E2389" s="8" t="s">
        <v>85</v>
      </c>
      <c r="F2389" s="8">
        <f ca="1">SUM(Table2[[#This Row],[AWAL]],Table2[[#This Row],[M17_21_2]],Table2[[#This Row],[K17_21_2]],Table2[[#This Row],[M23_28_2]],Table2[[#This Row],[K23_28_2]])</f>
        <v>5</v>
      </c>
      <c r="G2389" s="6">
        <f ca="1">SUMIF(INDIRECT(Table2[[#Headers],[M17_21_2]]&amp;"[concat]"),Table2[concat],INDIRECT(Table2[[#Headers],[M17_21_2]]&amp;"[c]"))</f>
        <v>0</v>
      </c>
      <c r="H2389" s="6">
        <f ca="1">SUMIF(INDIRECT(Table2[[#Headers],[K17_21_2]]&amp;"[concat]"),Table2[concat],INDIRECT(Table2[[#Headers],[K17_21_2]]&amp;"[c]"))*-1</f>
        <v>0</v>
      </c>
      <c r="I2389" s="6" t="str">
        <f ca="1">IF(OR(Table2[[#This Row],[M17_21_2]]&gt;0,Table2[[#This Row],[K17_21_2]]&lt;0),"+-","")</f>
        <v/>
      </c>
      <c r="J2389" s="9">
        <f ca="1">SUMIF(INDIRECT(Table2[[#Headers],[M23_28_2]]&amp;"[concat]"),Table2[concat],INDIRECT(Table2[[#Headers],[M23_28_2]]&amp;"[c]"))</f>
        <v>0</v>
      </c>
      <c r="K2389" s="9"/>
      <c r="L2389" s="9" t="str">
        <f ca="1">IF(OR(Table2[[#This Row],[M23_28_2]]&gt;0,Table2[[#This Row],[K23_28_2]]&lt;0),"+-","")</f>
        <v/>
      </c>
    </row>
    <row r="2390" spans="1:12" x14ac:dyDescent="0.25">
      <c r="A2390" s="6" t="str">
        <f>SUBSTITUTE(SUBSTITUTE(Table2[[#This Row],[NAMA BARANG]],"-","")," ","")</f>
        <v>TipeexDP8152</v>
      </c>
      <c r="B2390" s="8">
        <f ca="1">IF(Table2[[#This Row],[TT]]&lt;1,"",COUNT(B$2:B2389)+1)</f>
        <v>2388</v>
      </c>
      <c r="C2390" s="6" t="s">
        <v>2738</v>
      </c>
      <c r="D2390" s="8">
        <v>1</v>
      </c>
      <c r="E2390" s="8" t="s">
        <v>205</v>
      </c>
      <c r="F2390" s="8">
        <f ca="1">SUM(Table2[[#This Row],[AWAL]],Table2[[#This Row],[M17_21_2]],Table2[[#This Row],[K17_21_2]],Table2[[#This Row],[M23_28_2]],Table2[[#This Row],[K23_28_2]])</f>
        <v>1</v>
      </c>
      <c r="G2390" s="6">
        <f ca="1">SUMIF(INDIRECT(Table2[[#Headers],[M17_21_2]]&amp;"[concat]"),Table2[concat],INDIRECT(Table2[[#Headers],[M17_21_2]]&amp;"[c]"))</f>
        <v>0</v>
      </c>
      <c r="H2390" s="6">
        <f ca="1">SUMIF(INDIRECT(Table2[[#Headers],[K17_21_2]]&amp;"[concat]"),Table2[concat],INDIRECT(Table2[[#Headers],[K17_21_2]]&amp;"[c]"))*-1</f>
        <v>0</v>
      </c>
      <c r="I2390" s="6" t="str">
        <f ca="1">IF(OR(Table2[[#This Row],[M17_21_2]]&gt;0,Table2[[#This Row],[K17_21_2]]&lt;0),"+-","")</f>
        <v/>
      </c>
      <c r="J2390" s="9">
        <f ca="1">SUMIF(INDIRECT(Table2[[#Headers],[M23_28_2]]&amp;"[concat]"),Table2[concat],INDIRECT(Table2[[#Headers],[M23_28_2]]&amp;"[c]"))</f>
        <v>0</v>
      </c>
      <c r="K2390" s="9"/>
      <c r="L2390" s="9" t="str">
        <f ca="1">IF(OR(Table2[[#This Row],[M23_28_2]]&gt;0,Table2[[#This Row],[K23_28_2]]&lt;0),"+-","")</f>
        <v/>
      </c>
    </row>
    <row r="2391" spans="1:12" x14ac:dyDescent="0.25">
      <c r="A2391" s="6" t="str">
        <f>SUBSTITUTE(SUBSTITUTE(Table2[[#This Row],[NAMA BARANG]],"-","")," ","")</f>
        <v>TipeexDP8181</v>
      </c>
      <c r="B2391" s="8">
        <f ca="1">IF(Table2[[#This Row],[TT]]&lt;1,"",COUNT(B$2:B2390)+1)</f>
        <v>2389</v>
      </c>
      <c r="C2391" s="6" t="s">
        <v>2739</v>
      </c>
      <c r="D2391" s="8">
        <v>9</v>
      </c>
      <c r="E2391" s="8" t="s">
        <v>205</v>
      </c>
      <c r="F2391" s="8">
        <f ca="1">SUM(Table2[[#This Row],[AWAL]],Table2[[#This Row],[M17_21_2]],Table2[[#This Row],[K17_21_2]],Table2[[#This Row],[M23_28_2]],Table2[[#This Row],[K23_28_2]])</f>
        <v>9</v>
      </c>
      <c r="G2391" s="6">
        <f ca="1">SUMIF(INDIRECT(Table2[[#Headers],[M17_21_2]]&amp;"[concat]"),Table2[concat],INDIRECT(Table2[[#Headers],[M17_21_2]]&amp;"[c]"))</f>
        <v>0</v>
      </c>
      <c r="H2391" s="6">
        <f ca="1">SUMIF(INDIRECT(Table2[[#Headers],[K17_21_2]]&amp;"[concat]"),Table2[concat],INDIRECT(Table2[[#Headers],[K17_21_2]]&amp;"[c]"))*-1</f>
        <v>0</v>
      </c>
      <c r="I2391" s="6" t="str">
        <f ca="1">IF(OR(Table2[[#This Row],[M17_21_2]]&gt;0,Table2[[#This Row],[K17_21_2]]&lt;0),"+-","")</f>
        <v/>
      </c>
      <c r="J2391" s="9">
        <f ca="1">SUMIF(INDIRECT(Table2[[#Headers],[M23_28_2]]&amp;"[concat]"),Table2[concat],INDIRECT(Table2[[#Headers],[M23_28_2]]&amp;"[c]"))</f>
        <v>0</v>
      </c>
      <c r="K2391" s="9"/>
      <c r="L2391" s="9" t="str">
        <f ca="1">IF(OR(Table2[[#This Row],[M23_28_2]]&gt;0,Table2[[#This Row],[K23_28_2]]&lt;0),"+-","")</f>
        <v/>
      </c>
    </row>
    <row r="2392" spans="1:12" x14ac:dyDescent="0.25">
      <c r="A2392" s="6" t="str">
        <f>SUBSTITUTE(SUBSTITUTE(Table2[[#This Row],[NAMA BARANG]],"-","")," ","")</f>
        <v>TipeexDT50504</v>
      </c>
      <c r="B2392" s="8">
        <f ca="1">IF(Table2[[#This Row],[TT]]&lt;1,"",COUNT(B$2:B2391)+1)</f>
        <v>2390</v>
      </c>
      <c r="C2392" s="6" t="s">
        <v>2740</v>
      </c>
      <c r="D2392" s="8">
        <v>5</v>
      </c>
      <c r="E2392" s="8" t="s">
        <v>106</v>
      </c>
      <c r="F2392" s="8">
        <f ca="1">SUM(Table2[[#This Row],[AWAL]],Table2[[#This Row],[M17_21_2]],Table2[[#This Row],[K17_21_2]],Table2[[#This Row],[M23_28_2]],Table2[[#This Row],[K23_28_2]])</f>
        <v>5</v>
      </c>
      <c r="G2392" s="6">
        <f ca="1">SUMIF(INDIRECT(Table2[[#Headers],[M17_21_2]]&amp;"[concat]"),Table2[concat],INDIRECT(Table2[[#Headers],[M17_21_2]]&amp;"[c]"))</f>
        <v>0</v>
      </c>
      <c r="H2392" s="6">
        <f ca="1">SUMIF(INDIRECT(Table2[[#Headers],[K17_21_2]]&amp;"[concat]"),Table2[concat],INDIRECT(Table2[[#Headers],[K17_21_2]]&amp;"[c]"))*-1</f>
        <v>0</v>
      </c>
      <c r="I2392" s="6" t="str">
        <f ca="1">IF(OR(Table2[[#This Row],[M17_21_2]]&gt;0,Table2[[#This Row],[K17_21_2]]&lt;0),"+-","")</f>
        <v/>
      </c>
      <c r="J2392" s="9">
        <f ca="1">SUMIF(INDIRECT(Table2[[#Headers],[M23_28_2]]&amp;"[concat]"),Table2[concat],INDIRECT(Table2[[#Headers],[M23_28_2]]&amp;"[c]"))</f>
        <v>0</v>
      </c>
      <c r="K2392" s="9"/>
      <c r="L2392" s="9" t="str">
        <f ca="1">IF(OR(Table2[[#This Row],[M23_28_2]]&gt;0,Table2[[#This Row],[K23_28_2]]&lt;0),"+-","")</f>
        <v/>
      </c>
    </row>
    <row r="2393" spans="1:12" x14ac:dyDescent="0.25">
      <c r="A2393" s="6" t="str">
        <f>SUBSTITUTE(SUBSTITUTE(Table2[[#This Row],[NAMA BARANG]],"-","")," ","")</f>
        <v>TipeexHk0810</v>
      </c>
      <c r="B2393" s="8">
        <f ca="1">IF(Table2[[#This Row],[TT]]&lt;1,"",COUNT(B$2:B2392)+1)</f>
        <v>2391</v>
      </c>
      <c r="C2393" s="6" t="s">
        <v>2741</v>
      </c>
      <c r="D2393" s="8">
        <v>21</v>
      </c>
      <c r="E2393" s="8" t="s">
        <v>36</v>
      </c>
      <c r="F2393" s="8">
        <f ca="1">SUM(Table2[[#This Row],[AWAL]],Table2[[#This Row],[M17_21_2]],Table2[[#This Row],[K17_21_2]],Table2[[#This Row],[M23_28_2]],Table2[[#This Row],[K23_28_2]])</f>
        <v>21</v>
      </c>
      <c r="G2393" s="6">
        <f ca="1">SUMIF(INDIRECT(Table2[[#Headers],[M17_21_2]]&amp;"[concat]"),Table2[concat],INDIRECT(Table2[[#Headers],[M17_21_2]]&amp;"[c]"))</f>
        <v>0</v>
      </c>
      <c r="H2393" s="6">
        <f ca="1">SUMIF(INDIRECT(Table2[[#Headers],[K17_21_2]]&amp;"[concat]"),Table2[concat],INDIRECT(Table2[[#Headers],[K17_21_2]]&amp;"[c]"))*-1</f>
        <v>0</v>
      </c>
      <c r="I2393" s="6" t="str">
        <f ca="1">IF(OR(Table2[[#This Row],[M17_21_2]]&gt;0,Table2[[#This Row],[K17_21_2]]&lt;0),"+-","")</f>
        <v/>
      </c>
      <c r="J2393" s="9">
        <f ca="1">SUMIF(INDIRECT(Table2[[#Headers],[M23_28_2]]&amp;"[concat]"),Table2[concat],INDIRECT(Table2[[#Headers],[M23_28_2]]&amp;"[c]"))</f>
        <v>0</v>
      </c>
      <c r="K2393" s="9"/>
      <c r="L2393" s="9" t="str">
        <f ca="1">IF(OR(Table2[[#This Row],[M23_28_2]]&gt;0,Table2[[#This Row],[K23_28_2]]&lt;0),"+-","")</f>
        <v/>
      </c>
    </row>
    <row r="2394" spans="1:12" x14ac:dyDescent="0.25">
      <c r="A2394" s="6" t="str">
        <f>SUBSTITUTE(SUBSTITUTE(Table2[[#This Row],[NAMA BARANG]],"-","")," ","")</f>
        <v>TipeexjosCF01B</v>
      </c>
      <c r="B2394" s="8">
        <f ca="1">IF(Table2[[#This Row],[TT]]&lt;1,"",COUNT(B$2:B2393)+1)</f>
        <v>2392</v>
      </c>
      <c r="C2394" s="6" t="s">
        <v>2742</v>
      </c>
      <c r="D2394" s="8">
        <v>23</v>
      </c>
      <c r="E2394" s="8" t="s">
        <v>106</v>
      </c>
      <c r="F2394" s="8">
        <f ca="1">SUM(Table2[[#This Row],[AWAL]],Table2[[#This Row],[M17_21_2]],Table2[[#This Row],[K17_21_2]],Table2[[#This Row],[M23_28_2]],Table2[[#This Row],[K23_28_2]])</f>
        <v>23</v>
      </c>
      <c r="G2394" s="6">
        <f ca="1">SUMIF(INDIRECT(Table2[[#Headers],[M17_21_2]]&amp;"[concat]"),Table2[concat],INDIRECT(Table2[[#Headers],[M17_21_2]]&amp;"[c]"))</f>
        <v>0</v>
      </c>
      <c r="H2394" s="6">
        <f ca="1">SUMIF(INDIRECT(Table2[[#Headers],[K17_21_2]]&amp;"[concat]"),Table2[concat],INDIRECT(Table2[[#Headers],[K17_21_2]]&amp;"[c]"))*-1</f>
        <v>0</v>
      </c>
      <c r="I2394" s="6" t="str">
        <f ca="1">IF(OR(Table2[[#This Row],[M17_21_2]]&gt;0,Table2[[#This Row],[K17_21_2]]&lt;0),"+-","")</f>
        <v/>
      </c>
      <c r="J2394" s="9">
        <f ca="1">SUMIF(INDIRECT(Table2[[#Headers],[M23_28_2]]&amp;"[concat]"),Table2[concat],INDIRECT(Table2[[#Headers],[M23_28_2]]&amp;"[c]"))</f>
        <v>0</v>
      </c>
      <c r="K2394" s="9"/>
      <c r="L2394" s="9" t="str">
        <f ca="1">IF(OR(Table2[[#This Row],[M23_28_2]]&gt;0,Table2[[#This Row],[K23_28_2]]&lt;0),"+-","")</f>
        <v/>
      </c>
    </row>
    <row r="2395" spans="1:12" x14ac:dyDescent="0.25">
      <c r="A2395" s="6" t="str">
        <f>SUBSTITUTE(SUBSTITUTE(Table2[[#This Row],[NAMA BARANG]],"-","")," ","")</f>
        <v>TipeexKC2088</v>
      </c>
      <c r="B2395" s="8">
        <f ca="1">IF(Table2[[#This Row],[TT]]&lt;1,"",COUNT(B$2:B2394)+1)</f>
        <v>2393</v>
      </c>
      <c r="C2395" s="6" t="s">
        <v>2743</v>
      </c>
      <c r="D2395" s="8">
        <v>3</v>
      </c>
      <c r="E2395" s="8">
        <v>1440</v>
      </c>
      <c r="F2395" s="8">
        <f ca="1">SUM(Table2[[#This Row],[AWAL]],Table2[[#This Row],[M17_21_2]],Table2[[#This Row],[K17_21_2]],Table2[[#This Row],[M23_28_2]],Table2[[#This Row],[K23_28_2]])</f>
        <v>3</v>
      </c>
      <c r="G2395" s="6">
        <f ca="1">SUMIF(INDIRECT(Table2[[#Headers],[M17_21_2]]&amp;"[concat]"),Table2[concat],INDIRECT(Table2[[#Headers],[M17_21_2]]&amp;"[c]"))</f>
        <v>0</v>
      </c>
      <c r="H2395" s="6">
        <f ca="1">SUMIF(INDIRECT(Table2[[#Headers],[K17_21_2]]&amp;"[concat]"),Table2[concat],INDIRECT(Table2[[#Headers],[K17_21_2]]&amp;"[c]"))*-1</f>
        <v>0</v>
      </c>
      <c r="I2395" s="6" t="str">
        <f ca="1">IF(OR(Table2[[#This Row],[M17_21_2]]&gt;0,Table2[[#This Row],[K17_21_2]]&lt;0),"+-","")</f>
        <v/>
      </c>
      <c r="J2395" s="9">
        <f ca="1">SUMIF(INDIRECT(Table2[[#Headers],[M23_28_2]]&amp;"[concat]"),Table2[concat],INDIRECT(Table2[[#Headers],[M23_28_2]]&amp;"[c]"))</f>
        <v>0</v>
      </c>
      <c r="K2395" s="9"/>
      <c r="L2395" s="9" t="str">
        <f ca="1">IF(OR(Table2[[#This Row],[M23_28_2]]&gt;0,Table2[[#This Row],[K23_28_2]]&lt;0),"+-","")</f>
        <v/>
      </c>
    </row>
    <row r="2396" spans="1:12" x14ac:dyDescent="0.25">
      <c r="A2396" s="6" t="str">
        <f>SUBSTITUTE(SUBSTITUTE(Table2[[#This Row],[NAMA BARANG]],"-","")," ","")</f>
        <v>TipeexKL409Arobot</v>
      </c>
      <c r="B2396" s="8">
        <f ca="1">IF(Table2[[#This Row],[TT]]&lt;1,"",COUNT(B$2:B2395)+1)</f>
        <v>2394</v>
      </c>
      <c r="C2396" s="6" t="s">
        <v>2744</v>
      </c>
      <c r="D2396" s="8">
        <v>1</v>
      </c>
      <c r="E2396" s="8" t="s">
        <v>106</v>
      </c>
      <c r="F2396" s="8">
        <f ca="1">SUM(Table2[[#This Row],[AWAL]],Table2[[#This Row],[M17_21_2]],Table2[[#This Row],[K17_21_2]],Table2[[#This Row],[M23_28_2]],Table2[[#This Row],[K23_28_2]])</f>
        <v>1</v>
      </c>
      <c r="G2396" s="6">
        <f ca="1">SUMIF(INDIRECT(Table2[[#Headers],[M17_21_2]]&amp;"[concat]"),Table2[concat],INDIRECT(Table2[[#Headers],[M17_21_2]]&amp;"[c]"))</f>
        <v>0</v>
      </c>
      <c r="H2396" s="6">
        <f ca="1">SUMIF(INDIRECT(Table2[[#Headers],[K17_21_2]]&amp;"[concat]"),Table2[concat],INDIRECT(Table2[[#Headers],[K17_21_2]]&amp;"[c]"))*-1</f>
        <v>0</v>
      </c>
      <c r="I2396" s="6" t="str">
        <f ca="1">IF(OR(Table2[[#This Row],[M17_21_2]]&gt;0,Table2[[#This Row],[K17_21_2]]&lt;0),"+-","")</f>
        <v/>
      </c>
      <c r="J2396" s="9">
        <f ca="1">SUMIF(INDIRECT(Table2[[#Headers],[M23_28_2]]&amp;"[concat]"),Table2[concat],INDIRECT(Table2[[#Headers],[M23_28_2]]&amp;"[c]"))</f>
        <v>0</v>
      </c>
      <c r="K2396" s="9"/>
      <c r="L2396" s="9" t="str">
        <f ca="1">IF(OR(Table2[[#This Row],[M23_28_2]]&gt;0,Table2[[#This Row],[K23_28_2]]&lt;0),"+-","")</f>
        <v/>
      </c>
    </row>
    <row r="2397" spans="1:12" x14ac:dyDescent="0.25">
      <c r="A2397" s="6" t="str">
        <f>SUBSTITUTE(SUBSTITUTE(Table2[[#This Row],[NAMA BARANG]],"-","")," ","")</f>
        <v>TipeexKT1126/kitty</v>
      </c>
      <c r="B2397" s="8">
        <f ca="1">IF(Table2[[#This Row],[TT]]&lt;1,"",COUNT(B$2:B2396)+1)</f>
        <v>2395</v>
      </c>
      <c r="C2397" s="6" t="s">
        <v>2745</v>
      </c>
      <c r="D2397" s="8">
        <v>5</v>
      </c>
      <c r="E2397" s="8" t="s">
        <v>205</v>
      </c>
      <c r="F2397" s="8">
        <f ca="1">SUM(Table2[[#This Row],[AWAL]],Table2[[#This Row],[M17_21_2]],Table2[[#This Row],[K17_21_2]],Table2[[#This Row],[M23_28_2]],Table2[[#This Row],[K23_28_2]])</f>
        <v>5</v>
      </c>
      <c r="G2397" s="6">
        <f ca="1">SUMIF(INDIRECT(Table2[[#Headers],[M17_21_2]]&amp;"[concat]"),Table2[concat],INDIRECT(Table2[[#Headers],[M17_21_2]]&amp;"[c]"))</f>
        <v>0</v>
      </c>
      <c r="H2397" s="6">
        <f ca="1">SUMIF(INDIRECT(Table2[[#Headers],[K17_21_2]]&amp;"[concat]"),Table2[concat],INDIRECT(Table2[[#Headers],[K17_21_2]]&amp;"[c]"))*-1</f>
        <v>0</v>
      </c>
      <c r="I2397" s="6" t="str">
        <f ca="1">IF(OR(Table2[[#This Row],[M17_21_2]]&gt;0,Table2[[#This Row],[K17_21_2]]&lt;0),"+-","")</f>
        <v/>
      </c>
      <c r="J2397" s="9">
        <f ca="1">SUMIF(INDIRECT(Table2[[#Headers],[M23_28_2]]&amp;"[concat]"),Table2[concat],INDIRECT(Table2[[#Headers],[M23_28_2]]&amp;"[c]"))</f>
        <v>0</v>
      </c>
      <c r="K2397" s="9"/>
      <c r="L2397" s="9" t="str">
        <f ca="1">IF(OR(Table2[[#This Row],[M23_28_2]]&gt;0,Table2[[#This Row],[K23_28_2]]&lt;0),"+-","")</f>
        <v/>
      </c>
    </row>
    <row r="2398" spans="1:12" x14ac:dyDescent="0.25">
      <c r="A2398" s="6" t="str">
        <f>SUBSTITUTE(SUBSTITUTE(Table2[[#This Row],[NAMA BARANG]],"-","")," ","")</f>
        <v>TipeexKyCT486blk</v>
      </c>
      <c r="B2398" s="8">
        <f ca="1">IF(Table2[[#This Row],[TT]]&lt;1,"",COUNT(B$2:B2397)+1)</f>
        <v>2396</v>
      </c>
      <c r="C2398" s="6" t="s">
        <v>2746</v>
      </c>
      <c r="D2398" s="8">
        <v>30</v>
      </c>
      <c r="E2398" s="8" t="s">
        <v>96</v>
      </c>
      <c r="F2398" s="8">
        <f ca="1">SUM(Table2[[#This Row],[AWAL]],Table2[[#This Row],[M17_21_2]],Table2[[#This Row],[K17_21_2]],Table2[[#This Row],[M23_28_2]],Table2[[#This Row],[K23_28_2]])</f>
        <v>30</v>
      </c>
      <c r="G2398" s="6">
        <f ca="1">SUMIF(INDIRECT(Table2[[#Headers],[M17_21_2]]&amp;"[concat]"),Table2[concat],INDIRECT(Table2[[#Headers],[M17_21_2]]&amp;"[c]"))</f>
        <v>0</v>
      </c>
      <c r="H2398" s="6">
        <f ca="1">SUMIF(INDIRECT(Table2[[#Headers],[K17_21_2]]&amp;"[concat]"),Table2[concat],INDIRECT(Table2[[#Headers],[K17_21_2]]&amp;"[c]"))*-1</f>
        <v>0</v>
      </c>
      <c r="I2398" s="6" t="str">
        <f ca="1">IF(OR(Table2[[#This Row],[M17_21_2]]&gt;0,Table2[[#This Row],[K17_21_2]]&lt;0),"+-","")</f>
        <v/>
      </c>
      <c r="J2398" s="9">
        <f ca="1">SUMIF(INDIRECT(Table2[[#Headers],[M23_28_2]]&amp;"[concat]"),Table2[concat],INDIRECT(Table2[[#Headers],[M23_28_2]]&amp;"[c]"))</f>
        <v>0</v>
      </c>
      <c r="K2398" s="9"/>
      <c r="L2398" s="9" t="str">
        <f ca="1">IF(OR(Table2[[#This Row],[M23_28_2]]&gt;0,Table2[[#This Row],[K23_28_2]]&lt;0),"+-","")</f>
        <v/>
      </c>
    </row>
    <row r="2399" spans="1:12" x14ac:dyDescent="0.25">
      <c r="A2399" s="6" t="str">
        <f>SUBSTITUTE(SUBSTITUTE(Table2[[#This Row],[NAMA BARANG]],"-","")," ","")</f>
        <v>TipeexKyCT487blk</v>
      </c>
      <c r="B2399" s="8">
        <f ca="1">IF(Table2[[#This Row],[TT]]&lt;1,"",COUNT(B$2:B2398)+1)</f>
        <v>2397</v>
      </c>
      <c r="C2399" s="6" t="s">
        <v>2747</v>
      </c>
      <c r="D2399" s="8">
        <v>31</v>
      </c>
      <c r="E2399" s="8" t="s">
        <v>96</v>
      </c>
      <c r="F2399" s="8">
        <f ca="1">SUM(Table2[[#This Row],[AWAL]],Table2[[#This Row],[M17_21_2]],Table2[[#This Row],[K17_21_2]],Table2[[#This Row],[M23_28_2]],Table2[[#This Row],[K23_28_2]])</f>
        <v>31</v>
      </c>
      <c r="G2399" s="6">
        <f ca="1">SUMIF(INDIRECT(Table2[[#Headers],[M17_21_2]]&amp;"[concat]"),Table2[concat],INDIRECT(Table2[[#Headers],[M17_21_2]]&amp;"[c]"))</f>
        <v>0</v>
      </c>
      <c r="H2399" s="6">
        <f ca="1">SUMIF(INDIRECT(Table2[[#Headers],[K17_21_2]]&amp;"[concat]"),Table2[concat],INDIRECT(Table2[[#Headers],[K17_21_2]]&amp;"[c]"))*-1</f>
        <v>0</v>
      </c>
      <c r="I2399" s="6" t="str">
        <f ca="1">IF(OR(Table2[[#This Row],[M17_21_2]]&gt;0,Table2[[#This Row],[K17_21_2]]&lt;0),"+-","")</f>
        <v/>
      </c>
      <c r="J2399" s="9">
        <f ca="1">SUMIF(INDIRECT(Table2[[#Headers],[M23_28_2]]&amp;"[concat]"),Table2[concat],INDIRECT(Table2[[#Headers],[M23_28_2]]&amp;"[c]"))</f>
        <v>0</v>
      </c>
      <c r="K2399" s="9"/>
      <c r="L2399" s="9" t="str">
        <f ca="1">IF(OR(Table2[[#This Row],[M23_28_2]]&gt;0,Table2[[#This Row],[K23_28_2]]&lt;0),"+-","")</f>
        <v/>
      </c>
    </row>
    <row r="2400" spans="1:12" x14ac:dyDescent="0.25">
      <c r="A2400" s="6" t="str">
        <f>SUBSTITUTE(SUBSTITUTE(Table2[[#This Row],[NAMA BARANG]],"-","")," ","")</f>
        <v>TipeexKYDB7001</v>
      </c>
      <c r="B2400" s="8">
        <f ca="1">IF(Table2[[#This Row],[TT]]&lt;1,"",COUNT(B$2:B2399)+1)</f>
        <v>2398</v>
      </c>
      <c r="C2400" s="6" t="s">
        <v>2748</v>
      </c>
      <c r="D2400" s="8">
        <v>13</v>
      </c>
      <c r="E2400" s="8" t="s">
        <v>85</v>
      </c>
      <c r="F2400" s="8">
        <f ca="1">SUM(Table2[[#This Row],[AWAL]],Table2[[#This Row],[M17_21_2]],Table2[[#This Row],[K17_21_2]],Table2[[#This Row],[M23_28_2]],Table2[[#This Row],[K23_28_2]])</f>
        <v>13</v>
      </c>
      <c r="G2400" s="6">
        <f ca="1">SUMIF(INDIRECT(Table2[[#Headers],[M17_21_2]]&amp;"[concat]"),Table2[concat],INDIRECT(Table2[[#Headers],[M17_21_2]]&amp;"[c]"))</f>
        <v>0</v>
      </c>
      <c r="H2400" s="6">
        <f ca="1">SUMIF(INDIRECT(Table2[[#Headers],[K17_21_2]]&amp;"[concat]"),Table2[concat],INDIRECT(Table2[[#Headers],[K17_21_2]]&amp;"[c]"))*-1</f>
        <v>0</v>
      </c>
      <c r="I2400" s="6" t="str">
        <f ca="1">IF(OR(Table2[[#This Row],[M17_21_2]]&gt;0,Table2[[#This Row],[K17_21_2]]&lt;0),"+-","")</f>
        <v/>
      </c>
      <c r="J2400" s="9">
        <f ca="1">SUMIF(INDIRECT(Table2[[#Headers],[M23_28_2]]&amp;"[concat]"),Table2[concat],INDIRECT(Table2[[#Headers],[M23_28_2]]&amp;"[c]"))</f>
        <v>0</v>
      </c>
      <c r="K2400" s="9"/>
      <c r="L2400" s="9" t="str">
        <f ca="1">IF(OR(Table2[[#This Row],[M23_28_2]]&gt;0,Table2[[#This Row],[K23_28_2]]&lt;0),"+-","")</f>
        <v/>
      </c>
    </row>
    <row r="2401" spans="1:12" x14ac:dyDescent="0.25">
      <c r="A2401" s="6" t="str">
        <f>SUBSTITUTE(SUBSTITUTE(Table2[[#This Row],[NAMA BARANG]],"-","")," ","")</f>
        <v>TipeexKYDB7002</v>
      </c>
      <c r="B2401" s="8">
        <f ca="1">IF(Table2[[#This Row],[TT]]&lt;1,"",COUNT(B$2:B2400)+1)</f>
        <v>2399</v>
      </c>
      <c r="C2401" s="6" t="s">
        <v>2749</v>
      </c>
      <c r="D2401" s="8">
        <v>12</v>
      </c>
      <c r="E2401" s="8" t="s">
        <v>85</v>
      </c>
      <c r="F2401" s="8">
        <f ca="1">SUM(Table2[[#This Row],[AWAL]],Table2[[#This Row],[M17_21_2]],Table2[[#This Row],[K17_21_2]],Table2[[#This Row],[M23_28_2]],Table2[[#This Row],[K23_28_2]])</f>
        <v>12</v>
      </c>
      <c r="G2401" s="6">
        <f ca="1">SUMIF(INDIRECT(Table2[[#Headers],[M17_21_2]]&amp;"[concat]"),Table2[concat],INDIRECT(Table2[[#Headers],[M17_21_2]]&amp;"[c]"))</f>
        <v>0</v>
      </c>
      <c r="H2401" s="6">
        <f ca="1">SUMIF(INDIRECT(Table2[[#Headers],[K17_21_2]]&amp;"[concat]"),Table2[concat],INDIRECT(Table2[[#Headers],[K17_21_2]]&amp;"[c]"))*-1</f>
        <v>0</v>
      </c>
      <c r="I2401" s="6" t="str">
        <f ca="1">IF(OR(Table2[[#This Row],[M17_21_2]]&gt;0,Table2[[#This Row],[K17_21_2]]&lt;0),"+-","")</f>
        <v/>
      </c>
      <c r="J2401" s="9">
        <f ca="1">SUMIF(INDIRECT(Table2[[#Headers],[M23_28_2]]&amp;"[concat]"),Table2[concat],INDIRECT(Table2[[#Headers],[M23_28_2]]&amp;"[c]"))</f>
        <v>0</v>
      </c>
      <c r="K2401" s="9"/>
      <c r="L2401" s="9" t="str">
        <f ca="1">IF(OR(Table2[[#This Row],[M23_28_2]]&gt;0,Table2[[#This Row],[K23_28_2]]&lt;0),"+-","")</f>
        <v/>
      </c>
    </row>
    <row r="2402" spans="1:12" x14ac:dyDescent="0.25">
      <c r="A2402" s="6" t="str">
        <f>SUBSTITUTE(SUBSTITUTE(Table2[[#This Row],[NAMA BARANG]],"-","")," ","")</f>
        <v>Tipeexlabu1878</v>
      </c>
      <c r="B2402" s="8">
        <f ca="1">IF(Table2[[#This Row],[TT]]&lt;1,"",COUNT(B$2:B2401)+1)</f>
        <v>2400</v>
      </c>
      <c r="C2402" s="6" t="s">
        <v>2750</v>
      </c>
      <c r="D2402" s="8">
        <v>52</v>
      </c>
      <c r="E2402" s="8" t="s">
        <v>85</v>
      </c>
      <c r="F2402" s="8">
        <f ca="1">SUM(Table2[[#This Row],[AWAL]],Table2[[#This Row],[M17_21_2]],Table2[[#This Row],[K17_21_2]],Table2[[#This Row],[M23_28_2]],Table2[[#This Row],[K23_28_2]])</f>
        <v>52</v>
      </c>
      <c r="G2402" s="6">
        <f ca="1">SUMIF(INDIRECT(Table2[[#Headers],[M17_21_2]]&amp;"[concat]"),Table2[concat],INDIRECT(Table2[[#Headers],[M17_21_2]]&amp;"[c]"))</f>
        <v>0</v>
      </c>
      <c r="H2402" s="6">
        <f ca="1">SUMIF(INDIRECT(Table2[[#Headers],[K17_21_2]]&amp;"[concat]"),Table2[concat],INDIRECT(Table2[[#Headers],[K17_21_2]]&amp;"[c]"))*-1</f>
        <v>0</v>
      </c>
      <c r="I2402" s="6" t="str">
        <f ca="1">IF(OR(Table2[[#This Row],[M17_21_2]]&gt;0,Table2[[#This Row],[K17_21_2]]&lt;0),"+-","")</f>
        <v/>
      </c>
      <c r="J2402" s="9">
        <f ca="1">SUMIF(INDIRECT(Table2[[#Headers],[M23_28_2]]&amp;"[concat]"),Table2[concat],INDIRECT(Table2[[#Headers],[M23_28_2]]&amp;"[c]"))</f>
        <v>0</v>
      </c>
      <c r="K2402" s="9"/>
      <c r="L2402" s="9" t="str">
        <f ca="1">IF(OR(Table2[[#This Row],[M23_28_2]]&gt;0,Table2[[#This Row],[K23_28_2]]&lt;0),"+-","")</f>
        <v/>
      </c>
    </row>
    <row r="2403" spans="1:12" x14ac:dyDescent="0.25">
      <c r="A2403" s="6" t="str">
        <f>SUBSTITUTE(SUBSTITUTE(Table2[[#This Row],[NAMA BARANG]],"-","")," ","")</f>
        <v>Tipeexsakura328pjg</v>
      </c>
      <c r="B2403" s="8">
        <f ca="1">IF(Table2[[#This Row],[TT]]&lt;1,"",COUNT(B$2:B2402)+1)</f>
        <v>2401</v>
      </c>
      <c r="C2403" s="6" t="s">
        <v>2751</v>
      </c>
      <c r="D2403" s="8">
        <v>6</v>
      </c>
      <c r="E2403" s="8" t="s">
        <v>85</v>
      </c>
      <c r="F2403" s="8">
        <f ca="1">SUM(Table2[[#This Row],[AWAL]],Table2[[#This Row],[M17_21_2]],Table2[[#This Row],[K17_21_2]],Table2[[#This Row],[M23_28_2]],Table2[[#This Row],[K23_28_2]])</f>
        <v>6</v>
      </c>
      <c r="G2403" s="6">
        <f ca="1">SUMIF(INDIRECT(Table2[[#Headers],[M17_21_2]]&amp;"[concat]"),Table2[concat],INDIRECT(Table2[[#Headers],[M17_21_2]]&amp;"[c]"))</f>
        <v>0</v>
      </c>
      <c r="H2403" s="6">
        <f ca="1">SUMIF(INDIRECT(Table2[[#Headers],[K17_21_2]]&amp;"[concat]"),Table2[concat],INDIRECT(Table2[[#Headers],[K17_21_2]]&amp;"[c]"))*-1</f>
        <v>0</v>
      </c>
      <c r="I2403" s="6" t="str">
        <f ca="1">IF(OR(Table2[[#This Row],[M17_21_2]]&gt;0,Table2[[#This Row],[K17_21_2]]&lt;0),"+-","")</f>
        <v/>
      </c>
      <c r="J2403" s="9">
        <f ca="1">SUMIF(INDIRECT(Table2[[#Headers],[M23_28_2]]&amp;"[concat]"),Table2[concat],INDIRECT(Table2[[#Headers],[M23_28_2]]&amp;"[c]"))</f>
        <v>0</v>
      </c>
      <c r="K2403" s="9"/>
      <c r="L2403" s="9" t="str">
        <f ca="1">IF(OR(Table2[[#This Row],[M23_28_2]]&gt;0,Table2[[#This Row],[K23_28_2]]&lt;0),"+-","")</f>
        <v/>
      </c>
    </row>
    <row r="2404" spans="1:12" x14ac:dyDescent="0.25">
      <c r="A2404" s="6" t="str">
        <f>SUBSTITUTE(SUBSTITUTE(Table2[[#This Row],[NAMA BARANG]],"-","")," ","")</f>
        <v>Tipeexsenter5000Hk</v>
      </c>
      <c r="B2404" s="8">
        <f ca="1">IF(Table2[[#This Row],[TT]]&lt;1,"",COUNT(B$2:B2403)+1)</f>
        <v>2402</v>
      </c>
      <c r="C2404" s="6" t="s">
        <v>2752</v>
      </c>
      <c r="D2404" s="8">
        <v>1</v>
      </c>
      <c r="E2404" s="8" t="s">
        <v>205</v>
      </c>
      <c r="F2404" s="8">
        <f ca="1">SUM(Table2[[#This Row],[AWAL]],Table2[[#This Row],[M17_21_2]],Table2[[#This Row],[K17_21_2]],Table2[[#This Row],[M23_28_2]],Table2[[#This Row],[K23_28_2]])</f>
        <v>1</v>
      </c>
      <c r="G2404" s="6">
        <f ca="1">SUMIF(INDIRECT(Table2[[#Headers],[M17_21_2]]&amp;"[concat]"),Table2[concat],INDIRECT(Table2[[#Headers],[M17_21_2]]&amp;"[c]"))</f>
        <v>0</v>
      </c>
      <c r="H2404" s="6">
        <f ca="1">SUMIF(INDIRECT(Table2[[#Headers],[K17_21_2]]&amp;"[concat]"),Table2[concat],INDIRECT(Table2[[#Headers],[K17_21_2]]&amp;"[c]"))*-1</f>
        <v>0</v>
      </c>
      <c r="I2404" s="6" t="str">
        <f ca="1">IF(OR(Table2[[#This Row],[M17_21_2]]&gt;0,Table2[[#This Row],[K17_21_2]]&lt;0),"+-","")</f>
        <v/>
      </c>
      <c r="J2404" s="9">
        <f ca="1">SUMIF(INDIRECT(Table2[[#Headers],[M23_28_2]]&amp;"[concat]"),Table2[concat],INDIRECT(Table2[[#Headers],[M23_28_2]]&amp;"[c]"))</f>
        <v>0</v>
      </c>
      <c r="K2404" s="9"/>
      <c r="L2404" s="9" t="str">
        <f ca="1">IF(OR(Table2[[#This Row],[M23_28_2]]&gt;0,Table2[[#This Row],[K23_28_2]]&lt;0),"+-","")</f>
        <v/>
      </c>
    </row>
    <row r="2405" spans="1:12" x14ac:dyDescent="0.25">
      <c r="A2405" s="6" t="str">
        <f>SUBSTITUTE(SUBSTITUTE(Table2[[#This Row],[NAMA BARANG]],"-","")," ","")</f>
        <v>Tipeexsenter5012Smurf</v>
      </c>
      <c r="B2405" s="8">
        <f ca="1">IF(Table2[[#This Row],[TT]]&lt;1,"",COUNT(B$2:B2404)+1)</f>
        <v>2403</v>
      </c>
      <c r="C2405" s="6" t="s">
        <v>2753</v>
      </c>
      <c r="D2405" s="8">
        <v>1</v>
      </c>
      <c r="E2405" s="8" t="s">
        <v>205</v>
      </c>
      <c r="F2405" s="8">
        <f ca="1">SUM(Table2[[#This Row],[AWAL]],Table2[[#This Row],[M17_21_2]],Table2[[#This Row],[K17_21_2]],Table2[[#This Row],[M23_28_2]],Table2[[#This Row],[K23_28_2]])</f>
        <v>1</v>
      </c>
      <c r="G2405" s="6">
        <f ca="1">SUMIF(INDIRECT(Table2[[#Headers],[M17_21_2]]&amp;"[concat]"),Table2[concat],INDIRECT(Table2[[#Headers],[M17_21_2]]&amp;"[c]"))</f>
        <v>0</v>
      </c>
      <c r="H2405" s="6">
        <f ca="1">SUMIF(INDIRECT(Table2[[#Headers],[K17_21_2]]&amp;"[concat]"),Table2[concat],INDIRECT(Table2[[#Headers],[K17_21_2]]&amp;"[c]"))*-1</f>
        <v>0</v>
      </c>
      <c r="I2405" s="6" t="str">
        <f ca="1">IF(OR(Table2[[#This Row],[M17_21_2]]&gt;0,Table2[[#This Row],[K17_21_2]]&lt;0),"+-","")</f>
        <v/>
      </c>
      <c r="J2405" s="9">
        <f ca="1">SUMIF(INDIRECT(Table2[[#Headers],[M23_28_2]]&amp;"[concat]"),Table2[concat],INDIRECT(Table2[[#Headers],[M23_28_2]]&amp;"[c]"))</f>
        <v>0</v>
      </c>
      <c r="K2405" s="9"/>
      <c r="L2405" s="9" t="str">
        <f ca="1">IF(OR(Table2[[#This Row],[M23_28_2]]&gt;0,Table2[[#This Row],[K23_28_2]]&lt;0),"+-","")</f>
        <v/>
      </c>
    </row>
    <row r="2406" spans="1:12" x14ac:dyDescent="0.25">
      <c r="A2406" s="6" t="str">
        <f>SUBSTITUTE(SUBSTITUTE(Table2[[#This Row],[NAMA BARANG]],"-","")," ","")</f>
        <v>TipeexXDM702</v>
      </c>
      <c r="B2406" s="8">
        <f ca="1">IF(Table2[[#This Row],[TT]]&lt;1,"",COUNT(B$2:B2405)+1)</f>
        <v>2404</v>
      </c>
      <c r="C2406" s="6" t="s">
        <v>2754</v>
      </c>
      <c r="D2406" s="8">
        <v>3</v>
      </c>
      <c r="E2406" s="8" t="s">
        <v>2755</v>
      </c>
      <c r="F2406" s="8">
        <f ca="1">SUM(Table2[[#This Row],[AWAL]],Table2[[#This Row],[M17_21_2]],Table2[[#This Row],[K17_21_2]],Table2[[#This Row],[M23_28_2]],Table2[[#This Row],[K23_28_2]])</f>
        <v>3</v>
      </c>
      <c r="G2406" s="6">
        <f ca="1">SUMIF(INDIRECT(Table2[[#Headers],[M17_21_2]]&amp;"[concat]"),Table2[concat],INDIRECT(Table2[[#Headers],[M17_21_2]]&amp;"[c]"))</f>
        <v>0</v>
      </c>
      <c r="H2406" s="6">
        <f ca="1">SUMIF(INDIRECT(Table2[[#Headers],[K17_21_2]]&amp;"[concat]"),Table2[concat],INDIRECT(Table2[[#Headers],[K17_21_2]]&amp;"[c]"))*-1</f>
        <v>0</v>
      </c>
      <c r="I2406" s="6" t="str">
        <f ca="1">IF(OR(Table2[[#This Row],[M17_21_2]]&gt;0,Table2[[#This Row],[K17_21_2]]&lt;0),"+-","")</f>
        <v/>
      </c>
      <c r="J2406" s="9">
        <f ca="1">SUMIF(INDIRECT(Table2[[#Headers],[M23_28_2]]&amp;"[concat]"),Table2[concat],INDIRECT(Table2[[#Headers],[M23_28_2]]&amp;"[c]"))</f>
        <v>0</v>
      </c>
      <c r="K2406" s="9"/>
      <c r="L2406" s="9" t="str">
        <f ca="1">IF(OR(Table2[[#This Row],[M23_28_2]]&gt;0,Table2[[#This Row],[K23_28_2]]&lt;0),"+-","")</f>
        <v/>
      </c>
    </row>
    <row r="2407" spans="1:12" x14ac:dyDescent="0.25">
      <c r="A2407" s="6" t="str">
        <f>SUBSTITUTE(SUBSTITUTE(Table2[[#This Row],[NAMA BARANG]],"-","")," ","")</f>
        <v>TipeexXDM752(48)</v>
      </c>
      <c r="B2407" s="8">
        <f ca="1">IF(Table2[[#This Row],[TT]]&lt;1,"",COUNT(B$2:B2406)+1)</f>
        <v>2405</v>
      </c>
      <c r="C2407" s="6" t="s">
        <v>2756</v>
      </c>
      <c r="D2407" s="8">
        <v>5</v>
      </c>
      <c r="E2407" s="8" t="s">
        <v>560</v>
      </c>
      <c r="F2407" s="8">
        <f ca="1">SUM(Table2[[#This Row],[AWAL]],Table2[[#This Row],[M17_21_2]],Table2[[#This Row],[K17_21_2]],Table2[[#This Row],[M23_28_2]],Table2[[#This Row],[K23_28_2]])</f>
        <v>5</v>
      </c>
      <c r="G2407" s="6">
        <f ca="1">SUMIF(INDIRECT(Table2[[#Headers],[M17_21_2]]&amp;"[concat]"),Table2[concat],INDIRECT(Table2[[#Headers],[M17_21_2]]&amp;"[c]"))</f>
        <v>0</v>
      </c>
      <c r="H2407" s="6">
        <f ca="1">SUMIF(INDIRECT(Table2[[#Headers],[K17_21_2]]&amp;"[concat]"),Table2[concat],INDIRECT(Table2[[#Headers],[K17_21_2]]&amp;"[c]"))*-1</f>
        <v>0</v>
      </c>
      <c r="I2407" s="6" t="str">
        <f ca="1">IF(OR(Table2[[#This Row],[M17_21_2]]&gt;0,Table2[[#This Row],[K17_21_2]]&lt;0),"+-","")</f>
        <v/>
      </c>
      <c r="J2407" s="9">
        <f ca="1">SUMIF(INDIRECT(Table2[[#Headers],[M23_28_2]]&amp;"[concat]"),Table2[concat],INDIRECT(Table2[[#Headers],[M23_28_2]]&amp;"[c]"))</f>
        <v>0</v>
      </c>
      <c r="K2407" s="9"/>
      <c r="L2407" s="9" t="str">
        <f ca="1">IF(OR(Table2[[#This Row],[M23_28_2]]&gt;0,Table2[[#This Row],[K23_28_2]]&lt;0),"+-","")</f>
        <v/>
      </c>
    </row>
    <row r="2408" spans="1:12" x14ac:dyDescent="0.25">
      <c r="A2408" s="6" t="str">
        <f>SUBSTITUTE(SUBSTITUTE(Table2[[#This Row],[NAMA BARANG]],"-","")," ","")</f>
        <v>TipeexYS1082</v>
      </c>
      <c r="B2408" s="8">
        <f ca="1">IF(Table2[[#This Row],[TT]]&lt;1,"",COUNT(B$2:B2407)+1)</f>
        <v>2406</v>
      </c>
      <c r="C2408" s="6" t="s">
        <v>2757</v>
      </c>
      <c r="D2408" s="8">
        <v>3</v>
      </c>
      <c r="E2408" s="8" t="s">
        <v>205</v>
      </c>
      <c r="F2408" s="8">
        <f ca="1">SUM(Table2[[#This Row],[AWAL]],Table2[[#This Row],[M17_21_2]],Table2[[#This Row],[K17_21_2]],Table2[[#This Row],[M23_28_2]],Table2[[#This Row],[K23_28_2]])</f>
        <v>3</v>
      </c>
      <c r="G2408" s="6">
        <f ca="1">SUMIF(INDIRECT(Table2[[#Headers],[M17_21_2]]&amp;"[concat]"),Table2[concat],INDIRECT(Table2[[#Headers],[M17_21_2]]&amp;"[c]"))</f>
        <v>0</v>
      </c>
      <c r="H2408" s="6">
        <f ca="1">SUMIF(INDIRECT(Table2[[#Headers],[K17_21_2]]&amp;"[concat]"),Table2[concat],INDIRECT(Table2[[#Headers],[K17_21_2]]&amp;"[c]"))*-1</f>
        <v>0</v>
      </c>
      <c r="I2408" s="6" t="str">
        <f ca="1">IF(OR(Table2[[#This Row],[M17_21_2]]&gt;0,Table2[[#This Row],[K17_21_2]]&lt;0),"+-","")</f>
        <v/>
      </c>
      <c r="J2408" s="9">
        <f ca="1">SUMIF(INDIRECT(Table2[[#Headers],[M23_28_2]]&amp;"[concat]"),Table2[concat],INDIRECT(Table2[[#Headers],[M23_28_2]]&amp;"[c]"))</f>
        <v>0</v>
      </c>
      <c r="K2408" s="9"/>
      <c r="L2408" s="9" t="str">
        <f ca="1">IF(OR(Table2[[#This Row],[M23_28_2]]&gt;0,Table2[[#This Row],[K23_28_2]]&lt;0),"+-","")</f>
        <v/>
      </c>
    </row>
    <row r="2409" spans="1:12" x14ac:dyDescent="0.25">
      <c r="A2409" s="6" t="str">
        <f>SUBSTITUTE(SUBSTITUTE(Table2[[#This Row],[NAMA BARANG]],"-","")," ","")</f>
        <v>Tipeex737</v>
      </c>
      <c r="B2409" s="8">
        <f ca="1">IF(Table2[[#This Row],[TT]]&lt;1,"",COUNT(B$2:B2408)+1)</f>
        <v>2407</v>
      </c>
      <c r="C2409" s="6" t="s">
        <v>2919</v>
      </c>
      <c r="D2409" s="8">
        <v>4</v>
      </c>
      <c r="E2409" s="8" t="s">
        <v>2981</v>
      </c>
      <c r="F2409" s="8">
        <f ca="1">SUM(Table2[[#This Row],[AWAL]],Table2[[#This Row],[M17_21_2]],Table2[[#This Row],[K17_21_2]],Table2[[#This Row],[M23_28_2]],Table2[[#This Row],[K23_28_2]])</f>
        <v>4</v>
      </c>
      <c r="G2409" s="6">
        <f ca="1">SUMIF(INDIRECT(Table2[[#Headers],[M17_21_2]]&amp;"[concat]"),Table2[concat],INDIRECT(Table2[[#Headers],[M17_21_2]]&amp;"[c]"))</f>
        <v>0</v>
      </c>
      <c r="H2409" s="6">
        <f ca="1">SUMIF(INDIRECT(Table2[[#Headers],[K17_21_2]]&amp;"[concat]"),Table2[concat],INDIRECT(Table2[[#Headers],[K17_21_2]]&amp;"[c]"))*-1</f>
        <v>0</v>
      </c>
      <c r="I2409" s="6" t="str">
        <f ca="1">IF(OR(Table2[[#This Row],[M17_21_2]]&gt;0,Table2[[#This Row],[K17_21_2]]&lt;0),"+-","")</f>
        <v/>
      </c>
      <c r="J2409" s="9">
        <f ca="1">SUMIF(INDIRECT(Table2[[#Headers],[M23_28_2]]&amp;"[concat]"),Table2[concat],INDIRECT(Table2[[#Headers],[M23_28_2]]&amp;"[c]"))</f>
        <v>0</v>
      </c>
      <c r="K2409" s="9"/>
      <c r="L2409" s="9" t="str">
        <f ca="1">IF(OR(Table2[[#This Row],[M23_28_2]]&gt;0,Table2[[#This Row],[K23_28_2]]&lt;0),"+-","")</f>
        <v/>
      </c>
    </row>
    <row r="2410" spans="1:12" x14ac:dyDescent="0.25">
      <c r="A2410" s="6" t="str">
        <f>SUBSTITUTE(SUBSTITUTE(Table2[[#This Row],[NAMA BARANG]],"-","")," ","")</f>
        <v>Tipeex9187</v>
      </c>
      <c r="B2410" s="8">
        <f ca="1">IF(Table2[[#This Row],[TT]]&lt;1,"",COUNT(B$2:B2409)+1)</f>
        <v>2408</v>
      </c>
      <c r="C2410" s="6" t="s">
        <v>2759</v>
      </c>
      <c r="D2410" s="8">
        <v>13</v>
      </c>
      <c r="E2410" s="8" t="s">
        <v>85</v>
      </c>
      <c r="F2410" s="8">
        <f ca="1">SUM(Table2[[#This Row],[AWAL]],Table2[[#This Row],[M17_21_2]],Table2[[#This Row],[K17_21_2]],Table2[[#This Row],[M23_28_2]],Table2[[#This Row],[K23_28_2]])</f>
        <v>13</v>
      </c>
      <c r="G2410" s="6">
        <f ca="1">SUMIF(INDIRECT(Table2[[#Headers],[M17_21_2]]&amp;"[concat]"),Table2[concat],INDIRECT(Table2[[#Headers],[M17_21_2]]&amp;"[c]"))</f>
        <v>0</v>
      </c>
      <c r="H2410" s="6">
        <f ca="1">SUMIF(INDIRECT(Table2[[#Headers],[K17_21_2]]&amp;"[concat]"),Table2[concat],INDIRECT(Table2[[#Headers],[K17_21_2]]&amp;"[c]"))*-1</f>
        <v>0</v>
      </c>
      <c r="I2410" s="6" t="str">
        <f ca="1">IF(OR(Table2[[#This Row],[M17_21_2]]&gt;0,Table2[[#This Row],[K17_21_2]]&lt;0),"+-","")</f>
        <v/>
      </c>
      <c r="J2410" s="9">
        <f ca="1">SUMIF(INDIRECT(Table2[[#Headers],[M23_28_2]]&amp;"[concat]"),Table2[concat],INDIRECT(Table2[[#Headers],[M23_28_2]]&amp;"[c]"))</f>
        <v>0</v>
      </c>
      <c r="K2410" s="9"/>
      <c r="L2410" s="9" t="str">
        <f ca="1">IF(OR(Table2[[#This Row],[M23_28_2]]&gt;0,Table2[[#This Row],[K23_28_2]]&lt;0),"+-","")</f>
        <v/>
      </c>
    </row>
    <row r="2411" spans="1:12" x14ac:dyDescent="0.25">
      <c r="A2411" s="6" t="str">
        <f>SUBSTITUTE(SUBSTITUTE(Table2[[#This Row],[NAMA BARANG]],"-","")," ","")</f>
        <v>Tipeex9189</v>
      </c>
      <c r="B2411" s="8">
        <f ca="1">IF(Table2[[#This Row],[TT]]&lt;1,"",COUNT(B$2:B2410)+1)</f>
        <v>2409</v>
      </c>
      <c r="C2411" s="6" t="s">
        <v>2758</v>
      </c>
      <c r="D2411" s="8">
        <v>11</v>
      </c>
      <c r="E2411" s="8" t="s">
        <v>85</v>
      </c>
      <c r="F2411" s="8">
        <f ca="1">SUM(Table2[[#This Row],[AWAL]],Table2[[#This Row],[M17_21_2]],Table2[[#This Row],[K17_21_2]],Table2[[#This Row],[M23_28_2]],Table2[[#This Row],[K23_28_2]])</f>
        <v>11</v>
      </c>
      <c r="G2411" s="6">
        <f ca="1">SUMIF(INDIRECT(Table2[[#Headers],[M17_21_2]]&amp;"[concat]"),Table2[concat],INDIRECT(Table2[[#Headers],[M17_21_2]]&amp;"[c]"))</f>
        <v>0</v>
      </c>
      <c r="H2411" s="6">
        <f ca="1">SUMIF(INDIRECT(Table2[[#Headers],[K17_21_2]]&amp;"[concat]"),Table2[concat],INDIRECT(Table2[[#Headers],[K17_21_2]]&amp;"[c]"))*-1</f>
        <v>0</v>
      </c>
      <c r="I2411" s="6" t="str">
        <f ca="1">IF(OR(Table2[[#This Row],[M17_21_2]]&gt;0,Table2[[#This Row],[K17_21_2]]&lt;0),"+-","")</f>
        <v/>
      </c>
      <c r="J2411" s="9">
        <f ca="1">SUMIF(INDIRECT(Table2[[#Headers],[M23_28_2]]&amp;"[concat]"),Table2[concat],INDIRECT(Table2[[#Headers],[M23_28_2]]&amp;"[c]"))</f>
        <v>0</v>
      </c>
      <c r="K2411" s="9"/>
      <c r="L2411" s="9" t="str">
        <f ca="1">IF(OR(Table2[[#This Row],[M23_28_2]]&gt;0,Table2[[#This Row],[K23_28_2]]&lt;0),"+-","")</f>
        <v/>
      </c>
    </row>
    <row r="2412" spans="1:12" x14ac:dyDescent="0.25">
      <c r="A2412" s="9" t="str">
        <f>SUBSTITUTE(SUBSTITUTE(Table2[[#This Row],[NAMA BARANG]],"-","")," ","")</f>
        <v>TipeexkertasMT855/5x20</v>
      </c>
      <c r="B2412" s="10">
        <f ca="1">IF(Table2[[#This Row],[TT]]&lt;1,"",COUNT(B$2:B2411)+1)</f>
        <v>2410</v>
      </c>
      <c r="C2412" s="32" t="s">
        <v>3068</v>
      </c>
      <c r="E2412" s="8" t="s">
        <v>2981</v>
      </c>
      <c r="F2412" s="10">
        <f ca="1">SUM(Table2[[#This Row],[AWAL]],Table2[[#This Row],[M17_21_2]],Table2[[#This Row],[K17_21_2]],Table2[[#This Row],[M23_28_2]],Table2[[#This Row],[K23_28_2]])</f>
        <v>1</v>
      </c>
      <c r="G2412" s="9">
        <f ca="1">SUMIF(INDIRECT(Table2[[#Headers],[M17_21_2]]&amp;"[concat]"),Table2[concat],INDIRECT(Table2[[#Headers],[M17_21_2]]&amp;"[c]"))</f>
        <v>0</v>
      </c>
      <c r="H2412" s="9">
        <f ca="1">SUMIF(INDIRECT(Table2[[#Headers],[K17_21_2]]&amp;"[concat]"),Table2[concat],INDIRECT(Table2[[#Headers],[K17_21_2]]&amp;"[c]"))*-1</f>
        <v>0</v>
      </c>
      <c r="I2412" s="9" t="str">
        <f ca="1">IF(OR(Table2[[#This Row],[M17_21_2]]&gt;0,Table2[[#This Row],[K17_21_2]]&lt;0),"+-","")</f>
        <v/>
      </c>
      <c r="J2412" s="9">
        <f ca="1">SUMIF(INDIRECT(Table2[[#Headers],[M23_28_2]]&amp;"[concat]"),Table2[concat],INDIRECT(Table2[[#Headers],[M23_28_2]]&amp;"[c]"))</f>
        <v>1</v>
      </c>
      <c r="K2412" s="9"/>
      <c r="L2412" s="9" t="str">
        <f ca="1">IF(OR(Table2[[#This Row],[M23_28_2]]&gt;0,Table2[[#This Row],[K23_28_2]]&lt;0),"+-","")</f>
        <v>+-</v>
      </c>
    </row>
    <row r="2413" spans="1:12" x14ac:dyDescent="0.25">
      <c r="A2413" s="9" t="str">
        <f>SUBSTITUTE(SUBSTITUTE(Table2[[#This Row],[NAMA BARANG]],"-","")," ","")</f>
        <v>TipeexkertasMT737A/5x16/+refill</v>
      </c>
      <c r="B2413" s="10">
        <f ca="1">IF(Table2[[#This Row],[TT]]&lt;1,"",COUNT(B$2:B2412)+1)</f>
        <v>2411</v>
      </c>
      <c r="C2413" s="32" t="s">
        <v>3069</v>
      </c>
      <c r="E2413" s="8" t="s">
        <v>2981</v>
      </c>
      <c r="F2413" s="10">
        <f ca="1">SUM(Table2[[#This Row],[AWAL]],Table2[[#This Row],[M17_21_2]],Table2[[#This Row],[K17_21_2]],Table2[[#This Row],[M23_28_2]],Table2[[#This Row],[K23_28_2]])</f>
        <v>1</v>
      </c>
      <c r="G2413" s="9">
        <f ca="1">SUMIF(INDIRECT(Table2[[#Headers],[M17_21_2]]&amp;"[concat]"),Table2[concat],INDIRECT(Table2[[#Headers],[M17_21_2]]&amp;"[c]"))</f>
        <v>0</v>
      </c>
      <c r="H2413" s="9">
        <f ca="1">SUMIF(INDIRECT(Table2[[#Headers],[K17_21_2]]&amp;"[concat]"),Table2[concat],INDIRECT(Table2[[#Headers],[K17_21_2]]&amp;"[c]"))*-1</f>
        <v>0</v>
      </c>
      <c r="I2413" s="9" t="str">
        <f ca="1">IF(OR(Table2[[#This Row],[M17_21_2]]&gt;0,Table2[[#This Row],[K17_21_2]]&lt;0),"+-","")</f>
        <v/>
      </c>
      <c r="J2413" s="9">
        <f ca="1">SUMIF(INDIRECT(Table2[[#Headers],[M23_28_2]]&amp;"[concat]"),Table2[concat],INDIRECT(Table2[[#Headers],[M23_28_2]]&amp;"[c]"))</f>
        <v>1</v>
      </c>
      <c r="K2413" s="9"/>
      <c r="L2413" s="9" t="str">
        <f ca="1">IF(OR(Table2[[#This Row],[M23_28_2]]&gt;0,Table2[[#This Row],[K23_28_2]]&lt;0),"+-","")</f>
        <v>+-</v>
      </c>
    </row>
    <row r="2414" spans="1:12" x14ac:dyDescent="0.25">
      <c r="A2414" s="9" t="str">
        <f>SUBSTITUTE(SUBSTITUTE(Table2[[#This Row],[NAMA BARANG]],"-","")," ","")</f>
        <v>TipeexkertasMT747A/5x8mm</v>
      </c>
      <c r="B2414" s="10">
        <f ca="1">IF(Table2[[#This Row],[TT]]&lt;1,"",COUNT(B$2:B2413)+1)</f>
        <v>2412</v>
      </c>
      <c r="C2414" s="32" t="s">
        <v>3070</v>
      </c>
      <c r="E2414" s="8" t="s">
        <v>2981</v>
      </c>
      <c r="F2414" s="10">
        <f ca="1">SUM(Table2[[#This Row],[AWAL]],Table2[[#This Row],[M17_21_2]],Table2[[#This Row],[K17_21_2]],Table2[[#This Row],[M23_28_2]],Table2[[#This Row],[K23_28_2]])</f>
        <v>1</v>
      </c>
      <c r="G2414" s="9">
        <f ca="1">SUMIF(INDIRECT(Table2[[#Headers],[M17_21_2]]&amp;"[concat]"),Table2[concat],INDIRECT(Table2[[#Headers],[M17_21_2]]&amp;"[c]"))</f>
        <v>0</v>
      </c>
      <c r="H2414" s="9">
        <f ca="1">SUMIF(INDIRECT(Table2[[#Headers],[K17_21_2]]&amp;"[concat]"),Table2[concat],INDIRECT(Table2[[#Headers],[K17_21_2]]&amp;"[c]"))*-1</f>
        <v>0</v>
      </c>
      <c r="I2414" s="9" t="str">
        <f ca="1">IF(OR(Table2[[#This Row],[M17_21_2]]&gt;0,Table2[[#This Row],[K17_21_2]]&lt;0),"+-","")</f>
        <v/>
      </c>
      <c r="J2414" s="9">
        <f ca="1">SUMIF(INDIRECT(Table2[[#Headers],[M23_28_2]]&amp;"[concat]"),Table2[concat],INDIRECT(Table2[[#Headers],[M23_28_2]]&amp;"[c]"))</f>
        <v>1</v>
      </c>
      <c r="K2414" s="9"/>
      <c r="L2414" s="9" t="str">
        <f ca="1">IF(OR(Table2[[#This Row],[M23_28_2]]&gt;0,Table2[[#This Row],[K23_28_2]]&lt;0),"+-","")</f>
        <v>+-</v>
      </c>
    </row>
    <row r="2415" spans="1:12" x14ac:dyDescent="0.25">
      <c r="A2415" s="9" t="str">
        <f>SUBSTITUTE(SUBSTITUTE(Table2[[#This Row],[NAMA BARANG]],"-","")," ","")</f>
        <v>TipeexkertasMT757/5x12/+ref</v>
      </c>
      <c r="B2415" s="10">
        <f ca="1">IF(Table2[[#This Row],[TT]]&lt;1,"",COUNT(B$2:B2414)+1)</f>
        <v>2413</v>
      </c>
      <c r="C2415" s="32" t="s">
        <v>3071</v>
      </c>
      <c r="E2415" s="8" t="s">
        <v>3083</v>
      </c>
      <c r="F2415" s="10">
        <f ca="1">SUM(Table2[[#This Row],[AWAL]],Table2[[#This Row],[M17_21_2]],Table2[[#This Row],[K17_21_2]],Table2[[#This Row],[M23_28_2]],Table2[[#This Row],[K23_28_2]])</f>
        <v>1</v>
      </c>
      <c r="G2415" s="9">
        <f ca="1">SUMIF(INDIRECT(Table2[[#Headers],[M17_21_2]]&amp;"[concat]"),Table2[concat],INDIRECT(Table2[[#Headers],[M17_21_2]]&amp;"[c]"))</f>
        <v>0</v>
      </c>
      <c r="H2415" s="9">
        <f ca="1">SUMIF(INDIRECT(Table2[[#Headers],[K17_21_2]]&amp;"[concat]"),Table2[concat],INDIRECT(Table2[[#Headers],[K17_21_2]]&amp;"[c]"))*-1</f>
        <v>0</v>
      </c>
      <c r="I2415" s="9" t="str">
        <f ca="1">IF(OR(Table2[[#This Row],[M17_21_2]]&gt;0,Table2[[#This Row],[K17_21_2]]&lt;0),"+-","")</f>
        <v/>
      </c>
      <c r="J2415" s="9">
        <f ca="1">SUMIF(INDIRECT(Table2[[#Headers],[M23_28_2]]&amp;"[concat]"),Table2[concat],INDIRECT(Table2[[#Headers],[M23_28_2]]&amp;"[c]"))</f>
        <v>1</v>
      </c>
      <c r="K2415" s="9"/>
      <c r="L2415" s="9" t="str">
        <f ca="1">IF(OR(Table2[[#This Row],[M23_28_2]]&gt;0,Table2[[#This Row],[K23_28_2]]&lt;0),"+-","")</f>
        <v>+-</v>
      </c>
    </row>
    <row r="2416" spans="1:12" x14ac:dyDescent="0.25">
      <c r="A2416" s="9" t="str">
        <f>SUBSTITUTE(SUBSTITUTE(Table2[[#This Row],[NAMA BARANG]],"-","")," ","")</f>
        <v>TipeexkertasMT826/5x45/JUMBO</v>
      </c>
      <c r="B2416" s="10">
        <f ca="1">IF(Table2[[#This Row],[TT]]&lt;1,"",COUNT(B$2:B2415)+1)</f>
        <v>2414</v>
      </c>
      <c r="C2416" s="32" t="s">
        <v>3072</v>
      </c>
      <c r="E2416" s="8" t="s">
        <v>3084</v>
      </c>
      <c r="F2416" s="10">
        <f ca="1">SUM(Table2[[#This Row],[AWAL]],Table2[[#This Row],[M17_21_2]],Table2[[#This Row],[K17_21_2]],Table2[[#This Row],[M23_28_2]],Table2[[#This Row],[K23_28_2]])</f>
        <v>1</v>
      </c>
      <c r="G2416" s="9">
        <f ca="1">SUMIF(INDIRECT(Table2[[#Headers],[M17_21_2]]&amp;"[concat]"),Table2[concat],INDIRECT(Table2[[#Headers],[M17_21_2]]&amp;"[c]"))</f>
        <v>0</v>
      </c>
      <c r="H2416" s="9">
        <f ca="1">SUMIF(INDIRECT(Table2[[#Headers],[K17_21_2]]&amp;"[concat]"),Table2[concat],INDIRECT(Table2[[#Headers],[K17_21_2]]&amp;"[c]"))*-1</f>
        <v>0</v>
      </c>
      <c r="I2416" s="9" t="str">
        <f ca="1">IF(OR(Table2[[#This Row],[M17_21_2]]&gt;0,Table2[[#This Row],[K17_21_2]]&lt;0),"+-","")</f>
        <v/>
      </c>
      <c r="J2416" s="9">
        <f ca="1">SUMIF(INDIRECT(Table2[[#Headers],[M23_28_2]]&amp;"[concat]"),Table2[concat],INDIRECT(Table2[[#Headers],[M23_28_2]]&amp;"[c]"))</f>
        <v>1</v>
      </c>
      <c r="K2416" s="9"/>
      <c r="L2416" s="9" t="str">
        <f ca="1">IF(OR(Table2[[#This Row],[M23_28_2]]&gt;0,Table2[[#This Row],[K23_28_2]]&lt;0),"+-","")</f>
        <v>+-</v>
      </c>
    </row>
    <row r="2417" spans="1:12" x14ac:dyDescent="0.25">
      <c r="A2417" s="9" t="str">
        <f>SUBSTITUTE(SUBSTITUTE(Table2[[#This Row],[NAMA BARANG]],"-","")," ","")</f>
        <v>TipeexkertasMT919/5x30</v>
      </c>
      <c r="B2417" s="10">
        <f ca="1">IF(Table2[[#This Row],[TT]]&lt;1,"",COUNT(B$2:B2416)+1)</f>
        <v>2415</v>
      </c>
      <c r="C2417" s="32" t="s">
        <v>3073</v>
      </c>
      <c r="E2417" s="8" t="s">
        <v>3085</v>
      </c>
      <c r="F2417" s="10">
        <f ca="1">SUM(Table2[[#This Row],[AWAL]],Table2[[#This Row],[M17_21_2]],Table2[[#This Row],[K17_21_2]],Table2[[#This Row],[M23_28_2]],Table2[[#This Row],[K23_28_2]])</f>
        <v>1</v>
      </c>
      <c r="G2417" s="9">
        <f ca="1">SUMIF(INDIRECT(Table2[[#Headers],[M17_21_2]]&amp;"[concat]"),Table2[concat],INDIRECT(Table2[[#Headers],[M17_21_2]]&amp;"[c]"))</f>
        <v>0</v>
      </c>
      <c r="H2417" s="9">
        <f ca="1">SUMIF(INDIRECT(Table2[[#Headers],[K17_21_2]]&amp;"[concat]"),Table2[concat],INDIRECT(Table2[[#Headers],[K17_21_2]]&amp;"[c]"))*-1</f>
        <v>0</v>
      </c>
      <c r="I2417" s="9" t="str">
        <f ca="1">IF(OR(Table2[[#This Row],[M17_21_2]]&gt;0,Table2[[#This Row],[K17_21_2]]&lt;0),"+-","")</f>
        <v/>
      </c>
      <c r="J2417" s="9">
        <f ca="1">SUMIF(INDIRECT(Table2[[#Headers],[M23_28_2]]&amp;"[concat]"),Table2[concat],INDIRECT(Table2[[#Headers],[M23_28_2]]&amp;"[c]"))</f>
        <v>1</v>
      </c>
      <c r="K2417" s="9"/>
      <c r="L2417" s="9" t="str">
        <f ca="1">IF(OR(Table2[[#This Row],[M23_28_2]]&gt;0,Table2[[#This Row],[K23_28_2]]&lt;0),"+-","")</f>
        <v>+-</v>
      </c>
    </row>
    <row r="2418" spans="1:12" x14ac:dyDescent="0.25">
      <c r="A2418" s="6" t="str">
        <f>SUBSTITUTE(SUBSTITUTE(Table2[[#This Row],[NAMA BARANG]],"-","")," ","")</f>
        <v>TipeexMicrotop737</v>
      </c>
      <c r="B2418" s="8">
        <f ca="1">IF(Table2[[#This Row],[TT]]&lt;1,"",COUNT(B$2:B2417)+1)</f>
        <v>2416</v>
      </c>
      <c r="C2418" s="6" t="s">
        <v>2832</v>
      </c>
      <c r="D2418" s="8">
        <v>5</v>
      </c>
      <c r="E2418" s="8" t="s">
        <v>85</v>
      </c>
      <c r="F2418" s="8">
        <f ca="1">SUM(Table2[[#This Row],[AWAL]],Table2[[#This Row],[M17_21_2]],Table2[[#This Row],[K17_21_2]],Table2[[#This Row],[M23_28_2]],Table2[[#This Row],[K23_28_2]])</f>
        <v>5</v>
      </c>
      <c r="G2418" s="6">
        <f ca="1">SUMIF(INDIRECT(Table2[[#Headers],[M17_21_2]]&amp;"[concat]"),Table2[concat],INDIRECT(Table2[[#Headers],[M17_21_2]]&amp;"[c]"))</f>
        <v>0</v>
      </c>
      <c r="H2418" s="6">
        <f ca="1">SUMIF(INDIRECT(Table2[[#Headers],[K17_21_2]]&amp;"[concat]"),Table2[concat],INDIRECT(Table2[[#Headers],[K17_21_2]]&amp;"[c]"))*-1</f>
        <v>0</v>
      </c>
      <c r="I2418" s="6" t="str">
        <f ca="1">IF(OR(Table2[[#This Row],[M17_21_2]]&gt;0,Table2[[#This Row],[K17_21_2]]&lt;0),"+-","")</f>
        <v/>
      </c>
      <c r="J2418" s="9">
        <f ca="1">SUMIF(INDIRECT(Table2[[#Headers],[M23_28_2]]&amp;"[concat]"),Table2[concat],INDIRECT(Table2[[#Headers],[M23_28_2]]&amp;"[c]"))</f>
        <v>0</v>
      </c>
      <c r="K2418" s="9"/>
      <c r="L2418" s="9" t="str">
        <f ca="1">IF(OR(Table2[[#This Row],[M23_28_2]]&gt;0,Table2[[#This Row],[K23_28_2]]&lt;0),"+-","")</f>
        <v/>
      </c>
    </row>
    <row r="2419" spans="1:12" x14ac:dyDescent="0.25">
      <c r="A2419" s="6" t="str">
        <f>SUBSTITUTE(SUBSTITUTE(Table2[[#This Row],[NAMA BARANG]],"-","")," ","")</f>
        <v>Topengultah129/55isi10</v>
      </c>
      <c r="B2419" s="8">
        <f ca="1">IF(Table2[[#This Row],[TT]]&lt;1,"",COUNT(B$2:B2418)+1)</f>
        <v>2417</v>
      </c>
      <c r="C2419" s="6" t="s">
        <v>2761</v>
      </c>
      <c r="D2419" s="8">
        <v>2</v>
      </c>
      <c r="E2419" s="8" t="s">
        <v>2762</v>
      </c>
      <c r="F2419" s="8">
        <f ca="1">SUM(Table2[[#This Row],[AWAL]],Table2[[#This Row],[M17_21_2]],Table2[[#This Row],[K17_21_2]],Table2[[#This Row],[M23_28_2]],Table2[[#This Row],[K23_28_2]])</f>
        <v>2</v>
      </c>
      <c r="G2419" s="6">
        <f ca="1">SUMIF(INDIRECT(Table2[[#Headers],[M17_21_2]]&amp;"[concat]"),Table2[concat],INDIRECT(Table2[[#Headers],[M17_21_2]]&amp;"[c]"))</f>
        <v>0</v>
      </c>
      <c r="H2419" s="6">
        <f ca="1">SUMIF(INDIRECT(Table2[[#Headers],[K17_21_2]]&amp;"[concat]"),Table2[concat],INDIRECT(Table2[[#Headers],[K17_21_2]]&amp;"[c]"))*-1</f>
        <v>0</v>
      </c>
      <c r="I2419" s="6" t="str">
        <f ca="1">IF(OR(Table2[[#This Row],[M17_21_2]]&gt;0,Table2[[#This Row],[K17_21_2]]&lt;0),"+-","")</f>
        <v/>
      </c>
      <c r="J2419" s="9">
        <f ca="1">SUMIF(INDIRECT(Table2[[#Headers],[M23_28_2]]&amp;"[concat]"),Table2[concat],INDIRECT(Table2[[#Headers],[M23_28_2]]&amp;"[c]"))</f>
        <v>0</v>
      </c>
      <c r="K2419" s="9"/>
      <c r="L2419" s="9" t="str">
        <f ca="1">IF(OR(Table2[[#This Row],[M23_28_2]]&gt;0,Table2[[#This Row],[K23_28_2]]&lt;0),"+-","")</f>
        <v/>
      </c>
    </row>
    <row r="2420" spans="1:12" x14ac:dyDescent="0.25">
      <c r="A2420" s="6" t="str">
        <f>SUBSTITUTE(SUBSTITUTE(Table2[[#This Row],[NAMA BARANG]],"-","")," ","")</f>
        <v>TopiFancypartyCrown(mahkota)</v>
      </c>
      <c r="B2420" s="8">
        <f ca="1">IF(Table2[[#This Row],[TT]]&lt;1,"",COUNT(B$2:B2419)+1)</f>
        <v>2418</v>
      </c>
      <c r="C2420" s="6" t="s">
        <v>2763</v>
      </c>
      <c r="D2420" s="8">
        <v>2</v>
      </c>
      <c r="E2420" s="8">
        <v>600</v>
      </c>
      <c r="F2420" s="8">
        <f ca="1">SUM(Table2[[#This Row],[AWAL]],Table2[[#This Row],[M17_21_2]],Table2[[#This Row],[K17_21_2]],Table2[[#This Row],[M23_28_2]],Table2[[#This Row],[K23_28_2]])</f>
        <v>2</v>
      </c>
      <c r="G2420" s="6">
        <f ca="1">SUMIF(INDIRECT(Table2[[#Headers],[M17_21_2]]&amp;"[concat]"),Table2[concat],INDIRECT(Table2[[#Headers],[M17_21_2]]&amp;"[c]"))</f>
        <v>0</v>
      </c>
      <c r="H2420" s="6">
        <f ca="1">SUMIF(INDIRECT(Table2[[#Headers],[K17_21_2]]&amp;"[concat]"),Table2[concat],INDIRECT(Table2[[#Headers],[K17_21_2]]&amp;"[c]"))*-1</f>
        <v>0</v>
      </c>
      <c r="I2420" s="6" t="str">
        <f ca="1">IF(OR(Table2[[#This Row],[M17_21_2]]&gt;0,Table2[[#This Row],[K17_21_2]]&lt;0),"+-","")</f>
        <v/>
      </c>
      <c r="J2420" s="9">
        <f ca="1">SUMIF(INDIRECT(Table2[[#Headers],[M23_28_2]]&amp;"[concat]"),Table2[concat],INDIRECT(Table2[[#Headers],[M23_28_2]]&amp;"[c]"))</f>
        <v>0</v>
      </c>
      <c r="K2420" s="9"/>
      <c r="L2420" s="9" t="str">
        <f ca="1">IF(OR(Table2[[#This Row],[M23_28_2]]&gt;0,Table2[[#This Row],[K23_28_2]]&lt;0),"+-","")</f>
        <v/>
      </c>
    </row>
    <row r="2421" spans="1:12" x14ac:dyDescent="0.25">
      <c r="A2421" s="6" t="str">
        <f>SUBSTITUTE(SUBSTITUTE(Table2[[#This Row],[NAMA BARANG]],"-","")," ","")</f>
        <v>TopiKerucut</v>
      </c>
      <c r="B2421" s="8">
        <f ca="1">IF(Table2[[#This Row],[TT]]&lt;1,"",COUNT(B$2:B2420)+1)</f>
        <v>2419</v>
      </c>
      <c r="C2421" s="6" t="s">
        <v>2764</v>
      </c>
      <c r="D2421" s="8">
        <v>20</v>
      </c>
      <c r="E2421" s="8" t="s">
        <v>1678</v>
      </c>
      <c r="F2421" s="8">
        <f ca="1">SUM(Table2[[#This Row],[AWAL]],Table2[[#This Row],[M17_21_2]],Table2[[#This Row],[K17_21_2]],Table2[[#This Row],[M23_28_2]],Table2[[#This Row],[K23_28_2]])</f>
        <v>19</v>
      </c>
      <c r="G2421" s="6">
        <f ca="1">SUMIF(INDIRECT(Table2[[#Headers],[M17_21_2]]&amp;"[concat]"),Table2[concat],INDIRECT(Table2[[#Headers],[M17_21_2]]&amp;"[c]"))</f>
        <v>0</v>
      </c>
      <c r="H2421" s="6">
        <f ca="1">SUMIF(INDIRECT(Table2[[#Headers],[K17_21_2]]&amp;"[concat]"),Table2[concat],INDIRECT(Table2[[#Headers],[K17_21_2]]&amp;"[c]"))*-1</f>
        <v>-1</v>
      </c>
      <c r="I2421" s="6" t="str">
        <f ca="1">IF(OR(Table2[[#This Row],[M17_21_2]]&gt;0,Table2[[#This Row],[K17_21_2]]&lt;0),"+-","")</f>
        <v>+-</v>
      </c>
      <c r="J2421" s="9">
        <f ca="1">SUMIF(INDIRECT(Table2[[#Headers],[M23_28_2]]&amp;"[concat]"),Table2[concat],INDIRECT(Table2[[#Headers],[M23_28_2]]&amp;"[c]"))</f>
        <v>0</v>
      </c>
      <c r="K2421" s="9"/>
      <c r="L2421" s="9" t="str">
        <f ca="1">IF(OR(Table2[[#This Row],[M23_28_2]]&gt;0,Table2[[#This Row],[K23_28_2]]&lt;0),"+-","")</f>
        <v/>
      </c>
    </row>
    <row r="2422" spans="1:12" x14ac:dyDescent="0.25">
      <c r="A2422" s="6" t="str">
        <f>SUBSTITUTE(SUBSTITUTE(Table2[[#This Row],[NAMA BARANG]],"-","")," ","")</f>
        <v>TopiKerucutalpindo</v>
      </c>
      <c r="B2422" s="8">
        <f ca="1">IF(Table2[[#This Row],[TT]]&lt;1,"",COUNT(B$2:B2421)+1)</f>
        <v>2420</v>
      </c>
      <c r="C2422" s="6" t="s">
        <v>2765</v>
      </c>
      <c r="D2422" s="8">
        <v>8</v>
      </c>
      <c r="E2422" s="8" t="s">
        <v>2762</v>
      </c>
      <c r="F2422" s="8">
        <f ca="1">SUM(Table2[[#This Row],[AWAL]],Table2[[#This Row],[M17_21_2]],Table2[[#This Row],[K17_21_2]],Table2[[#This Row],[M23_28_2]],Table2[[#This Row],[K23_28_2]])</f>
        <v>8</v>
      </c>
      <c r="G2422" s="6">
        <f ca="1">SUMIF(INDIRECT(Table2[[#Headers],[M17_21_2]]&amp;"[concat]"),Table2[concat],INDIRECT(Table2[[#Headers],[M17_21_2]]&amp;"[c]"))</f>
        <v>0</v>
      </c>
      <c r="H2422" s="6">
        <f ca="1">SUMIF(INDIRECT(Table2[[#Headers],[K17_21_2]]&amp;"[concat]"),Table2[concat],INDIRECT(Table2[[#Headers],[K17_21_2]]&amp;"[c]"))*-1</f>
        <v>0</v>
      </c>
      <c r="I2422" s="6" t="str">
        <f ca="1">IF(OR(Table2[[#This Row],[M17_21_2]]&gt;0,Table2[[#This Row],[K17_21_2]]&lt;0),"+-","")</f>
        <v/>
      </c>
      <c r="J2422" s="9">
        <f ca="1">SUMIF(INDIRECT(Table2[[#Headers],[M23_28_2]]&amp;"[concat]"),Table2[concat],INDIRECT(Table2[[#Headers],[M23_28_2]]&amp;"[c]"))</f>
        <v>0</v>
      </c>
      <c r="K2422" s="9"/>
      <c r="L2422" s="9" t="str">
        <f ca="1">IF(OR(Table2[[#This Row],[M23_28_2]]&gt;0,Table2[[#This Row],[K23_28_2]]&lt;0),"+-","")</f>
        <v/>
      </c>
    </row>
    <row r="2423" spans="1:12" x14ac:dyDescent="0.25">
      <c r="A2423" s="6" t="str">
        <f>SUBSTITUTE(SUBSTITUTE(Table2[[#This Row],[NAMA BARANG]],"-","")," ","")</f>
        <v>Topiultahdisney</v>
      </c>
      <c r="B2423" s="8">
        <f ca="1">IF(Table2[[#This Row],[TT]]&lt;1,"",COUNT(B$2:B2422)+1)</f>
        <v>2421</v>
      </c>
      <c r="C2423" s="6" t="s">
        <v>2766</v>
      </c>
      <c r="D2423" s="8">
        <v>4</v>
      </c>
      <c r="E2423" s="8" t="s">
        <v>167</v>
      </c>
      <c r="F2423" s="8">
        <f ca="1">SUM(Table2[[#This Row],[AWAL]],Table2[[#This Row],[M17_21_2]],Table2[[#This Row],[K17_21_2]],Table2[[#This Row],[M23_28_2]],Table2[[#This Row],[K23_28_2]])</f>
        <v>4</v>
      </c>
      <c r="G2423" s="6">
        <f ca="1">SUMIF(INDIRECT(Table2[[#Headers],[M17_21_2]]&amp;"[concat]"),Table2[concat],INDIRECT(Table2[[#Headers],[M17_21_2]]&amp;"[c]"))</f>
        <v>0</v>
      </c>
      <c r="H2423" s="6">
        <f ca="1">SUMIF(INDIRECT(Table2[[#Headers],[K17_21_2]]&amp;"[concat]"),Table2[concat],INDIRECT(Table2[[#Headers],[K17_21_2]]&amp;"[c]"))*-1</f>
        <v>0</v>
      </c>
      <c r="I2423" s="6" t="str">
        <f ca="1">IF(OR(Table2[[#This Row],[M17_21_2]]&gt;0,Table2[[#This Row],[K17_21_2]]&lt;0),"+-","")</f>
        <v/>
      </c>
      <c r="J2423" s="9">
        <f ca="1">SUMIF(INDIRECT(Table2[[#Headers],[M23_28_2]]&amp;"[concat]"),Table2[concat],INDIRECT(Table2[[#Headers],[M23_28_2]]&amp;"[c]"))</f>
        <v>0</v>
      </c>
      <c r="K2423" s="9"/>
      <c r="L2423" s="9" t="str">
        <f ca="1">IF(OR(Table2[[#This Row],[M23_28_2]]&gt;0,Table2[[#This Row],[K23_28_2]]&lt;0),"+-","")</f>
        <v/>
      </c>
    </row>
    <row r="2424" spans="1:12" x14ac:dyDescent="0.25">
      <c r="A2424" s="6" t="str">
        <f>SUBSTITUTE(SUBSTITUTE(Table2[[#This Row],[NAMA BARANG]],"-","")," ","")</f>
        <v>Topiultahisi5ETJ</v>
      </c>
      <c r="B2424" s="8">
        <f ca="1">IF(Table2[[#This Row],[TT]]&lt;1,"",COUNT(B$2:B2423)+1)</f>
        <v>2422</v>
      </c>
      <c r="C2424" s="6" t="s">
        <v>2767</v>
      </c>
      <c r="D2424" s="8">
        <v>3</v>
      </c>
      <c r="E2424" s="8" t="s">
        <v>207</v>
      </c>
      <c r="F2424" s="8">
        <f ca="1">SUM(Table2[[#This Row],[AWAL]],Table2[[#This Row],[M17_21_2]],Table2[[#This Row],[K17_21_2]],Table2[[#This Row],[M23_28_2]],Table2[[#This Row],[K23_28_2]])</f>
        <v>3</v>
      </c>
      <c r="G2424" s="6">
        <f ca="1">SUMIF(INDIRECT(Table2[[#Headers],[M17_21_2]]&amp;"[concat]"),Table2[concat],INDIRECT(Table2[[#Headers],[M17_21_2]]&amp;"[c]"))</f>
        <v>0</v>
      </c>
      <c r="H2424" s="6">
        <f ca="1">SUMIF(INDIRECT(Table2[[#Headers],[K17_21_2]]&amp;"[concat]"),Table2[concat],INDIRECT(Table2[[#Headers],[K17_21_2]]&amp;"[c]"))*-1</f>
        <v>0</v>
      </c>
      <c r="I2424" s="6" t="str">
        <f ca="1">IF(OR(Table2[[#This Row],[M17_21_2]]&gt;0,Table2[[#This Row],[K17_21_2]]&lt;0),"+-","")</f>
        <v/>
      </c>
      <c r="J2424" s="9">
        <f ca="1">SUMIF(INDIRECT(Table2[[#Headers],[M23_28_2]]&amp;"[concat]"),Table2[concat],INDIRECT(Table2[[#Headers],[M23_28_2]]&amp;"[c]"))</f>
        <v>0</v>
      </c>
      <c r="K2424" s="9"/>
      <c r="L2424" s="9" t="str">
        <f ca="1">IF(OR(Table2[[#This Row],[M23_28_2]]&gt;0,Table2[[#This Row],[K23_28_2]]&lt;0),"+-","")</f>
        <v/>
      </c>
    </row>
    <row r="2425" spans="1:12" x14ac:dyDescent="0.25">
      <c r="A2425" s="6" t="str">
        <f>SUBSTITUTE(SUBSTITUTE(Table2[[#This Row],[NAMA BARANG]],"-","")," ","")</f>
        <v>WatercolourVancoCA110(9ml)</v>
      </c>
      <c r="B2425" s="8">
        <f ca="1">IF(Table2[[#This Row],[TT]]&lt;1,"",COUNT(B$2:B2424)+1)</f>
        <v>2423</v>
      </c>
      <c r="C2425" s="6" t="s">
        <v>2769</v>
      </c>
      <c r="D2425" s="8">
        <v>5</v>
      </c>
      <c r="E2425" s="8" t="s">
        <v>63</v>
      </c>
      <c r="F2425" s="8">
        <f ca="1">SUM(Table2[[#This Row],[AWAL]],Table2[[#This Row],[M17_21_2]],Table2[[#This Row],[K17_21_2]],Table2[[#This Row],[M23_28_2]],Table2[[#This Row],[K23_28_2]])</f>
        <v>5</v>
      </c>
      <c r="G2425" s="6">
        <f ca="1">SUMIF(INDIRECT(Table2[[#Headers],[M17_21_2]]&amp;"[concat]"),Table2[concat],INDIRECT(Table2[[#Headers],[M17_21_2]]&amp;"[c]"))</f>
        <v>0</v>
      </c>
      <c r="H2425" s="6">
        <f ca="1">SUMIF(INDIRECT(Table2[[#Headers],[K17_21_2]]&amp;"[concat]"),Table2[concat],INDIRECT(Table2[[#Headers],[K17_21_2]]&amp;"[c]"))*-1</f>
        <v>0</v>
      </c>
      <c r="I2425" s="6" t="str">
        <f ca="1">IF(OR(Table2[[#This Row],[M17_21_2]]&gt;0,Table2[[#This Row],[K17_21_2]]&lt;0),"+-","")</f>
        <v/>
      </c>
      <c r="J2425" s="9">
        <f ca="1">SUMIF(INDIRECT(Table2[[#Headers],[M23_28_2]]&amp;"[concat]"),Table2[concat],INDIRECT(Table2[[#Headers],[M23_28_2]]&amp;"[c]"))</f>
        <v>0</v>
      </c>
      <c r="K2425" s="9"/>
      <c r="L2425" s="9" t="str">
        <f ca="1">IF(OR(Table2[[#This Row],[M23_28_2]]&gt;0,Table2[[#This Row],[K23_28_2]]&lt;0),"+-","")</f>
        <v/>
      </c>
    </row>
    <row r="2426" spans="1:12" x14ac:dyDescent="0.25">
      <c r="A2426" s="6" t="str">
        <f>SUBSTITUTE(SUBSTITUTE(Table2[[#This Row],[NAMA BARANG]],"-","")," ","")</f>
        <v>WC110n/120osama</v>
      </c>
      <c r="B2426" s="8">
        <f ca="1">IF(Table2[[#This Row],[TT]]&lt;1,"",COUNT(B$2:B2425)+1)</f>
        <v>2424</v>
      </c>
      <c r="C2426" s="6" t="s">
        <v>2770</v>
      </c>
      <c r="D2426" s="8">
        <v>8</v>
      </c>
      <c r="E2426" s="8" t="s">
        <v>98</v>
      </c>
      <c r="F2426" s="8">
        <f ca="1">SUM(Table2[[#This Row],[AWAL]],Table2[[#This Row],[M17_21_2]],Table2[[#This Row],[K17_21_2]],Table2[[#This Row],[M23_28_2]],Table2[[#This Row],[K23_28_2]])</f>
        <v>7</v>
      </c>
      <c r="G2426" s="6">
        <f ca="1">SUMIF(INDIRECT(Table2[[#Headers],[M17_21_2]]&amp;"[concat]"),Table2[concat],INDIRECT(Table2[[#Headers],[M17_21_2]]&amp;"[c]"))</f>
        <v>0</v>
      </c>
      <c r="H2426" s="6">
        <f ca="1">SUMIF(INDIRECT(Table2[[#Headers],[K17_21_2]]&amp;"[concat]"),Table2[concat],INDIRECT(Table2[[#Headers],[K17_21_2]]&amp;"[c]"))*-1</f>
        <v>-1</v>
      </c>
      <c r="I2426" s="6" t="str">
        <f ca="1">IF(OR(Table2[[#This Row],[M17_21_2]]&gt;0,Table2[[#This Row],[K17_21_2]]&lt;0),"+-","")</f>
        <v>+-</v>
      </c>
      <c r="J2426" s="9">
        <f ca="1">SUMIF(INDIRECT(Table2[[#Headers],[M23_28_2]]&amp;"[concat]"),Table2[concat],INDIRECT(Table2[[#Headers],[M23_28_2]]&amp;"[c]"))</f>
        <v>0</v>
      </c>
      <c r="K2426" s="9"/>
      <c r="L2426" s="9" t="str">
        <f ca="1">IF(OR(Table2[[#This Row],[M23_28_2]]&gt;0,Table2[[#This Row],[K23_28_2]]&lt;0),"+-","")</f>
        <v/>
      </c>
    </row>
    <row r="2427" spans="1:12" x14ac:dyDescent="0.25">
      <c r="A2427" s="6" t="str">
        <f>SUBSTITUTE(SUBSTITUTE(Table2[[#This Row],[NAMA BARANG]],"-","")," ","")</f>
        <v>WCmarries1306/12w9m</v>
      </c>
      <c r="B2427" s="8">
        <f ca="1">IF(Table2[[#This Row],[TT]]&lt;1,"",COUNT(B$2:B2426)+1)</f>
        <v>2425</v>
      </c>
      <c r="C2427" s="6" t="s">
        <v>2771</v>
      </c>
      <c r="D2427" s="8">
        <v>42</v>
      </c>
      <c r="E2427" s="8" t="s">
        <v>32</v>
      </c>
      <c r="F2427" s="8">
        <f ca="1">SUM(Table2[[#This Row],[AWAL]],Table2[[#This Row],[M17_21_2]],Table2[[#This Row],[K17_21_2]],Table2[[#This Row],[M23_28_2]],Table2[[#This Row],[K23_28_2]])</f>
        <v>42</v>
      </c>
      <c r="G2427" s="6">
        <f ca="1">SUMIF(INDIRECT(Table2[[#Headers],[M17_21_2]]&amp;"[concat]"),Table2[concat],INDIRECT(Table2[[#Headers],[M17_21_2]]&amp;"[c]"))</f>
        <v>0</v>
      </c>
      <c r="H2427" s="6">
        <f ca="1">SUMIF(INDIRECT(Table2[[#Headers],[K17_21_2]]&amp;"[concat]"),Table2[concat],INDIRECT(Table2[[#Headers],[K17_21_2]]&amp;"[c]"))*-1</f>
        <v>0</v>
      </c>
      <c r="I2427" s="6" t="str">
        <f ca="1">IF(OR(Table2[[#This Row],[M17_21_2]]&gt;0,Table2[[#This Row],[K17_21_2]]&lt;0),"+-","")</f>
        <v/>
      </c>
      <c r="J2427" s="9">
        <f ca="1">SUMIF(INDIRECT(Table2[[#Headers],[M23_28_2]]&amp;"[concat]"),Table2[concat],INDIRECT(Table2[[#Headers],[M23_28_2]]&amp;"[c]"))</f>
        <v>0</v>
      </c>
      <c r="K2427" s="9"/>
      <c r="L2427" s="9" t="str">
        <f ca="1">IF(OR(Table2[[#This Row],[M23_28_2]]&gt;0,Table2[[#This Row],[K23_28_2]]&lt;0),"+-","")</f>
        <v/>
      </c>
    </row>
    <row r="2428" spans="1:12" x14ac:dyDescent="0.25">
      <c r="A2428" s="6" t="str">
        <f>SUBSTITUTE(SUBSTITUTE(Table2[[#This Row],[NAMA BARANG]],"-","")," ","")</f>
        <v>WCMarries1325/12wBT</v>
      </c>
      <c r="B2428" s="8">
        <f ca="1">IF(Table2[[#This Row],[TT]]&lt;1,"",COUNT(B$2:B2427)+1)</f>
        <v>2426</v>
      </c>
      <c r="C2428" s="6" t="s">
        <v>2772</v>
      </c>
      <c r="D2428" s="8">
        <v>14</v>
      </c>
      <c r="E2428" s="8" t="s">
        <v>895</v>
      </c>
      <c r="F2428" s="8">
        <f ca="1">SUM(Table2[[#This Row],[AWAL]],Table2[[#This Row],[M17_21_2]],Table2[[#This Row],[K17_21_2]],Table2[[#This Row],[M23_28_2]],Table2[[#This Row],[K23_28_2]])</f>
        <v>14</v>
      </c>
      <c r="G2428" s="6">
        <f ca="1">SUMIF(INDIRECT(Table2[[#Headers],[M17_21_2]]&amp;"[concat]"),Table2[concat],INDIRECT(Table2[[#Headers],[M17_21_2]]&amp;"[c]"))</f>
        <v>0</v>
      </c>
      <c r="H2428" s="6">
        <f ca="1">SUMIF(INDIRECT(Table2[[#Headers],[K17_21_2]]&amp;"[concat]"),Table2[concat],INDIRECT(Table2[[#Headers],[K17_21_2]]&amp;"[c]"))*-1</f>
        <v>0</v>
      </c>
      <c r="I2428" s="6" t="str">
        <f ca="1">IF(OR(Table2[[#This Row],[M17_21_2]]&gt;0,Table2[[#This Row],[K17_21_2]]&lt;0),"+-","")</f>
        <v/>
      </c>
      <c r="J2428" s="9">
        <f ca="1">SUMIF(INDIRECT(Table2[[#Headers],[M23_28_2]]&amp;"[concat]"),Table2[concat],INDIRECT(Table2[[#Headers],[M23_28_2]]&amp;"[c]"))</f>
        <v>0</v>
      </c>
      <c r="K2428" s="9"/>
      <c r="L2428" s="9" t="str">
        <f ca="1">IF(OR(Table2[[#This Row],[M23_28_2]]&gt;0,Table2[[#This Row],[K23_28_2]]&lt;0),"+-","")</f>
        <v/>
      </c>
    </row>
    <row r="2429" spans="1:12" x14ac:dyDescent="0.25">
      <c r="A2429" s="6" t="str">
        <f>SUBSTITUTE(SUBSTITUTE(Table2[[#This Row],[NAMA BARANG]],"-","")," ","")</f>
        <v>WCMarries1325/12wSBY</v>
      </c>
      <c r="B2429" s="8">
        <f ca="1">IF(Table2[[#This Row],[TT]]&lt;1,"",COUNT(B$2:B2428)+1)</f>
        <v>2427</v>
      </c>
      <c r="C2429" s="6" t="s">
        <v>2773</v>
      </c>
      <c r="D2429" s="8">
        <v>14</v>
      </c>
      <c r="E2429" s="8" t="s">
        <v>42</v>
      </c>
      <c r="F2429" s="8">
        <f ca="1">SUM(Table2[[#This Row],[AWAL]],Table2[[#This Row],[M17_21_2]],Table2[[#This Row],[K17_21_2]],Table2[[#This Row],[M23_28_2]],Table2[[#This Row],[K23_28_2]])</f>
        <v>13</v>
      </c>
      <c r="G2429" s="6">
        <f ca="1">SUMIF(INDIRECT(Table2[[#Headers],[M17_21_2]]&amp;"[concat]"),Table2[concat],INDIRECT(Table2[[#Headers],[M17_21_2]]&amp;"[c]"))</f>
        <v>0</v>
      </c>
      <c r="H2429" s="6">
        <f ca="1">SUMIF(INDIRECT(Table2[[#Headers],[K17_21_2]]&amp;"[concat]"),Table2[concat],INDIRECT(Table2[[#Headers],[K17_21_2]]&amp;"[c]"))*-1</f>
        <v>-1</v>
      </c>
      <c r="I2429" s="6" t="str">
        <f ca="1">IF(OR(Table2[[#This Row],[M17_21_2]]&gt;0,Table2[[#This Row],[K17_21_2]]&lt;0),"+-","")</f>
        <v>+-</v>
      </c>
      <c r="J2429" s="9">
        <f ca="1">SUMIF(INDIRECT(Table2[[#Headers],[M23_28_2]]&amp;"[concat]"),Table2[concat],INDIRECT(Table2[[#Headers],[M23_28_2]]&amp;"[c]"))</f>
        <v>0</v>
      </c>
      <c r="K2429" s="9"/>
      <c r="L2429" s="9" t="str">
        <f ca="1">IF(OR(Table2[[#This Row],[M23_28_2]]&gt;0,Table2[[#This Row],[K23_28_2]]&lt;0),"+-","")</f>
        <v/>
      </c>
    </row>
    <row r="2430" spans="1:12" x14ac:dyDescent="0.25">
      <c r="A2430" s="6" t="str">
        <f>SUBSTITUTE(SUBSTITUTE(Table2[[#This Row],[NAMA BARANG]],"-","")," ","")</f>
        <v>WCmarriesE1337B/14w</v>
      </c>
      <c r="B2430" s="8">
        <f ca="1">IF(Table2[[#This Row],[TT]]&lt;1,"",COUNT(B$2:B2429)+1)</f>
        <v>2428</v>
      </c>
      <c r="C2430" s="6" t="s">
        <v>2774</v>
      </c>
      <c r="D2430" s="8">
        <v>3</v>
      </c>
      <c r="E2430" s="8" t="s">
        <v>120</v>
      </c>
      <c r="F2430" s="8">
        <f ca="1">SUM(Table2[[#This Row],[AWAL]],Table2[[#This Row],[M17_21_2]],Table2[[#This Row],[K17_21_2]],Table2[[#This Row],[M23_28_2]],Table2[[#This Row],[K23_28_2]])</f>
        <v>3</v>
      </c>
      <c r="G2430" s="6">
        <f ca="1">SUMIF(INDIRECT(Table2[[#Headers],[M17_21_2]]&amp;"[concat]"),Table2[concat],INDIRECT(Table2[[#Headers],[M17_21_2]]&amp;"[c]"))</f>
        <v>0</v>
      </c>
      <c r="H2430" s="6">
        <f ca="1">SUMIF(INDIRECT(Table2[[#Headers],[K17_21_2]]&amp;"[concat]"),Table2[concat],INDIRECT(Table2[[#Headers],[K17_21_2]]&amp;"[c]"))*-1</f>
        <v>0</v>
      </c>
      <c r="I2430" s="6" t="str">
        <f ca="1">IF(OR(Table2[[#This Row],[M17_21_2]]&gt;0,Table2[[#This Row],[K17_21_2]]&lt;0),"+-","")</f>
        <v/>
      </c>
      <c r="J2430" s="9">
        <f ca="1">SUMIF(INDIRECT(Table2[[#Headers],[M23_28_2]]&amp;"[concat]"),Table2[concat],INDIRECT(Table2[[#Headers],[M23_28_2]]&amp;"[c]"))</f>
        <v>0</v>
      </c>
      <c r="K2430" s="9"/>
      <c r="L2430" s="9" t="str">
        <f ca="1">IF(OR(Table2[[#This Row],[M23_28_2]]&gt;0,Table2[[#This Row],[K23_28_2]]&lt;0),"+-","")</f>
        <v/>
      </c>
    </row>
    <row r="2431" spans="1:12" x14ac:dyDescent="0.25">
      <c r="A2431" s="6" t="str">
        <f>SUBSTITUTE(SUBSTITUTE(Table2[[#This Row],[NAMA BARANG]],"-","")," ","")</f>
        <v>WCTFWC1331pp</v>
      </c>
      <c r="B2431" s="8">
        <f ca="1">IF(Table2[[#This Row],[TT]]&lt;1,"",COUNT(B$2:B2430)+1)</f>
        <v>2429</v>
      </c>
      <c r="C2431" s="6" t="s">
        <v>2775</v>
      </c>
      <c r="D2431" s="8">
        <v>44</v>
      </c>
      <c r="E2431" s="8" t="s">
        <v>1764</v>
      </c>
      <c r="F2431" s="8">
        <f ca="1">SUM(Table2[[#This Row],[AWAL]],Table2[[#This Row],[M17_21_2]],Table2[[#This Row],[K17_21_2]],Table2[[#This Row],[M23_28_2]],Table2[[#This Row],[K23_28_2]])</f>
        <v>44</v>
      </c>
      <c r="G2431" s="6">
        <f ca="1">SUMIF(INDIRECT(Table2[[#Headers],[M17_21_2]]&amp;"[concat]"),Table2[concat],INDIRECT(Table2[[#Headers],[M17_21_2]]&amp;"[c]"))</f>
        <v>0</v>
      </c>
      <c r="H2431" s="6">
        <f ca="1">SUMIF(INDIRECT(Table2[[#Headers],[K17_21_2]]&amp;"[concat]"),Table2[concat],INDIRECT(Table2[[#Headers],[K17_21_2]]&amp;"[c]"))*-1</f>
        <v>0</v>
      </c>
      <c r="I2431" s="6" t="str">
        <f ca="1">IF(OR(Table2[[#This Row],[M17_21_2]]&gt;0,Table2[[#This Row],[K17_21_2]]&lt;0),"+-","")</f>
        <v/>
      </c>
      <c r="J2431" s="9">
        <f ca="1">SUMIF(INDIRECT(Table2[[#Headers],[M23_28_2]]&amp;"[concat]"),Table2[concat],INDIRECT(Table2[[#Headers],[M23_28_2]]&amp;"[c]"))</f>
        <v>0</v>
      </c>
      <c r="K2431" s="9"/>
      <c r="L2431" s="9" t="str">
        <f ca="1">IF(OR(Table2[[#This Row],[M23_28_2]]&gt;0,Table2[[#This Row],[K23_28_2]]&lt;0),"+-","")</f>
        <v/>
      </c>
    </row>
    <row r="2432" spans="1:12" x14ac:dyDescent="0.25">
      <c r="A2432" s="6" t="str">
        <f>SUBSTITUTE(SUBSTITUTE(Table2[[#This Row],[NAMA BARANG]],"-","")," ","")</f>
        <v>ZipperDataenvelopeDEF4(1)lama</v>
      </c>
      <c r="B2432" s="8">
        <f ca="1">IF(Table2[[#This Row],[TT]]&lt;1,"",COUNT(B$2:B2431)+1)</f>
        <v>2430</v>
      </c>
      <c r="C2432" s="6" t="s">
        <v>2776</v>
      </c>
      <c r="D2432" s="8">
        <v>1</v>
      </c>
      <c r="E2432" s="8" t="s">
        <v>85</v>
      </c>
      <c r="F2432" s="8">
        <f ca="1">SUM(Table2[[#This Row],[AWAL]],Table2[[#This Row],[M17_21_2]],Table2[[#This Row],[K17_21_2]],Table2[[#This Row],[M23_28_2]],Table2[[#This Row],[K23_28_2]])</f>
        <v>1</v>
      </c>
      <c r="G2432" s="6">
        <f ca="1">SUMIF(INDIRECT(Table2[[#Headers],[M17_21_2]]&amp;"[concat]"),Table2[concat],INDIRECT(Table2[[#Headers],[M17_21_2]]&amp;"[c]"))</f>
        <v>0</v>
      </c>
      <c r="H2432" s="6">
        <f ca="1">SUMIF(INDIRECT(Table2[[#Headers],[K17_21_2]]&amp;"[concat]"),Table2[concat],INDIRECT(Table2[[#Headers],[K17_21_2]]&amp;"[c]"))*-1</f>
        <v>0</v>
      </c>
      <c r="I2432" s="6" t="str">
        <f ca="1">IF(OR(Table2[[#This Row],[M17_21_2]]&gt;0,Table2[[#This Row],[K17_21_2]]&lt;0),"+-","")</f>
        <v/>
      </c>
      <c r="J2432" s="9">
        <f ca="1">SUMIF(INDIRECT(Table2[[#Headers],[M23_28_2]]&amp;"[concat]"),Table2[concat],INDIRECT(Table2[[#Headers],[M23_28_2]]&amp;"[c]"))</f>
        <v>0</v>
      </c>
      <c r="K2432" s="9"/>
      <c r="L2432" s="9" t="str">
        <f ca="1">IF(OR(Table2[[#This Row],[M23_28_2]]&gt;0,Table2[[#This Row],[K23_28_2]]&lt;0),"+-","")</f>
        <v/>
      </c>
    </row>
    <row r="2433" spans="1:12" x14ac:dyDescent="0.25">
      <c r="A2433" s="6" t="str">
        <f>SUBSTITUTE(SUBSTITUTE(Table2[[#This Row],[NAMA BARANG]],"-","")," ","")</f>
        <v>AddressTelp3Dimensimobil/Barbie(128)</v>
      </c>
      <c r="B2433" s="8" t="str">
        <f ca="1">IF(Table2[[#This Row],[TT]]&lt;1,"",COUNT(B$2:B2432)+1)</f>
        <v/>
      </c>
      <c r="C2433" s="6" t="s">
        <v>157</v>
      </c>
      <c r="D2433" s="8">
        <v>0</v>
      </c>
      <c r="F2433" s="8">
        <f ca="1">SUM(Table2[[#This Row],[AWAL]],Table2[[#This Row],[M17_21_2]],Table2[[#This Row],[K17_21_2]],Table2[[#This Row],[M23_28_2]],Table2[[#This Row],[K23_28_2]])</f>
        <v>0</v>
      </c>
      <c r="G2433" s="6">
        <f ca="1">SUMIF(INDIRECT(Table2[[#Headers],[M17_21_2]]&amp;"[concat]"),Table2[concat],INDIRECT(Table2[[#Headers],[M17_21_2]]&amp;"[c]"))</f>
        <v>0</v>
      </c>
      <c r="H2433" s="6">
        <f ca="1">SUMIF(INDIRECT(Table2[[#Headers],[K17_21_2]]&amp;"[concat]"),Table2[concat],INDIRECT(Table2[[#Headers],[K17_21_2]]&amp;"[c]"))*-1</f>
        <v>0</v>
      </c>
      <c r="I2433" s="6" t="str">
        <f ca="1">IF(OR(Table2[[#This Row],[M17_21_2]]&gt;0,Table2[[#This Row],[K17_21_2]]&lt;0),"+-","")</f>
        <v/>
      </c>
      <c r="J2433" s="9">
        <f ca="1">SUMIF(INDIRECT(Table2[[#Headers],[M23_28_2]]&amp;"[concat]"),Table2[concat],INDIRECT(Table2[[#Headers],[M23_28_2]]&amp;"[c]"))</f>
        <v>0</v>
      </c>
      <c r="K2433" s="9"/>
      <c r="L2433" s="9" t="str">
        <f ca="1">IF(OR(Table2[[#This Row],[M23_28_2]]&gt;0,Table2[[#This Row],[K23_28_2]]&lt;0),"+-","")</f>
        <v/>
      </c>
    </row>
    <row r="2434" spans="1:12" x14ac:dyDescent="0.25">
      <c r="A2434" s="6" t="str">
        <f>SUBSTITUTE(SUBSTITUTE(Table2[[#This Row],[NAMA BARANG]],"-","")," ","")</f>
        <v>Agenda1601</v>
      </c>
      <c r="B2434" s="8" t="str">
        <f ca="1">IF(Table2[[#This Row],[TT]]&lt;1,"",COUNT(B$2:B2433)+1)</f>
        <v/>
      </c>
      <c r="C2434" s="6" t="s">
        <v>162</v>
      </c>
      <c r="D2434" s="8">
        <v>0</v>
      </c>
      <c r="F2434" s="8">
        <f ca="1">SUM(Table2[[#This Row],[AWAL]],Table2[[#This Row],[M17_21_2]],Table2[[#This Row],[K17_21_2]],Table2[[#This Row],[M23_28_2]],Table2[[#This Row],[K23_28_2]])</f>
        <v>0</v>
      </c>
      <c r="G2434" s="6">
        <f ca="1">SUMIF(INDIRECT(Table2[[#Headers],[M17_21_2]]&amp;"[concat]"),Table2[concat],INDIRECT(Table2[[#Headers],[M17_21_2]]&amp;"[c]"))</f>
        <v>0</v>
      </c>
      <c r="H2434" s="6">
        <f ca="1">SUMIF(INDIRECT(Table2[[#Headers],[K17_21_2]]&amp;"[concat]"),Table2[concat],INDIRECT(Table2[[#Headers],[K17_21_2]]&amp;"[c]"))*-1</f>
        <v>0</v>
      </c>
      <c r="I2434" s="6" t="str">
        <f ca="1">IF(OR(Table2[[#This Row],[M17_21_2]]&gt;0,Table2[[#This Row],[K17_21_2]]&lt;0),"+-","")</f>
        <v/>
      </c>
      <c r="J2434" s="9">
        <f ca="1">SUMIF(INDIRECT(Table2[[#Headers],[M23_28_2]]&amp;"[concat]"),Table2[concat],INDIRECT(Table2[[#Headers],[M23_28_2]]&amp;"[c]"))</f>
        <v>0</v>
      </c>
      <c r="K2434" s="9"/>
      <c r="L2434" s="9" t="str">
        <f ca="1">IF(OR(Table2[[#This Row],[M23_28_2]]&gt;0,Table2[[#This Row],[K23_28_2]]&lt;0),"+-","")</f>
        <v/>
      </c>
    </row>
    <row r="2435" spans="1:12" x14ac:dyDescent="0.25">
      <c r="A2435" s="6" t="str">
        <f>SUBSTITUTE(SUBSTITUTE(Table2[[#This Row],[NAMA BARANG]],"-","")," ","")</f>
        <v>Agenda5325</v>
      </c>
      <c r="B2435" s="8" t="str">
        <f ca="1">IF(Table2[[#This Row],[TT]]&lt;1,"",COUNT(B$2:B2434)+1)</f>
        <v/>
      </c>
      <c r="C2435" s="6" t="s">
        <v>169</v>
      </c>
      <c r="D2435" s="8">
        <v>0</v>
      </c>
      <c r="F2435" s="8">
        <f ca="1">SUM(Table2[[#This Row],[AWAL]],Table2[[#This Row],[M17_21_2]],Table2[[#This Row],[K17_21_2]],Table2[[#This Row],[M23_28_2]],Table2[[#This Row],[K23_28_2]])</f>
        <v>0</v>
      </c>
      <c r="G2435" s="6">
        <f ca="1">SUMIF(INDIRECT(Table2[[#Headers],[M17_21_2]]&amp;"[concat]"),Table2[concat],INDIRECT(Table2[[#Headers],[M17_21_2]]&amp;"[c]"))</f>
        <v>0</v>
      </c>
      <c r="H2435" s="6">
        <f ca="1">SUMIF(INDIRECT(Table2[[#Headers],[K17_21_2]]&amp;"[concat]"),Table2[concat],INDIRECT(Table2[[#Headers],[K17_21_2]]&amp;"[c]"))*-1</f>
        <v>0</v>
      </c>
      <c r="I2435" s="6" t="str">
        <f ca="1">IF(OR(Table2[[#This Row],[M17_21_2]]&gt;0,Table2[[#This Row],[K17_21_2]]&lt;0),"+-","")</f>
        <v/>
      </c>
      <c r="J2435" s="9">
        <f ca="1">SUMIF(INDIRECT(Table2[[#Headers],[M23_28_2]]&amp;"[concat]"),Table2[concat],INDIRECT(Table2[[#Headers],[M23_28_2]]&amp;"[c]"))</f>
        <v>0</v>
      </c>
      <c r="K2435" s="9"/>
      <c r="L2435" s="9" t="str">
        <f ca="1">IF(OR(Table2[[#This Row],[M23_28_2]]&gt;0,Table2[[#This Row],[K23_28_2]]&lt;0),"+-","")</f>
        <v/>
      </c>
    </row>
    <row r="2436" spans="1:12" x14ac:dyDescent="0.25">
      <c r="A2436" s="6" t="str">
        <f>SUBSTITUTE(SUBSTITUTE(Table2[[#This Row],[NAMA BARANG]],"-","")," ","")</f>
        <v>Asahan5114LoL(24)</v>
      </c>
      <c r="B2436" s="8" t="str">
        <f ca="1">IF(Table2[[#This Row],[TT]]&lt;1,"",COUNT(B$2:B2435)+1)</f>
        <v/>
      </c>
      <c r="C2436" s="6" t="s">
        <v>229</v>
      </c>
      <c r="D2436" s="8">
        <v>0</v>
      </c>
      <c r="F2436" s="8">
        <f ca="1">SUM(Table2[[#This Row],[AWAL]],Table2[[#This Row],[M17_21_2]],Table2[[#This Row],[K17_21_2]],Table2[[#This Row],[M23_28_2]],Table2[[#This Row],[K23_28_2]])</f>
        <v>0</v>
      </c>
      <c r="G2436" s="6">
        <f ca="1">SUMIF(INDIRECT(Table2[[#Headers],[M17_21_2]]&amp;"[concat]"),Table2[concat],INDIRECT(Table2[[#Headers],[M17_21_2]]&amp;"[c]"))</f>
        <v>0</v>
      </c>
      <c r="H2436" s="6">
        <f ca="1">SUMIF(INDIRECT(Table2[[#Headers],[K17_21_2]]&amp;"[concat]"),Table2[concat],INDIRECT(Table2[[#Headers],[K17_21_2]]&amp;"[c]"))*-1</f>
        <v>0</v>
      </c>
      <c r="I2436" s="6" t="str">
        <f ca="1">IF(OR(Table2[[#This Row],[M17_21_2]]&gt;0,Table2[[#This Row],[K17_21_2]]&lt;0),"+-","")</f>
        <v/>
      </c>
      <c r="J2436" s="9">
        <f ca="1">SUMIF(INDIRECT(Table2[[#Headers],[M23_28_2]]&amp;"[concat]"),Table2[concat],INDIRECT(Table2[[#Headers],[M23_28_2]]&amp;"[c]"))</f>
        <v>0</v>
      </c>
      <c r="K2436" s="9"/>
      <c r="L2436" s="9" t="str">
        <f ca="1">IF(OR(Table2[[#This Row],[M23_28_2]]&gt;0,Table2[[#This Row],[K23_28_2]]&lt;0),"+-","")</f>
        <v/>
      </c>
    </row>
    <row r="2437" spans="1:12" x14ac:dyDescent="0.25">
      <c r="A2437" s="6" t="str">
        <f>SUBSTITUTE(SUBSTITUTE(Table2[[#This Row],[NAMA BARANG]],"-","")," ","")</f>
        <v>Asahan664b/Smurf(24)</v>
      </c>
      <c r="B2437" s="8" t="str">
        <f ca="1">IF(Table2[[#This Row],[TT]]&lt;1,"",COUNT(B$2:B2436)+1)</f>
        <v/>
      </c>
      <c r="C2437" s="6" t="s">
        <v>237</v>
      </c>
      <c r="D2437" s="8">
        <v>0</v>
      </c>
      <c r="F2437" s="8">
        <f ca="1">SUM(Table2[[#This Row],[AWAL]],Table2[[#This Row],[M17_21_2]],Table2[[#This Row],[K17_21_2]],Table2[[#This Row],[M23_28_2]],Table2[[#This Row],[K23_28_2]])</f>
        <v>0</v>
      </c>
      <c r="G2437" s="6">
        <f ca="1">SUMIF(INDIRECT(Table2[[#Headers],[M17_21_2]]&amp;"[concat]"),Table2[concat],INDIRECT(Table2[[#Headers],[M17_21_2]]&amp;"[c]"))</f>
        <v>0</v>
      </c>
      <c r="H2437" s="6">
        <f ca="1">SUMIF(INDIRECT(Table2[[#Headers],[K17_21_2]]&amp;"[concat]"),Table2[concat],INDIRECT(Table2[[#Headers],[K17_21_2]]&amp;"[c]"))*-1</f>
        <v>0</v>
      </c>
      <c r="I2437" s="6" t="str">
        <f ca="1">IF(OR(Table2[[#This Row],[M17_21_2]]&gt;0,Table2[[#This Row],[K17_21_2]]&lt;0),"+-","")</f>
        <v/>
      </c>
      <c r="J2437" s="9">
        <f ca="1">SUMIF(INDIRECT(Table2[[#Headers],[M23_28_2]]&amp;"[concat]"),Table2[concat],INDIRECT(Table2[[#Headers],[M23_28_2]]&amp;"[c]"))</f>
        <v>0</v>
      </c>
      <c r="K2437" s="9"/>
      <c r="L2437" s="9" t="str">
        <f ca="1">IF(OR(Table2[[#This Row],[M23_28_2]]&gt;0,Table2[[#This Row],[K23_28_2]]&lt;0),"+-","")</f>
        <v/>
      </c>
    </row>
    <row r="2438" spans="1:12" x14ac:dyDescent="0.25">
      <c r="A2438" s="6" t="str">
        <f>SUBSTITUTE(SUBSTITUTE(Table2[[#This Row],[NAMA BARANG]],"-","")," ","")</f>
        <v>Asahan6814Tomy1x8</v>
      </c>
      <c r="B2438" s="8" t="str">
        <f ca="1">IF(Table2[[#This Row],[TT]]&lt;1,"",COUNT(B$2:B2437)+1)</f>
        <v/>
      </c>
      <c r="C2438" s="6" t="s">
        <v>238</v>
      </c>
      <c r="D2438" s="8">
        <v>0</v>
      </c>
      <c r="F2438" s="8">
        <f ca="1">SUM(Table2[[#This Row],[AWAL]],Table2[[#This Row],[M17_21_2]],Table2[[#This Row],[K17_21_2]],Table2[[#This Row],[M23_28_2]],Table2[[#This Row],[K23_28_2]])</f>
        <v>0</v>
      </c>
      <c r="G2438" s="6">
        <f ca="1">SUMIF(INDIRECT(Table2[[#Headers],[M17_21_2]]&amp;"[concat]"),Table2[concat],INDIRECT(Table2[[#Headers],[M17_21_2]]&amp;"[c]"))</f>
        <v>0</v>
      </c>
      <c r="H2438" s="6">
        <f ca="1">SUMIF(INDIRECT(Table2[[#Headers],[K17_21_2]]&amp;"[concat]"),Table2[concat],INDIRECT(Table2[[#Headers],[K17_21_2]]&amp;"[c]"))*-1</f>
        <v>0</v>
      </c>
      <c r="I2438" s="6" t="str">
        <f ca="1">IF(OR(Table2[[#This Row],[M17_21_2]]&gt;0,Table2[[#This Row],[K17_21_2]]&lt;0),"+-","")</f>
        <v/>
      </c>
      <c r="J2438" s="9">
        <f ca="1">SUMIF(INDIRECT(Table2[[#Headers],[M23_28_2]]&amp;"[concat]"),Table2[concat],INDIRECT(Table2[[#Headers],[M23_28_2]]&amp;"[c]"))</f>
        <v>0</v>
      </c>
      <c r="K2438" s="9"/>
      <c r="L2438" s="9" t="str">
        <f ca="1">IF(OR(Table2[[#This Row],[M23_28_2]]&gt;0,Table2[[#This Row],[K23_28_2]]&lt;0),"+-","")</f>
        <v/>
      </c>
    </row>
    <row r="2439" spans="1:12" x14ac:dyDescent="0.25">
      <c r="A2439" s="6" t="str">
        <f>SUBSTITUTE(SUBSTITUTE(Table2[[#This Row],[NAMA BARANG]],"-","")," ","")</f>
        <v>Asahan917(48)</v>
      </c>
      <c r="B2439" s="8" t="str">
        <f ca="1">IF(Table2[[#This Row],[TT]]&lt;1,"",COUNT(B$2:B2438)+1)</f>
        <v/>
      </c>
      <c r="C2439" s="6" t="s">
        <v>247</v>
      </c>
      <c r="D2439" s="8">
        <v>0</v>
      </c>
      <c r="F2439" s="8">
        <f ca="1">SUM(Table2[[#This Row],[AWAL]],Table2[[#This Row],[M17_21_2]],Table2[[#This Row],[K17_21_2]],Table2[[#This Row],[M23_28_2]],Table2[[#This Row],[K23_28_2]])</f>
        <v>0</v>
      </c>
      <c r="G2439" s="6">
        <f ca="1">SUMIF(INDIRECT(Table2[[#Headers],[M17_21_2]]&amp;"[concat]"),Table2[concat],INDIRECT(Table2[[#Headers],[M17_21_2]]&amp;"[c]"))</f>
        <v>0</v>
      </c>
      <c r="H2439" s="6">
        <f ca="1">SUMIF(INDIRECT(Table2[[#Headers],[K17_21_2]]&amp;"[concat]"),Table2[concat],INDIRECT(Table2[[#Headers],[K17_21_2]]&amp;"[c]"))*-1</f>
        <v>0</v>
      </c>
      <c r="I2439" s="6" t="str">
        <f ca="1">IF(OR(Table2[[#This Row],[M17_21_2]]&gt;0,Table2[[#This Row],[K17_21_2]]&lt;0),"+-","")</f>
        <v/>
      </c>
      <c r="J2439" s="9">
        <f ca="1">SUMIF(INDIRECT(Table2[[#Headers],[M23_28_2]]&amp;"[concat]"),Table2[concat],INDIRECT(Table2[[#Headers],[M23_28_2]]&amp;"[c]"))</f>
        <v>0</v>
      </c>
      <c r="K2439" s="9"/>
      <c r="L2439" s="9" t="str">
        <f ca="1">IF(OR(Table2[[#This Row],[M23_28_2]]&gt;0,Table2[[#This Row],[K23_28_2]]&lt;0),"+-","")</f>
        <v/>
      </c>
    </row>
    <row r="2440" spans="1:12" x14ac:dyDescent="0.25">
      <c r="A2440" s="6" t="str">
        <f>SUBSTITUTE(SUBSTITUTE(Table2[[#This Row],[NAMA BARANG]],"-","")," ","")</f>
        <v>AsahanMejaXCS551mobil</v>
      </c>
      <c r="B2440" s="8" t="str">
        <f ca="1">IF(Table2[[#This Row],[TT]]&lt;1,"",COUNT(B$2:B2439)+1)</f>
        <v/>
      </c>
      <c r="C2440" s="6" t="s">
        <v>335</v>
      </c>
      <c r="D2440" s="8">
        <v>0</v>
      </c>
      <c r="F2440" s="8">
        <f ca="1">SUM(Table2[[#This Row],[AWAL]],Table2[[#This Row],[M17_21_2]],Table2[[#This Row],[K17_21_2]],Table2[[#This Row],[M23_28_2]],Table2[[#This Row],[K23_28_2]])</f>
        <v>0</v>
      </c>
      <c r="G2440" s="6">
        <f ca="1">SUMIF(INDIRECT(Table2[[#Headers],[M17_21_2]]&amp;"[concat]"),Table2[concat],INDIRECT(Table2[[#Headers],[M17_21_2]]&amp;"[c]"))</f>
        <v>0</v>
      </c>
      <c r="H2440" s="6">
        <f ca="1">SUMIF(INDIRECT(Table2[[#Headers],[K17_21_2]]&amp;"[concat]"),Table2[concat],INDIRECT(Table2[[#Headers],[K17_21_2]]&amp;"[c]"))*-1</f>
        <v>0</v>
      </c>
      <c r="I2440" s="6" t="str">
        <f ca="1">IF(OR(Table2[[#This Row],[M17_21_2]]&gt;0,Table2[[#This Row],[K17_21_2]]&lt;0),"+-","")</f>
        <v/>
      </c>
      <c r="J2440" s="9">
        <f ca="1">SUMIF(INDIRECT(Table2[[#Headers],[M23_28_2]]&amp;"[concat]"),Table2[concat],INDIRECT(Table2[[#Headers],[M23_28_2]]&amp;"[c]"))</f>
        <v>0</v>
      </c>
      <c r="K2440" s="9"/>
      <c r="L2440" s="9" t="str">
        <f ca="1">IF(OR(Table2[[#This Row],[M23_28_2]]&gt;0,Table2[[#This Row],[K23_28_2]]&lt;0),"+-","")</f>
        <v/>
      </c>
    </row>
    <row r="2441" spans="1:12" x14ac:dyDescent="0.25">
      <c r="A2441" s="6" t="str">
        <f>SUBSTITUTE(SUBSTITUTE(Table2[[#This Row],[NAMA BARANG]],"-","")," ","")</f>
        <v>AsahanPswtXZG8808(96)</v>
      </c>
      <c r="B2441" s="8" t="str">
        <f ca="1">IF(Table2[[#This Row],[TT]]&lt;1,"",COUNT(B$2:B2440)+1)</f>
        <v/>
      </c>
      <c r="C2441" s="6" t="s">
        <v>345</v>
      </c>
      <c r="D2441" s="8">
        <v>0</v>
      </c>
      <c r="F2441" s="8">
        <f ca="1">SUM(Table2[[#This Row],[AWAL]],Table2[[#This Row],[M17_21_2]],Table2[[#This Row],[K17_21_2]],Table2[[#This Row],[M23_28_2]],Table2[[#This Row],[K23_28_2]])</f>
        <v>0</v>
      </c>
      <c r="G2441" s="6">
        <f ca="1">SUMIF(INDIRECT(Table2[[#Headers],[M17_21_2]]&amp;"[concat]"),Table2[concat],INDIRECT(Table2[[#Headers],[M17_21_2]]&amp;"[c]"))</f>
        <v>0</v>
      </c>
      <c r="H2441" s="6">
        <f ca="1">SUMIF(INDIRECT(Table2[[#Headers],[K17_21_2]]&amp;"[concat]"),Table2[concat],INDIRECT(Table2[[#Headers],[K17_21_2]]&amp;"[c]"))*-1</f>
        <v>0</v>
      </c>
      <c r="I2441" s="6" t="str">
        <f ca="1">IF(OR(Table2[[#This Row],[M17_21_2]]&gt;0,Table2[[#This Row],[K17_21_2]]&lt;0),"+-","")</f>
        <v/>
      </c>
      <c r="J2441" s="9">
        <f ca="1">SUMIF(INDIRECT(Table2[[#Headers],[M23_28_2]]&amp;"[concat]"),Table2[concat],INDIRECT(Table2[[#Headers],[M23_28_2]]&amp;"[c]"))</f>
        <v>0</v>
      </c>
      <c r="K2441" s="9"/>
      <c r="L2441" s="9" t="str">
        <f ca="1">IF(OR(Table2[[#This Row],[M23_28_2]]&gt;0,Table2[[#This Row],[K23_28_2]]&lt;0),"+-","")</f>
        <v/>
      </c>
    </row>
    <row r="2442" spans="1:12" x14ac:dyDescent="0.25">
      <c r="A2442" s="6" t="str">
        <f>SUBSTITUTE(SUBSTITUTE(Table2[[#This Row],[NAMA BARANG]],"-","")," ","")</f>
        <v>Asahanputar0544Doll</v>
      </c>
      <c r="B2442" s="8" t="str">
        <f ca="1">IF(Table2[[#This Row],[TT]]&lt;1,"",COUNT(B$2:B2441)+1)</f>
        <v/>
      </c>
      <c r="C2442" s="6" t="s">
        <v>346</v>
      </c>
      <c r="D2442" s="8">
        <v>0</v>
      </c>
      <c r="F2442" s="8">
        <f ca="1">SUM(Table2[[#This Row],[AWAL]],Table2[[#This Row],[M17_21_2]],Table2[[#This Row],[K17_21_2]],Table2[[#This Row],[M23_28_2]],Table2[[#This Row],[K23_28_2]])</f>
        <v>0</v>
      </c>
      <c r="G2442" s="6">
        <f ca="1">SUMIF(INDIRECT(Table2[[#Headers],[M17_21_2]]&amp;"[concat]"),Table2[concat],INDIRECT(Table2[[#Headers],[M17_21_2]]&amp;"[c]"))</f>
        <v>0</v>
      </c>
      <c r="H2442" s="6">
        <f ca="1">SUMIF(INDIRECT(Table2[[#Headers],[K17_21_2]]&amp;"[concat]"),Table2[concat],INDIRECT(Table2[[#Headers],[K17_21_2]]&amp;"[c]"))*-1</f>
        <v>0</v>
      </c>
      <c r="I2442" s="6" t="str">
        <f ca="1">IF(OR(Table2[[#This Row],[M17_21_2]]&gt;0,Table2[[#This Row],[K17_21_2]]&lt;0),"+-","")</f>
        <v/>
      </c>
      <c r="J2442" s="9">
        <f ca="1">SUMIF(INDIRECT(Table2[[#Headers],[M23_28_2]]&amp;"[concat]"),Table2[concat],INDIRECT(Table2[[#Headers],[M23_28_2]]&amp;"[c]"))</f>
        <v>0</v>
      </c>
      <c r="K2442" s="9"/>
      <c r="L2442" s="9" t="str">
        <f ca="1">IF(OR(Table2[[#This Row],[M23_28_2]]&gt;0,Table2[[#This Row],[K23_28_2]]&lt;0),"+-","")</f>
        <v/>
      </c>
    </row>
    <row r="2443" spans="1:12" x14ac:dyDescent="0.25">
      <c r="A2443" s="6" t="str">
        <f>SUBSTITUTE(SUBSTITUTE(Table2[[#This Row],[NAMA BARANG]],"-","")," ","")</f>
        <v>Asahanputar0617Sepeda</v>
      </c>
      <c r="B2443" s="8" t="str">
        <f ca="1">IF(Table2[[#This Row],[TT]]&lt;1,"",COUNT(B$2:B2442)+1)</f>
        <v/>
      </c>
      <c r="C2443" s="6" t="s">
        <v>347</v>
      </c>
      <c r="D2443" s="8">
        <v>0</v>
      </c>
      <c r="F2443" s="8">
        <f ca="1">SUM(Table2[[#This Row],[AWAL]],Table2[[#This Row],[M17_21_2]],Table2[[#This Row],[K17_21_2]],Table2[[#This Row],[M23_28_2]],Table2[[#This Row],[K23_28_2]])</f>
        <v>0</v>
      </c>
      <c r="G2443" s="6">
        <f ca="1">SUMIF(INDIRECT(Table2[[#Headers],[M17_21_2]]&amp;"[concat]"),Table2[concat],INDIRECT(Table2[[#Headers],[M17_21_2]]&amp;"[c]"))</f>
        <v>0</v>
      </c>
      <c r="H2443" s="6">
        <f ca="1">SUMIF(INDIRECT(Table2[[#Headers],[K17_21_2]]&amp;"[concat]"),Table2[concat],INDIRECT(Table2[[#Headers],[K17_21_2]]&amp;"[c]"))*-1</f>
        <v>0</v>
      </c>
      <c r="I2443" s="6" t="str">
        <f ca="1">IF(OR(Table2[[#This Row],[M17_21_2]]&gt;0,Table2[[#This Row],[K17_21_2]]&lt;0),"+-","")</f>
        <v/>
      </c>
      <c r="J2443" s="9">
        <f ca="1">SUMIF(INDIRECT(Table2[[#Headers],[M23_28_2]]&amp;"[concat]"),Table2[concat],INDIRECT(Table2[[#Headers],[M23_28_2]]&amp;"[c]"))</f>
        <v>0</v>
      </c>
      <c r="K2443" s="9"/>
      <c r="L2443" s="9" t="str">
        <f ca="1">IF(OR(Table2[[#This Row],[M23_28_2]]&gt;0,Table2[[#This Row],[K23_28_2]]&lt;0),"+-","")</f>
        <v/>
      </c>
    </row>
    <row r="2444" spans="1:12" x14ac:dyDescent="0.25">
      <c r="A2444" s="6" t="str">
        <f>SUBSTITUTE(SUBSTITUTE(Table2[[#This Row],[NAMA BARANG]],"-","")," ","")</f>
        <v>Asahanputar6008</v>
      </c>
      <c r="B2444" s="8" t="str">
        <f ca="1">IF(Table2[[#This Row],[TT]]&lt;1,"",COUNT(B$2:B2443)+1)</f>
        <v/>
      </c>
      <c r="C2444" s="6" t="s">
        <v>349</v>
      </c>
      <c r="D2444" s="8">
        <v>0</v>
      </c>
      <c r="F2444" s="8">
        <f ca="1">SUM(Table2[[#This Row],[AWAL]],Table2[[#This Row],[M17_21_2]],Table2[[#This Row],[K17_21_2]],Table2[[#This Row],[M23_28_2]],Table2[[#This Row],[K23_28_2]])</f>
        <v>0</v>
      </c>
      <c r="G2444" s="6">
        <f ca="1">SUMIF(INDIRECT(Table2[[#Headers],[M17_21_2]]&amp;"[concat]"),Table2[concat],INDIRECT(Table2[[#Headers],[M17_21_2]]&amp;"[c]"))</f>
        <v>0</v>
      </c>
      <c r="H2444" s="6">
        <f ca="1">SUMIF(INDIRECT(Table2[[#Headers],[K17_21_2]]&amp;"[concat]"),Table2[concat],INDIRECT(Table2[[#Headers],[K17_21_2]]&amp;"[c]"))*-1</f>
        <v>0</v>
      </c>
      <c r="I2444" s="6" t="str">
        <f ca="1">IF(OR(Table2[[#This Row],[M17_21_2]]&gt;0,Table2[[#This Row],[K17_21_2]]&lt;0),"+-","")</f>
        <v/>
      </c>
      <c r="J2444" s="9">
        <f ca="1">SUMIF(INDIRECT(Table2[[#Headers],[M23_28_2]]&amp;"[concat]"),Table2[concat],INDIRECT(Table2[[#Headers],[M23_28_2]]&amp;"[c]"))</f>
        <v>0</v>
      </c>
      <c r="K2444" s="9"/>
      <c r="L2444" s="9" t="str">
        <f ca="1">IF(OR(Table2[[#This Row],[M23_28_2]]&gt;0,Table2[[#This Row],[K23_28_2]]&lt;0),"+-","")</f>
        <v/>
      </c>
    </row>
    <row r="2445" spans="1:12" x14ac:dyDescent="0.25">
      <c r="A2445" s="6" t="str">
        <f>SUBSTITUTE(SUBSTITUTE(Table2[[#This Row],[NAMA BARANG]],"-","")," ","")</f>
        <v>AsahanR435(24)</v>
      </c>
      <c r="B2445" s="8" t="str">
        <f ca="1">IF(Table2[[#This Row],[TT]]&lt;1,"",COUNT(B$2:B2444)+1)</f>
        <v/>
      </c>
      <c r="C2445" s="6" t="s">
        <v>351</v>
      </c>
      <c r="D2445" s="8">
        <v>0</v>
      </c>
      <c r="F2445" s="8">
        <f ca="1">SUM(Table2[[#This Row],[AWAL]],Table2[[#This Row],[M17_21_2]],Table2[[#This Row],[K17_21_2]],Table2[[#This Row],[M23_28_2]],Table2[[#This Row],[K23_28_2]])</f>
        <v>0</v>
      </c>
      <c r="G2445" s="6">
        <f ca="1">SUMIF(INDIRECT(Table2[[#Headers],[M17_21_2]]&amp;"[concat]"),Table2[concat],INDIRECT(Table2[[#Headers],[M17_21_2]]&amp;"[c]"))</f>
        <v>0</v>
      </c>
      <c r="H2445" s="6">
        <f ca="1">SUMIF(INDIRECT(Table2[[#Headers],[K17_21_2]]&amp;"[concat]"),Table2[concat],INDIRECT(Table2[[#Headers],[K17_21_2]]&amp;"[c]"))*-1</f>
        <v>0</v>
      </c>
      <c r="I2445" s="6" t="str">
        <f ca="1">IF(OR(Table2[[#This Row],[M17_21_2]]&gt;0,Table2[[#This Row],[K17_21_2]]&lt;0),"+-","")</f>
        <v/>
      </c>
      <c r="J2445" s="9">
        <f ca="1">SUMIF(INDIRECT(Table2[[#Headers],[M23_28_2]]&amp;"[concat]"),Table2[concat],INDIRECT(Table2[[#Headers],[M23_28_2]]&amp;"[c]"))</f>
        <v>0</v>
      </c>
      <c r="K2445" s="9"/>
      <c r="L2445" s="9" t="str">
        <f ca="1">IF(OR(Table2[[#This Row],[M23_28_2]]&gt;0,Table2[[#This Row],[K23_28_2]]&lt;0),"+-","")</f>
        <v/>
      </c>
    </row>
    <row r="2446" spans="1:12" x14ac:dyDescent="0.25">
      <c r="A2446" s="6" t="str">
        <f>SUBSTITUTE(SUBSTITUTE(Table2[[#This Row],[NAMA BARANG]],"-","")," ","")</f>
        <v>AsahanToplesgolden(24)</v>
      </c>
      <c r="B2446" s="8" t="str">
        <f ca="1">IF(Table2[[#This Row],[TT]]&lt;1,"",COUNT(B$2:B2445)+1)</f>
        <v/>
      </c>
      <c r="C2446" s="6" t="s">
        <v>388</v>
      </c>
      <c r="D2446" s="8">
        <v>1</v>
      </c>
      <c r="E2446" s="8" t="s">
        <v>389</v>
      </c>
      <c r="F2446" s="8">
        <f ca="1">SUM(Table2[[#This Row],[AWAL]],Table2[[#This Row],[M17_21_2]],Table2[[#This Row],[K17_21_2]],Table2[[#This Row],[M23_28_2]],Table2[[#This Row],[K23_28_2]])</f>
        <v>0</v>
      </c>
      <c r="G2446" s="6">
        <f ca="1">SUMIF(INDIRECT(Table2[[#Headers],[M17_21_2]]&amp;"[concat]"),Table2[concat],INDIRECT(Table2[[#Headers],[M17_21_2]]&amp;"[c]"))</f>
        <v>0</v>
      </c>
      <c r="H2446" s="6">
        <f ca="1">SUMIF(INDIRECT(Table2[[#Headers],[K17_21_2]]&amp;"[concat]"),Table2[concat],INDIRECT(Table2[[#Headers],[K17_21_2]]&amp;"[c]"))*-1</f>
        <v>-1</v>
      </c>
      <c r="I2446" s="6" t="str">
        <f ca="1">IF(OR(Table2[[#This Row],[M17_21_2]]&gt;0,Table2[[#This Row],[K17_21_2]]&lt;0),"+-","")</f>
        <v>+-</v>
      </c>
      <c r="J2446" s="9">
        <f ca="1">SUMIF(INDIRECT(Table2[[#Headers],[M23_28_2]]&amp;"[concat]"),Table2[concat],INDIRECT(Table2[[#Headers],[M23_28_2]]&amp;"[c]"))</f>
        <v>0</v>
      </c>
      <c r="K2446" s="9"/>
      <c r="L2446" s="9" t="str">
        <f ca="1">IF(OR(Table2[[#This Row],[M23_28_2]]&gt;0,Table2[[#This Row],[K23_28_2]]&lt;0),"+-","")</f>
        <v/>
      </c>
    </row>
    <row r="2447" spans="1:12" x14ac:dyDescent="0.25">
      <c r="A2447" s="6" t="str">
        <f>SUBSTITUTE(SUBSTITUTE(Table2[[#This Row],[NAMA BARANG]],"-","")," ","")</f>
        <v>AsahanXL378Hedgehog(36)</v>
      </c>
      <c r="B2447" s="8" t="str">
        <f ca="1">IF(Table2[[#This Row],[TT]]&lt;1,"",COUNT(B$2:B2446)+1)</f>
        <v/>
      </c>
      <c r="C2447" s="6" t="s">
        <v>399</v>
      </c>
      <c r="D2447" s="8">
        <v>0</v>
      </c>
      <c r="F2447" s="8">
        <f ca="1">SUM(Table2[[#This Row],[AWAL]],Table2[[#This Row],[M17_21_2]],Table2[[#This Row],[K17_21_2]],Table2[[#This Row],[M23_28_2]],Table2[[#This Row],[K23_28_2]])</f>
        <v>0</v>
      </c>
      <c r="G2447" s="6">
        <f ca="1">SUMIF(INDIRECT(Table2[[#Headers],[M17_21_2]]&amp;"[concat]"),Table2[concat],INDIRECT(Table2[[#Headers],[M17_21_2]]&amp;"[c]"))</f>
        <v>0</v>
      </c>
      <c r="H2447" s="6">
        <f ca="1">SUMIF(INDIRECT(Table2[[#Headers],[K17_21_2]]&amp;"[concat]"),Table2[concat],INDIRECT(Table2[[#Headers],[K17_21_2]]&amp;"[c]"))*-1</f>
        <v>0</v>
      </c>
      <c r="I2447" s="6" t="str">
        <f ca="1">IF(OR(Table2[[#This Row],[M17_21_2]]&gt;0,Table2[[#This Row],[K17_21_2]]&lt;0),"+-","")</f>
        <v/>
      </c>
      <c r="J2447" s="9">
        <f ca="1">SUMIF(INDIRECT(Table2[[#Headers],[M23_28_2]]&amp;"[concat]"),Table2[concat],INDIRECT(Table2[[#Headers],[M23_28_2]]&amp;"[c]"))</f>
        <v>0</v>
      </c>
      <c r="K2447" s="9"/>
      <c r="L2447" s="9" t="str">
        <f ca="1">IF(OR(Table2[[#This Row],[M23_28_2]]&gt;0,Table2[[#This Row],[K23_28_2]]&lt;0),"+-","")</f>
        <v/>
      </c>
    </row>
    <row r="2448" spans="1:12" x14ac:dyDescent="0.25">
      <c r="A2448" s="6" t="str">
        <f>SUBSTITUTE(SUBSTITUTE(Table2[[#This Row],[NAMA BARANG]],"-","")," ","")</f>
        <v>BalonmetalikLMP2800</v>
      </c>
      <c r="B2448" s="8" t="str">
        <f ca="1">IF(Table2[[#This Row],[TT]]&lt;1,"",COUNT(B$2:B2447)+1)</f>
        <v/>
      </c>
      <c r="C2448" s="6" t="s">
        <v>2794</v>
      </c>
      <c r="D2448" s="8">
        <v>0</v>
      </c>
      <c r="F2448" s="8">
        <f ca="1">SUM(Table2[[#This Row],[AWAL]],Table2[[#This Row],[M17_21_2]],Table2[[#This Row],[K17_21_2]],Table2[[#This Row],[M23_28_2]],Table2[[#This Row],[K23_28_2]])</f>
        <v>0</v>
      </c>
      <c r="G2448" s="6">
        <f ca="1">SUMIF(INDIRECT(Table2[[#Headers],[M17_21_2]]&amp;"[concat]"),Table2[concat],INDIRECT(Table2[[#Headers],[M17_21_2]]&amp;"[c]"))</f>
        <v>0</v>
      </c>
      <c r="H2448" s="6">
        <f ca="1">SUMIF(INDIRECT(Table2[[#Headers],[K17_21_2]]&amp;"[concat]"),Table2[concat],INDIRECT(Table2[[#Headers],[K17_21_2]]&amp;"[c]"))*-1</f>
        <v>0</v>
      </c>
      <c r="I2448" s="6" t="str">
        <f ca="1">IF(OR(Table2[[#This Row],[M17_21_2]]&gt;0,Table2[[#This Row],[K17_21_2]]&lt;0),"+-","")</f>
        <v/>
      </c>
      <c r="J2448" s="9">
        <f ca="1">SUMIF(INDIRECT(Table2[[#Headers],[M23_28_2]]&amp;"[concat]"),Table2[concat],INDIRECT(Table2[[#Headers],[M23_28_2]]&amp;"[c]"))</f>
        <v>0</v>
      </c>
      <c r="K2448" s="9"/>
      <c r="L2448" s="9" t="str">
        <f ca="1">IF(OR(Table2[[#This Row],[M23_28_2]]&gt;0,Table2[[#This Row],[K23_28_2]]&lt;0),"+-","")</f>
        <v/>
      </c>
    </row>
    <row r="2449" spans="1:12" x14ac:dyDescent="0.25">
      <c r="A2449" s="6" t="str">
        <f>SUBSTITUTE(SUBSTITUTE(Table2[[#This Row],[NAMA BARANG]],"-","")," ","")</f>
        <v>BalonSablonLKF3200M13</v>
      </c>
      <c r="B2449" s="8" t="str">
        <f ca="1">IF(Table2[[#This Row],[TT]]&lt;1,"",COUNT(B$2:B2448)+1)</f>
        <v/>
      </c>
      <c r="C2449" s="6" t="s">
        <v>438</v>
      </c>
      <c r="D2449" s="8">
        <v>0</v>
      </c>
      <c r="F2449" s="8">
        <f ca="1">SUM(Table2[[#This Row],[AWAL]],Table2[[#This Row],[M17_21_2]],Table2[[#This Row],[K17_21_2]],Table2[[#This Row],[M23_28_2]],Table2[[#This Row],[K23_28_2]])</f>
        <v>0</v>
      </c>
      <c r="G2449" s="6">
        <f ca="1">SUMIF(INDIRECT(Table2[[#Headers],[M17_21_2]]&amp;"[concat]"),Table2[concat],INDIRECT(Table2[[#Headers],[M17_21_2]]&amp;"[c]"))</f>
        <v>0</v>
      </c>
      <c r="H2449" s="6">
        <f ca="1">SUMIF(INDIRECT(Table2[[#Headers],[K17_21_2]]&amp;"[concat]"),Table2[concat],INDIRECT(Table2[[#Headers],[K17_21_2]]&amp;"[c]"))*-1</f>
        <v>0</v>
      </c>
      <c r="I2449" s="6" t="str">
        <f ca="1">IF(OR(Table2[[#This Row],[M17_21_2]]&gt;0,Table2[[#This Row],[K17_21_2]]&lt;0),"+-","")</f>
        <v/>
      </c>
      <c r="J2449" s="9">
        <f ca="1">SUMIF(INDIRECT(Table2[[#Headers],[M23_28_2]]&amp;"[concat]"),Table2[concat],INDIRECT(Table2[[#Headers],[M23_28_2]]&amp;"[c]"))</f>
        <v>0</v>
      </c>
      <c r="K2449" s="9"/>
      <c r="L2449" s="9" t="str">
        <f ca="1">IF(OR(Table2[[#This Row],[M23_28_2]]&gt;0,Table2[[#This Row],[K23_28_2]]&lt;0),"+-","")</f>
        <v/>
      </c>
    </row>
    <row r="2450" spans="1:12" x14ac:dyDescent="0.25">
      <c r="A2450" s="6" t="str">
        <f>SUBSTITUTE(SUBSTITUTE(Table2[[#This Row],[NAMA BARANG]],"-","")," ","")</f>
        <v>BalonSablonLKM2200</v>
      </c>
      <c r="B2450" s="8" t="str">
        <f ca="1">IF(Table2[[#This Row],[TT]]&lt;1,"",COUNT(B$2:B2449)+1)</f>
        <v/>
      </c>
      <c r="C2450" s="6" t="s">
        <v>439</v>
      </c>
      <c r="D2450" s="8">
        <v>0</v>
      </c>
      <c r="F2450" s="8">
        <f ca="1">SUM(Table2[[#This Row],[AWAL]],Table2[[#This Row],[M17_21_2]],Table2[[#This Row],[K17_21_2]],Table2[[#This Row],[M23_28_2]],Table2[[#This Row],[K23_28_2]])</f>
        <v>0</v>
      </c>
      <c r="G2450" s="6">
        <f ca="1">SUMIF(INDIRECT(Table2[[#Headers],[M17_21_2]]&amp;"[concat]"),Table2[concat],INDIRECT(Table2[[#Headers],[M17_21_2]]&amp;"[c]"))</f>
        <v>0</v>
      </c>
      <c r="H2450" s="6">
        <f ca="1">SUMIF(INDIRECT(Table2[[#Headers],[K17_21_2]]&amp;"[concat]"),Table2[concat],INDIRECT(Table2[[#Headers],[K17_21_2]]&amp;"[c]"))*-1</f>
        <v>0</v>
      </c>
      <c r="I2450" s="6" t="str">
        <f ca="1">IF(OR(Table2[[#This Row],[M17_21_2]]&gt;0,Table2[[#This Row],[K17_21_2]]&lt;0),"+-","")</f>
        <v/>
      </c>
      <c r="J2450" s="9">
        <f ca="1">SUMIF(INDIRECT(Table2[[#Headers],[M23_28_2]]&amp;"[concat]"),Table2[concat],INDIRECT(Table2[[#Headers],[M23_28_2]]&amp;"[c]"))</f>
        <v>0</v>
      </c>
      <c r="K2450" s="9"/>
      <c r="L2450" s="9" t="str">
        <f ca="1">IF(OR(Table2[[#This Row],[M23_28_2]]&gt;0,Table2[[#This Row],[K23_28_2]]&lt;0),"+-","")</f>
        <v/>
      </c>
    </row>
    <row r="2451" spans="1:12" x14ac:dyDescent="0.25">
      <c r="A2451" s="6" t="str">
        <f>SUBSTITUTE(SUBSTITUTE(Table2[[#This Row],[NAMA BARANG]],"-","")," ","")</f>
        <v>BalonSablonpolkadot1232</v>
      </c>
      <c r="B2451" s="8" t="str">
        <f ca="1">IF(Table2[[#This Row],[TT]]&lt;1,"",COUNT(B$2:B2450)+1)</f>
        <v/>
      </c>
      <c r="C2451" s="6" t="s">
        <v>440</v>
      </c>
      <c r="D2451" s="8">
        <v>0</v>
      </c>
      <c r="F2451" s="8">
        <f ca="1">SUM(Table2[[#This Row],[AWAL]],Table2[[#This Row],[M17_21_2]],Table2[[#This Row],[K17_21_2]],Table2[[#This Row],[M23_28_2]],Table2[[#This Row],[K23_28_2]])</f>
        <v>0</v>
      </c>
      <c r="G2451" s="6">
        <f ca="1">SUMIF(INDIRECT(Table2[[#Headers],[M17_21_2]]&amp;"[concat]"),Table2[concat],INDIRECT(Table2[[#Headers],[M17_21_2]]&amp;"[c]"))</f>
        <v>0</v>
      </c>
      <c r="H2451" s="6">
        <f ca="1">SUMIF(INDIRECT(Table2[[#Headers],[K17_21_2]]&amp;"[concat]"),Table2[concat],INDIRECT(Table2[[#Headers],[K17_21_2]]&amp;"[c]"))*-1</f>
        <v>0</v>
      </c>
      <c r="I2451" s="6" t="str">
        <f ca="1">IF(OR(Table2[[#This Row],[M17_21_2]]&gt;0,Table2[[#This Row],[K17_21_2]]&lt;0),"+-","")</f>
        <v/>
      </c>
      <c r="J2451" s="9">
        <f ca="1">SUMIF(INDIRECT(Table2[[#Headers],[M23_28_2]]&amp;"[concat]"),Table2[concat],INDIRECT(Table2[[#Headers],[M23_28_2]]&amp;"[c]"))</f>
        <v>0</v>
      </c>
      <c r="K2451" s="9"/>
      <c r="L2451" s="9" t="str">
        <f ca="1">IF(OR(Table2[[#This Row],[M23_28_2]]&gt;0,Table2[[#This Row],[K23_28_2]]&lt;0),"+-","")</f>
        <v/>
      </c>
    </row>
    <row r="2452" spans="1:12" x14ac:dyDescent="0.25">
      <c r="A2452" s="6" t="str">
        <f>SUBSTITUTE(SUBSTITUTE(Table2[[#This Row],[NAMA BARANG]],"-","")," ","")</f>
        <v>Balonunimas009(4)</v>
      </c>
      <c r="B2452" s="8" t="str">
        <f ca="1">IF(Table2[[#This Row],[TT]]&lt;1,"",COUNT(B$2:B2451)+1)</f>
        <v/>
      </c>
      <c r="C2452" s="6" t="s">
        <v>443</v>
      </c>
      <c r="D2452" s="8">
        <v>0</v>
      </c>
      <c r="F2452" s="8">
        <f ca="1">SUM(Table2[[#This Row],[AWAL]],Table2[[#This Row],[M17_21_2]],Table2[[#This Row],[K17_21_2]],Table2[[#This Row],[M23_28_2]],Table2[[#This Row],[K23_28_2]])</f>
        <v>0</v>
      </c>
      <c r="G2452" s="6">
        <f ca="1">SUMIF(INDIRECT(Table2[[#Headers],[M17_21_2]]&amp;"[concat]"),Table2[concat],INDIRECT(Table2[[#Headers],[M17_21_2]]&amp;"[c]"))</f>
        <v>0</v>
      </c>
      <c r="H2452" s="6">
        <f ca="1">SUMIF(INDIRECT(Table2[[#Headers],[K17_21_2]]&amp;"[concat]"),Table2[concat],INDIRECT(Table2[[#Headers],[K17_21_2]]&amp;"[c]"))*-1</f>
        <v>0</v>
      </c>
      <c r="I2452" s="6" t="str">
        <f ca="1">IF(OR(Table2[[#This Row],[M17_21_2]]&gt;0,Table2[[#This Row],[K17_21_2]]&lt;0),"+-","")</f>
        <v/>
      </c>
      <c r="J2452" s="9">
        <f ca="1">SUMIF(INDIRECT(Table2[[#Headers],[M23_28_2]]&amp;"[concat]"),Table2[concat],INDIRECT(Table2[[#Headers],[M23_28_2]]&amp;"[c]"))</f>
        <v>0</v>
      </c>
      <c r="K2452" s="9"/>
      <c r="L2452" s="9" t="str">
        <f ca="1">IF(OR(Table2[[#This Row],[M23_28_2]]&gt;0,Table2[[#This Row],[K23_28_2]]&lt;0),"+-","")</f>
        <v/>
      </c>
    </row>
    <row r="2453" spans="1:12" x14ac:dyDescent="0.25">
      <c r="A2453" s="6" t="str">
        <f>SUBSTITUTE(SUBSTITUTE(Table2[[#This Row],[NAMA BARANG]],"-","")," ","")</f>
        <v>BensiaSF9927W(KipasF)</v>
      </c>
      <c r="B2453" s="8" t="str">
        <f ca="1">IF(Table2[[#This Row],[TT]]&lt;1,"",COUNT(B$2:B2452)+1)</f>
        <v/>
      </c>
      <c r="C2453" s="6" t="s">
        <v>471</v>
      </c>
      <c r="D2453" s="8">
        <v>1</v>
      </c>
      <c r="E2453" s="8" t="s">
        <v>103</v>
      </c>
      <c r="F2453" s="8">
        <f ca="1">SUM(Table2[[#This Row],[AWAL]],Table2[[#This Row],[M17_21_2]],Table2[[#This Row],[K17_21_2]],Table2[[#This Row],[M23_28_2]],Table2[[#This Row],[K23_28_2]])</f>
        <v>0</v>
      </c>
      <c r="G2453" s="6">
        <f ca="1">SUMIF(INDIRECT(Table2[[#Headers],[M17_21_2]]&amp;"[concat]"),Table2[concat],INDIRECT(Table2[[#Headers],[M17_21_2]]&amp;"[c]"))</f>
        <v>0</v>
      </c>
      <c r="H2453" s="6">
        <f ca="1">SUMIF(INDIRECT(Table2[[#Headers],[K17_21_2]]&amp;"[concat]"),Table2[concat],INDIRECT(Table2[[#Headers],[K17_21_2]]&amp;"[c]"))*-1</f>
        <v>-1</v>
      </c>
      <c r="I2453" s="6" t="str">
        <f ca="1">IF(OR(Table2[[#This Row],[M17_21_2]]&gt;0,Table2[[#This Row],[K17_21_2]]&lt;0),"+-","")</f>
        <v>+-</v>
      </c>
      <c r="J2453" s="9">
        <f ca="1">SUMIF(INDIRECT(Table2[[#Headers],[M23_28_2]]&amp;"[concat]"),Table2[concat],INDIRECT(Table2[[#Headers],[M23_28_2]]&amp;"[c]"))</f>
        <v>0</v>
      </c>
      <c r="K2453" s="9"/>
      <c r="L2453" s="9" t="str">
        <f ca="1">IF(OR(Table2[[#This Row],[M23_28_2]]&gt;0,Table2[[#This Row],[K23_28_2]]&lt;0),"+-","")</f>
        <v/>
      </c>
    </row>
    <row r="2454" spans="1:12" x14ac:dyDescent="0.25">
      <c r="A2454" s="6" t="str">
        <f>SUBSTITUTE(SUBSTITUTE(Table2[[#This Row],[NAMA BARANG]],"-","")," ","")</f>
        <v>BkBPBKwarto</v>
      </c>
      <c r="B2454" s="8" t="str">
        <f ca="1">IF(Table2[[#This Row],[TT]]&lt;1,"",COUNT(B$2:B2453)+1)</f>
        <v/>
      </c>
      <c r="C2454" s="6" t="s">
        <v>480</v>
      </c>
      <c r="D2454" s="8">
        <v>0</v>
      </c>
      <c r="F2454" s="8">
        <f ca="1">SUM(Table2[[#This Row],[AWAL]],Table2[[#This Row],[M17_21_2]],Table2[[#This Row],[K17_21_2]],Table2[[#This Row],[M23_28_2]],Table2[[#This Row],[K23_28_2]])</f>
        <v>0</v>
      </c>
      <c r="G2454" s="6">
        <f ca="1">SUMIF(INDIRECT(Table2[[#Headers],[M17_21_2]]&amp;"[concat]"),Table2[concat],INDIRECT(Table2[[#Headers],[M17_21_2]]&amp;"[c]"))</f>
        <v>0</v>
      </c>
      <c r="H2454" s="6">
        <f ca="1">SUMIF(INDIRECT(Table2[[#Headers],[K17_21_2]]&amp;"[concat]"),Table2[concat],INDIRECT(Table2[[#Headers],[K17_21_2]]&amp;"[c]"))*-1</f>
        <v>0</v>
      </c>
      <c r="I2454" s="6" t="str">
        <f ca="1">IF(OR(Table2[[#This Row],[M17_21_2]]&gt;0,Table2[[#This Row],[K17_21_2]]&lt;0),"+-","")</f>
        <v/>
      </c>
      <c r="J2454" s="9">
        <f ca="1">SUMIF(INDIRECT(Table2[[#Headers],[M23_28_2]]&amp;"[concat]"),Table2[concat],INDIRECT(Table2[[#Headers],[M23_28_2]]&amp;"[c]"))</f>
        <v>0</v>
      </c>
      <c r="K2454" s="9"/>
      <c r="L2454" s="9" t="str">
        <f ca="1">IF(OR(Table2[[#This Row],[M23_28_2]]&gt;0,Table2[[#This Row],[K23_28_2]]&lt;0),"+-","")</f>
        <v/>
      </c>
    </row>
    <row r="2455" spans="1:12" x14ac:dyDescent="0.25">
      <c r="A2455" s="6" t="str">
        <f>SUBSTITUTE(SUBSTITUTE(Table2[[#This Row],[NAMA BARANG]],"-","")," ","")</f>
        <v>BNA520H3</v>
      </c>
      <c r="B2455" s="8" t="str">
        <f ca="1">IF(Table2[[#This Row],[TT]]&lt;1,"",COUNT(B$2:B2454)+1)</f>
        <v/>
      </c>
      <c r="C2455" s="6" t="s">
        <v>2807</v>
      </c>
      <c r="D2455" s="8">
        <v>1</v>
      </c>
      <c r="E2455" s="8" t="s">
        <v>43</v>
      </c>
      <c r="F2455" s="8">
        <f ca="1">SUM(Table2[[#This Row],[AWAL]],Table2[[#This Row],[M17_21_2]],Table2[[#This Row],[K17_21_2]],Table2[[#This Row],[M23_28_2]],Table2[[#This Row],[K23_28_2]])</f>
        <v>0</v>
      </c>
      <c r="G2455" s="6">
        <f ca="1">SUMIF(INDIRECT(Table2[[#Headers],[M17_21_2]]&amp;"[concat]"),Table2[concat],INDIRECT(Table2[[#Headers],[M17_21_2]]&amp;"[c]"))</f>
        <v>0</v>
      </c>
      <c r="H2455" s="6">
        <f ca="1">SUMIF(INDIRECT(Table2[[#Headers],[K17_21_2]]&amp;"[concat]"),Table2[concat],INDIRECT(Table2[[#Headers],[K17_21_2]]&amp;"[c]"))*-1</f>
        <v>-1</v>
      </c>
      <c r="I2455" s="6" t="str">
        <f ca="1">IF(OR(Table2[[#This Row],[M17_21_2]]&gt;0,Table2[[#This Row],[K17_21_2]]&lt;0),"+-","")</f>
        <v>+-</v>
      </c>
      <c r="J2455" s="9">
        <f ca="1">SUMIF(INDIRECT(Table2[[#Headers],[M23_28_2]]&amp;"[concat]"),Table2[concat],INDIRECT(Table2[[#Headers],[M23_28_2]]&amp;"[c]"))</f>
        <v>0</v>
      </c>
      <c r="K2455" s="9"/>
      <c r="L2455" s="9" t="str">
        <f ca="1">IF(OR(Table2[[#This Row],[M23_28_2]]&gt;0,Table2[[#This Row],[K23_28_2]]&lt;0),"+-","")</f>
        <v/>
      </c>
    </row>
    <row r="2456" spans="1:12" x14ac:dyDescent="0.25">
      <c r="A2456" s="6" t="str">
        <f>SUBSTITUTE(SUBSTITUTE(Table2[[#This Row],[NAMA BARANG]],"-","")," ","")</f>
        <v>BNB5No.164</v>
      </c>
      <c r="B2456" s="8" t="str">
        <f ca="1">IF(Table2[[#This Row],[TT]]&lt;1,"",COUNT(B$2:B2455)+1)</f>
        <v/>
      </c>
      <c r="C2456" s="6" t="s">
        <v>2795</v>
      </c>
      <c r="D2456" s="8">
        <v>0</v>
      </c>
      <c r="F2456" s="8">
        <f ca="1">SUM(Table2[[#This Row],[AWAL]],Table2[[#This Row],[M17_21_2]],Table2[[#This Row],[K17_21_2]],Table2[[#This Row],[M23_28_2]],Table2[[#This Row],[K23_28_2]])</f>
        <v>0</v>
      </c>
      <c r="G2456" s="6">
        <f ca="1">SUMIF(INDIRECT(Table2[[#Headers],[M17_21_2]]&amp;"[concat]"),Table2[concat],INDIRECT(Table2[[#Headers],[M17_21_2]]&amp;"[c]"))</f>
        <v>0</v>
      </c>
      <c r="H2456" s="6">
        <f ca="1">SUMIF(INDIRECT(Table2[[#Headers],[K17_21_2]]&amp;"[concat]"),Table2[concat],INDIRECT(Table2[[#Headers],[K17_21_2]]&amp;"[c]"))*-1</f>
        <v>0</v>
      </c>
      <c r="I2456" s="6" t="str">
        <f ca="1">IF(OR(Table2[[#This Row],[M17_21_2]]&gt;0,Table2[[#This Row],[K17_21_2]]&lt;0),"+-","")</f>
        <v/>
      </c>
      <c r="J2456" s="9">
        <f ca="1">SUMIF(INDIRECT(Table2[[#Headers],[M23_28_2]]&amp;"[concat]"),Table2[concat],INDIRECT(Table2[[#Headers],[M23_28_2]]&amp;"[c]"))</f>
        <v>0</v>
      </c>
      <c r="K2456" s="9"/>
      <c r="L2456" s="9" t="str">
        <f ca="1">IF(OR(Table2[[#This Row],[M23_28_2]]&gt;0,Table2[[#This Row],[K23_28_2]]&lt;0),"+-","")</f>
        <v/>
      </c>
    </row>
    <row r="2457" spans="1:12" x14ac:dyDescent="0.25">
      <c r="A2457" s="6" t="str">
        <f>SUBSTITUTE(SUBSTITUTE(Table2[[#This Row],[NAMA BARANG]],"-","")," ","")</f>
        <v>BNGastaA5NP200SP</v>
      </c>
      <c r="B2457" s="8" t="str">
        <f ca="1">IF(Table2[[#This Row],[TT]]&lt;1,"",COUNT(B$2:B2456)+1)</f>
        <v/>
      </c>
      <c r="C2457" s="6" t="s">
        <v>519</v>
      </c>
      <c r="D2457" s="8">
        <v>0</v>
      </c>
      <c r="F2457" s="8">
        <f ca="1">SUM(Table2[[#This Row],[AWAL]],Table2[[#This Row],[M17_21_2]],Table2[[#This Row],[K17_21_2]],Table2[[#This Row],[M23_28_2]],Table2[[#This Row],[K23_28_2]])</f>
        <v>0</v>
      </c>
      <c r="G2457" s="6">
        <f ca="1">SUMIF(INDIRECT(Table2[[#Headers],[M17_21_2]]&amp;"[concat]"),Table2[concat],INDIRECT(Table2[[#Headers],[M17_21_2]]&amp;"[c]"))</f>
        <v>0</v>
      </c>
      <c r="H2457" s="6">
        <f ca="1">SUMIF(INDIRECT(Table2[[#Headers],[K17_21_2]]&amp;"[concat]"),Table2[concat],INDIRECT(Table2[[#Headers],[K17_21_2]]&amp;"[c]"))*-1</f>
        <v>0</v>
      </c>
      <c r="I2457" s="6" t="str">
        <f ca="1">IF(OR(Table2[[#This Row],[M17_21_2]]&gt;0,Table2[[#This Row],[K17_21_2]]&lt;0),"+-","")</f>
        <v/>
      </c>
      <c r="J2457" s="9">
        <f ca="1">SUMIF(INDIRECT(Table2[[#Headers],[M23_28_2]]&amp;"[concat]"),Table2[concat],INDIRECT(Table2[[#Headers],[M23_28_2]]&amp;"[c]"))</f>
        <v>0</v>
      </c>
      <c r="K2457" s="9"/>
      <c r="L2457" s="9" t="str">
        <f ca="1">IF(OR(Table2[[#This Row],[M23_28_2]]&gt;0,Table2[[#This Row],[K23_28_2]]&lt;0),"+-","")</f>
        <v/>
      </c>
    </row>
    <row r="2458" spans="1:12" x14ac:dyDescent="0.25">
      <c r="A2458" s="6" t="str">
        <f>SUBSTITUTE(SUBSTITUTE(Table2[[#This Row],[NAMA BARANG]],"-","")," ","")</f>
        <v>Bp2330</v>
      </c>
      <c r="B2458" s="8" t="str">
        <f ca="1">IF(Table2[[#This Row],[TT]]&lt;1,"",COUNT(B$2:B2457)+1)</f>
        <v/>
      </c>
      <c r="C2458" s="6" t="s">
        <v>555</v>
      </c>
      <c r="D2458" s="8">
        <v>0</v>
      </c>
      <c r="F2458" s="8">
        <f ca="1">SUM(Table2[[#This Row],[AWAL]],Table2[[#This Row],[M17_21_2]],Table2[[#This Row],[K17_21_2]],Table2[[#This Row],[M23_28_2]],Table2[[#This Row],[K23_28_2]])</f>
        <v>0</v>
      </c>
      <c r="G2458" s="6">
        <f ca="1">SUMIF(INDIRECT(Table2[[#Headers],[M17_21_2]]&amp;"[concat]"),Table2[concat],INDIRECT(Table2[[#Headers],[M17_21_2]]&amp;"[c]"))</f>
        <v>0</v>
      </c>
      <c r="H2458" s="6">
        <f ca="1">SUMIF(INDIRECT(Table2[[#Headers],[K17_21_2]]&amp;"[concat]"),Table2[concat],INDIRECT(Table2[[#Headers],[K17_21_2]]&amp;"[c]"))*-1</f>
        <v>0</v>
      </c>
      <c r="I2458" s="6" t="str">
        <f ca="1">IF(OR(Table2[[#This Row],[M17_21_2]]&gt;0,Table2[[#This Row],[K17_21_2]]&lt;0),"+-","")</f>
        <v/>
      </c>
      <c r="J2458" s="9">
        <f ca="1">SUMIF(INDIRECT(Table2[[#Headers],[M23_28_2]]&amp;"[concat]"),Table2[concat],INDIRECT(Table2[[#Headers],[M23_28_2]]&amp;"[c]"))</f>
        <v>0</v>
      </c>
      <c r="K2458" s="9"/>
      <c r="L2458" s="9" t="str">
        <f ca="1">IF(OR(Table2[[#This Row],[M23_28_2]]&gt;0,Table2[[#This Row],[K23_28_2]]&lt;0),"+-","")</f>
        <v/>
      </c>
    </row>
    <row r="2459" spans="1:12" x14ac:dyDescent="0.25">
      <c r="A2459" s="6" t="str">
        <f>SUBSTITUTE(SUBSTITUTE(Table2[[#This Row],[NAMA BARANG]],"-","")," ","")</f>
        <v>Bp2c26894wDny</v>
      </c>
      <c r="B2459" s="8" t="str">
        <f ca="1">IF(Table2[[#This Row],[TT]]&lt;1,"",COUNT(B$2:B2458)+1)</f>
        <v/>
      </c>
      <c r="C2459" s="6" t="s">
        <v>563</v>
      </c>
      <c r="D2459" s="8">
        <v>0</v>
      </c>
      <c r="F2459" s="8">
        <f ca="1">SUM(Table2[[#This Row],[AWAL]],Table2[[#This Row],[M17_21_2]],Table2[[#This Row],[K17_21_2]],Table2[[#This Row],[M23_28_2]],Table2[[#This Row],[K23_28_2]])</f>
        <v>0</v>
      </c>
      <c r="G2459" s="6">
        <f ca="1">SUMIF(INDIRECT(Table2[[#Headers],[M17_21_2]]&amp;"[concat]"),Table2[concat],INDIRECT(Table2[[#Headers],[M17_21_2]]&amp;"[c]"))</f>
        <v>0</v>
      </c>
      <c r="H2459" s="6">
        <f ca="1">SUMIF(INDIRECT(Table2[[#Headers],[K17_21_2]]&amp;"[concat]"),Table2[concat],INDIRECT(Table2[[#Headers],[K17_21_2]]&amp;"[c]"))*-1</f>
        <v>0</v>
      </c>
      <c r="I2459" s="6" t="str">
        <f ca="1">IF(OR(Table2[[#This Row],[M17_21_2]]&gt;0,Table2[[#This Row],[K17_21_2]]&lt;0),"+-","")</f>
        <v/>
      </c>
      <c r="J2459" s="9">
        <f ca="1">SUMIF(INDIRECT(Table2[[#Headers],[M23_28_2]]&amp;"[concat]"),Table2[concat],INDIRECT(Table2[[#Headers],[M23_28_2]]&amp;"[c]"))</f>
        <v>0</v>
      </c>
      <c r="K2459" s="9"/>
      <c r="L2459" s="9" t="str">
        <f ca="1">IF(OR(Table2[[#This Row],[M23_28_2]]&gt;0,Table2[[#This Row],[K23_28_2]]&lt;0),"+-","")</f>
        <v/>
      </c>
    </row>
    <row r="2460" spans="1:12" x14ac:dyDescent="0.25">
      <c r="A2460" s="6" t="str">
        <f>SUBSTITUTE(SUBSTITUTE(Table2[[#This Row],[NAMA BARANG]],"-","")," ","")</f>
        <v>Bp7053</v>
      </c>
      <c r="B2460" s="8" t="str">
        <f ca="1">IF(Table2[[#This Row],[TT]]&lt;1,"",COUNT(B$2:B2459)+1)</f>
        <v/>
      </c>
      <c r="C2460" s="6" t="s">
        <v>583</v>
      </c>
      <c r="D2460" s="8">
        <v>1</v>
      </c>
      <c r="E2460" s="8" t="s">
        <v>582</v>
      </c>
      <c r="F2460" s="8">
        <f ca="1">SUM(Table2[[#This Row],[AWAL]],Table2[[#This Row],[M17_21_2]],Table2[[#This Row],[K17_21_2]],Table2[[#This Row],[M23_28_2]],Table2[[#This Row],[K23_28_2]])</f>
        <v>0</v>
      </c>
      <c r="G2460" s="6">
        <f ca="1">SUMIF(INDIRECT(Table2[[#Headers],[M17_21_2]]&amp;"[concat]"),Table2[concat],INDIRECT(Table2[[#Headers],[M17_21_2]]&amp;"[c]"))</f>
        <v>0</v>
      </c>
      <c r="H2460" s="6">
        <f ca="1">SUMIF(INDIRECT(Table2[[#Headers],[K17_21_2]]&amp;"[concat]"),Table2[concat],INDIRECT(Table2[[#Headers],[K17_21_2]]&amp;"[c]"))*-1</f>
        <v>-1</v>
      </c>
      <c r="I2460" s="6" t="str">
        <f ca="1">IF(OR(Table2[[#This Row],[M17_21_2]]&gt;0,Table2[[#This Row],[K17_21_2]]&lt;0),"+-","")</f>
        <v>+-</v>
      </c>
      <c r="J2460" s="9">
        <f ca="1">SUMIF(INDIRECT(Table2[[#Headers],[M23_28_2]]&amp;"[concat]"),Table2[concat],INDIRECT(Table2[[#Headers],[M23_28_2]]&amp;"[c]"))</f>
        <v>0</v>
      </c>
      <c r="K2460" s="9"/>
      <c r="L2460" s="9" t="str">
        <f ca="1">IF(OR(Table2[[#This Row],[M23_28_2]]&gt;0,Table2[[#This Row],[K23_28_2]]&lt;0),"+-","")</f>
        <v/>
      </c>
    </row>
    <row r="2461" spans="1:12" x14ac:dyDescent="0.25">
      <c r="A2461" s="6" t="str">
        <f>SUBSTITUTE(SUBSTITUTE(Table2[[#This Row],[NAMA BARANG]],"-","")," ","")</f>
        <v>BpCandy806</v>
      </c>
      <c r="B2461" s="8" t="str">
        <f ca="1">IF(Table2[[#This Row],[TT]]&lt;1,"",COUNT(B$2:B2460)+1)</f>
        <v/>
      </c>
      <c r="C2461" s="6" t="s">
        <v>616</v>
      </c>
      <c r="D2461" s="8">
        <v>0</v>
      </c>
      <c r="F2461" s="8">
        <f ca="1">SUM(Table2[[#This Row],[AWAL]],Table2[[#This Row],[M17_21_2]],Table2[[#This Row],[K17_21_2]],Table2[[#This Row],[M23_28_2]],Table2[[#This Row],[K23_28_2]])</f>
        <v>0</v>
      </c>
      <c r="G2461" s="6">
        <f ca="1">SUMIF(INDIRECT(Table2[[#Headers],[M17_21_2]]&amp;"[concat]"),Table2[concat],INDIRECT(Table2[[#Headers],[M17_21_2]]&amp;"[c]"))</f>
        <v>0</v>
      </c>
      <c r="H2461" s="6">
        <f ca="1">SUMIF(INDIRECT(Table2[[#Headers],[K17_21_2]]&amp;"[concat]"),Table2[concat],INDIRECT(Table2[[#Headers],[K17_21_2]]&amp;"[c]"))*-1</f>
        <v>0</v>
      </c>
      <c r="I2461" s="6" t="str">
        <f ca="1">IF(OR(Table2[[#This Row],[M17_21_2]]&gt;0,Table2[[#This Row],[K17_21_2]]&lt;0),"+-","")</f>
        <v/>
      </c>
      <c r="J2461" s="9">
        <f ca="1">SUMIF(INDIRECT(Table2[[#Headers],[M23_28_2]]&amp;"[concat]"),Table2[concat],INDIRECT(Table2[[#Headers],[M23_28_2]]&amp;"[c]"))</f>
        <v>0</v>
      </c>
      <c r="K2461" s="9"/>
      <c r="L2461" s="9" t="str">
        <f ca="1">IF(OR(Table2[[#This Row],[M23_28_2]]&gt;0,Table2[[#This Row],[K23_28_2]]&lt;0),"+-","")</f>
        <v/>
      </c>
    </row>
    <row r="2462" spans="1:12" x14ac:dyDescent="0.25">
      <c r="A2462" s="6" t="str">
        <f>SUBSTITUTE(SUBSTITUTE(Table2[[#This Row],[NAMA BARANG]],"-","")," ","")</f>
        <v>BpCandyCC810</v>
      </c>
      <c r="B2462" s="8" t="str">
        <f ca="1">IF(Table2[[#This Row],[TT]]&lt;1,"",COUNT(B$2:B2461)+1)</f>
        <v/>
      </c>
      <c r="C2462" s="6" t="s">
        <v>617</v>
      </c>
      <c r="D2462" s="8">
        <v>0</v>
      </c>
      <c r="F2462" s="8">
        <f ca="1">SUM(Table2[[#This Row],[AWAL]],Table2[[#This Row],[M17_21_2]],Table2[[#This Row],[K17_21_2]],Table2[[#This Row],[M23_28_2]],Table2[[#This Row],[K23_28_2]])</f>
        <v>0</v>
      </c>
      <c r="G2462" s="6">
        <f ca="1">SUMIF(INDIRECT(Table2[[#Headers],[M17_21_2]]&amp;"[concat]"),Table2[concat],INDIRECT(Table2[[#Headers],[M17_21_2]]&amp;"[c]"))</f>
        <v>0</v>
      </c>
      <c r="H2462" s="6">
        <f ca="1">SUMIF(INDIRECT(Table2[[#Headers],[K17_21_2]]&amp;"[concat]"),Table2[concat],INDIRECT(Table2[[#Headers],[K17_21_2]]&amp;"[c]"))*-1</f>
        <v>0</v>
      </c>
      <c r="I2462" s="6" t="str">
        <f ca="1">IF(OR(Table2[[#This Row],[M17_21_2]]&gt;0,Table2[[#This Row],[K17_21_2]]&lt;0),"+-","")</f>
        <v/>
      </c>
      <c r="J2462" s="9">
        <f ca="1">SUMIF(INDIRECT(Table2[[#Headers],[M23_28_2]]&amp;"[concat]"),Table2[concat],INDIRECT(Table2[[#Headers],[M23_28_2]]&amp;"[c]"))</f>
        <v>0</v>
      </c>
      <c r="K2462" s="9"/>
      <c r="L2462" s="9" t="str">
        <f ca="1">IF(OR(Table2[[#This Row],[M23_28_2]]&gt;0,Table2[[#This Row],[K23_28_2]]&lt;0),"+-","")</f>
        <v/>
      </c>
    </row>
    <row r="2463" spans="1:12" x14ac:dyDescent="0.25">
      <c r="A2463" s="6" t="str">
        <f>SUBSTITUTE(SUBSTITUTE(Table2[[#This Row],[NAMA BARANG]],"-","")," ","")</f>
        <v>BpCandyCC916</v>
      </c>
      <c r="B2463" s="8" t="str">
        <f ca="1">IF(Table2[[#This Row],[TT]]&lt;1,"",COUNT(B$2:B2462)+1)</f>
        <v/>
      </c>
      <c r="C2463" s="6" t="s">
        <v>618</v>
      </c>
      <c r="D2463" s="8">
        <v>0</v>
      </c>
      <c r="F2463" s="8">
        <f ca="1">SUM(Table2[[#This Row],[AWAL]],Table2[[#This Row],[M17_21_2]],Table2[[#This Row],[K17_21_2]],Table2[[#This Row],[M23_28_2]],Table2[[#This Row],[K23_28_2]])</f>
        <v>0</v>
      </c>
      <c r="G2463" s="6">
        <f ca="1">SUMIF(INDIRECT(Table2[[#Headers],[M17_21_2]]&amp;"[concat]"),Table2[concat],INDIRECT(Table2[[#Headers],[M17_21_2]]&amp;"[c]"))</f>
        <v>0</v>
      </c>
      <c r="H2463" s="6">
        <f ca="1">SUMIF(INDIRECT(Table2[[#Headers],[K17_21_2]]&amp;"[concat]"),Table2[concat],INDIRECT(Table2[[#Headers],[K17_21_2]]&amp;"[c]"))*-1</f>
        <v>0</v>
      </c>
      <c r="I2463" s="6" t="str">
        <f ca="1">IF(OR(Table2[[#This Row],[M17_21_2]]&gt;0,Table2[[#This Row],[K17_21_2]]&lt;0),"+-","")</f>
        <v/>
      </c>
      <c r="J2463" s="9">
        <f ca="1">SUMIF(INDIRECT(Table2[[#Headers],[M23_28_2]]&amp;"[concat]"),Table2[concat],INDIRECT(Table2[[#Headers],[M23_28_2]]&amp;"[c]"))</f>
        <v>0</v>
      </c>
      <c r="K2463" s="9"/>
      <c r="L2463" s="9" t="str">
        <f ca="1">IF(OR(Table2[[#This Row],[M23_28_2]]&gt;0,Table2[[#This Row],[K23_28_2]]&lt;0),"+-","")</f>
        <v/>
      </c>
    </row>
    <row r="2464" spans="1:12" x14ac:dyDescent="0.25">
      <c r="A2464" s="6" t="str">
        <f>SUBSTITUTE(SUBSTITUTE(Table2[[#This Row],[NAMA BARANG]],"-","")," ","")</f>
        <v>BpgeldebozG05</v>
      </c>
      <c r="B2464" s="8" t="str">
        <f ca="1">IF(Table2[[#This Row],[TT]]&lt;1,"",COUNT(B$2:B2463)+1)</f>
        <v/>
      </c>
      <c r="C2464" s="6" t="s">
        <v>2846</v>
      </c>
      <c r="D2464" s="8">
        <v>2</v>
      </c>
      <c r="E2464" s="8" t="s">
        <v>23</v>
      </c>
      <c r="F2464" s="8">
        <f ca="1">SUM(Table2[[#This Row],[AWAL]],Table2[[#This Row],[M17_21_2]],Table2[[#This Row],[K17_21_2]],Table2[[#This Row],[M23_28_2]],Table2[[#This Row],[K23_28_2]])</f>
        <v>0</v>
      </c>
      <c r="G2464" s="6">
        <f ca="1">SUMIF(INDIRECT(Table2[[#Headers],[M17_21_2]]&amp;"[concat]"),Table2[concat],INDIRECT(Table2[[#Headers],[M17_21_2]]&amp;"[c]"))</f>
        <v>0</v>
      </c>
      <c r="H2464" s="6">
        <f ca="1">SUMIF(INDIRECT(Table2[[#Headers],[K17_21_2]]&amp;"[concat]"),Table2[concat],INDIRECT(Table2[[#Headers],[K17_21_2]]&amp;"[c]"))*-1</f>
        <v>-2</v>
      </c>
      <c r="I2464" s="6" t="str">
        <f ca="1">IF(OR(Table2[[#This Row],[M17_21_2]]&gt;0,Table2[[#This Row],[K17_21_2]]&lt;0),"+-","")</f>
        <v>+-</v>
      </c>
      <c r="J2464" s="9">
        <f ca="1">SUMIF(INDIRECT(Table2[[#Headers],[M23_28_2]]&amp;"[concat]"),Table2[concat],INDIRECT(Table2[[#Headers],[M23_28_2]]&amp;"[c]"))</f>
        <v>0</v>
      </c>
      <c r="K2464" s="9"/>
      <c r="L2464" s="9" t="str">
        <f ca="1">IF(OR(Table2[[#This Row],[M23_28_2]]&gt;0,Table2[[#This Row],[K23_28_2]]&lt;0),"+-","")</f>
        <v/>
      </c>
    </row>
    <row r="2465" spans="1:12" x14ac:dyDescent="0.25">
      <c r="A2465" s="6" t="str">
        <f>SUBSTITUTE(SUBSTITUTE(Table2[[#This Row],[NAMA BARANG]],"-","")," ","")</f>
        <v>BpGell7019</v>
      </c>
      <c r="B2465" s="8" t="str">
        <f ca="1">IF(Table2[[#This Row],[TT]]&lt;1,"",COUNT(B$2:B2464)+1)</f>
        <v/>
      </c>
      <c r="C2465" s="6" t="s">
        <v>651</v>
      </c>
      <c r="D2465" s="8">
        <v>1</v>
      </c>
      <c r="E2465" s="8" t="s">
        <v>582</v>
      </c>
      <c r="F2465" s="8">
        <f ca="1">SUM(Table2[[#This Row],[AWAL]],Table2[[#This Row],[M17_21_2]],Table2[[#This Row],[K17_21_2]],Table2[[#This Row],[M23_28_2]],Table2[[#This Row],[K23_28_2]])</f>
        <v>0</v>
      </c>
      <c r="G2465" s="6">
        <f ca="1">SUMIF(INDIRECT(Table2[[#Headers],[M17_21_2]]&amp;"[concat]"),Table2[concat],INDIRECT(Table2[[#Headers],[M17_21_2]]&amp;"[c]"))</f>
        <v>0</v>
      </c>
      <c r="H2465" s="6">
        <f ca="1">SUMIF(INDIRECT(Table2[[#Headers],[K17_21_2]]&amp;"[concat]"),Table2[concat],INDIRECT(Table2[[#Headers],[K17_21_2]]&amp;"[c]"))*-1</f>
        <v>-1</v>
      </c>
      <c r="I2465" s="6" t="str">
        <f ca="1">IF(OR(Table2[[#This Row],[M17_21_2]]&gt;0,Table2[[#This Row],[K17_21_2]]&lt;0),"+-","")</f>
        <v>+-</v>
      </c>
      <c r="J2465" s="9">
        <f ca="1">SUMIF(INDIRECT(Table2[[#Headers],[M23_28_2]]&amp;"[concat]"),Table2[concat],INDIRECT(Table2[[#Headers],[M23_28_2]]&amp;"[c]"))</f>
        <v>0</v>
      </c>
      <c r="K2465" s="9"/>
      <c r="L2465" s="9" t="str">
        <f ca="1">IF(OR(Table2[[#This Row],[M23_28_2]]&gt;0,Table2[[#This Row],[K23_28_2]]&lt;0),"+-","")</f>
        <v/>
      </c>
    </row>
    <row r="2466" spans="1:12" x14ac:dyDescent="0.25">
      <c r="A2466" s="6" t="str">
        <f>SUBSTITUTE(SUBSTITUTE(Table2[[#This Row],[NAMA BARANG]],"-","")," ","")</f>
        <v>BpGell8727</v>
      </c>
      <c r="B2466" s="8" t="str">
        <f ca="1">IF(Table2[[#This Row],[TT]]&lt;1,"",COUNT(B$2:B2465)+1)</f>
        <v/>
      </c>
      <c r="C2466" s="6" t="s">
        <v>662</v>
      </c>
      <c r="D2466" s="8">
        <v>0</v>
      </c>
      <c r="F2466" s="8">
        <f ca="1">SUM(Table2[[#This Row],[AWAL]],Table2[[#This Row],[M17_21_2]],Table2[[#This Row],[K17_21_2]],Table2[[#This Row],[M23_28_2]],Table2[[#This Row],[K23_28_2]])</f>
        <v>0</v>
      </c>
      <c r="G2466" s="6">
        <f ca="1">SUMIF(INDIRECT(Table2[[#Headers],[M17_21_2]]&amp;"[concat]"),Table2[concat],INDIRECT(Table2[[#Headers],[M17_21_2]]&amp;"[c]"))</f>
        <v>0</v>
      </c>
      <c r="H2466" s="6">
        <f ca="1">SUMIF(INDIRECT(Table2[[#Headers],[K17_21_2]]&amp;"[concat]"),Table2[concat],INDIRECT(Table2[[#Headers],[K17_21_2]]&amp;"[c]"))*-1</f>
        <v>0</v>
      </c>
      <c r="I2466" s="6" t="str">
        <f ca="1">IF(OR(Table2[[#This Row],[M17_21_2]]&gt;0,Table2[[#This Row],[K17_21_2]]&lt;0),"+-","")</f>
        <v/>
      </c>
      <c r="J2466" s="9">
        <f ca="1">SUMIF(INDIRECT(Table2[[#Headers],[M23_28_2]]&amp;"[concat]"),Table2[concat],INDIRECT(Table2[[#Headers],[M23_28_2]]&amp;"[c]"))</f>
        <v>0</v>
      </c>
      <c r="K2466" s="9"/>
      <c r="L2466" s="9" t="str">
        <f ca="1">IF(OR(Table2[[#This Row],[M23_28_2]]&gt;0,Table2[[#This Row],[K23_28_2]]&lt;0),"+-","")</f>
        <v/>
      </c>
    </row>
    <row r="2467" spans="1:12" x14ac:dyDescent="0.25">
      <c r="A2467" s="6" t="str">
        <f>SUBSTITUTE(SUBSTITUTE(Table2[[#This Row],[NAMA BARANG]],"-","")," ","")</f>
        <v>BpGell9865</v>
      </c>
      <c r="B2467" s="8" t="str">
        <f ca="1">IF(Table2[[#This Row],[TT]]&lt;1,"",COUNT(B$2:B2466)+1)</f>
        <v/>
      </c>
      <c r="C2467" s="6" t="s">
        <v>667</v>
      </c>
      <c r="D2467" s="8">
        <v>0</v>
      </c>
      <c r="F2467" s="8">
        <f ca="1">SUM(Table2[[#This Row],[AWAL]],Table2[[#This Row],[M17_21_2]],Table2[[#This Row],[K17_21_2]],Table2[[#This Row],[M23_28_2]],Table2[[#This Row],[K23_28_2]])</f>
        <v>0</v>
      </c>
      <c r="G2467" s="6">
        <f ca="1">SUMIF(INDIRECT(Table2[[#Headers],[M17_21_2]]&amp;"[concat]"),Table2[concat],INDIRECT(Table2[[#Headers],[M17_21_2]]&amp;"[c]"))</f>
        <v>0</v>
      </c>
      <c r="H2467" s="6">
        <f ca="1">SUMIF(INDIRECT(Table2[[#Headers],[K17_21_2]]&amp;"[concat]"),Table2[concat],INDIRECT(Table2[[#Headers],[K17_21_2]]&amp;"[c]"))*-1</f>
        <v>0</v>
      </c>
      <c r="I2467" s="6" t="str">
        <f ca="1">IF(OR(Table2[[#This Row],[M17_21_2]]&gt;0,Table2[[#This Row],[K17_21_2]]&lt;0),"+-","")</f>
        <v/>
      </c>
      <c r="J2467" s="9">
        <f ca="1">SUMIF(INDIRECT(Table2[[#Headers],[M23_28_2]]&amp;"[concat]"),Table2[concat],INDIRECT(Table2[[#Headers],[M23_28_2]]&amp;"[c]"))</f>
        <v>0</v>
      </c>
      <c r="K2467" s="9"/>
      <c r="L2467" s="9" t="str">
        <f ca="1">IF(OR(Table2[[#This Row],[M23_28_2]]&gt;0,Table2[[#This Row],[K23_28_2]]&lt;0),"+-","")</f>
        <v/>
      </c>
    </row>
    <row r="2468" spans="1:12" x14ac:dyDescent="0.25">
      <c r="A2468" s="6" t="str">
        <f>SUBSTITUTE(SUBSTITUTE(Table2[[#This Row],[NAMA BARANG]],"-","")," ","")</f>
        <v>BpGell9926</v>
      </c>
      <c r="B2468" s="8" t="str">
        <f ca="1">IF(Table2[[#This Row],[TT]]&lt;1,"",COUNT(B$2:B2467)+1)</f>
        <v/>
      </c>
      <c r="C2468" s="6" t="s">
        <v>668</v>
      </c>
      <c r="D2468" s="8">
        <v>0</v>
      </c>
      <c r="F2468" s="8">
        <f ca="1">SUM(Table2[[#This Row],[AWAL]],Table2[[#This Row],[M17_21_2]],Table2[[#This Row],[K17_21_2]],Table2[[#This Row],[M23_28_2]],Table2[[#This Row],[K23_28_2]])</f>
        <v>0</v>
      </c>
      <c r="G2468" s="6">
        <f ca="1">SUMIF(INDIRECT(Table2[[#Headers],[M17_21_2]]&amp;"[concat]"),Table2[concat],INDIRECT(Table2[[#Headers],[M17_21_2]]&amp;"[c]"))</f>
        <v>0</v>
      </c>
      <c r="H2468" s="6">
        <f ca="1">SUMIF(INDIRECT(Table2[[#Headers],[K17_21_2]]&amp;"[concat]"),Table2[concat],INDIRECT(Table2[[#Headers],[K17_21_2]]&amp;"[c]"))*-1</f>
        <v>0</v>
      </c>
      <c r="I2468" s="6" t="str">
        <f ca="1">IF(OR(Table2[[#This Row],[M17_21_2]]&gt;0,Table2[[#This Row],[K17_21_2]]&lt;0),"+-","")</f>
        <v/>
      </c>
      <c r="J2468" s="9">
        <f ca="1">SUMIF(INDIRECT(Table2[[#Headers],[M23_28_2]]&amp;"[concat]"),Table2[concat],INDIRECT(Table2[[#Headers],[M23_28_2]]&amp;"[c]"))</f>
        <v>0</v>
      </c>
      <c r="K2468" s="9"/>
      <c r="L2468" s="9" t="str">
        <f ca="1">IF(OR(Table2[[#This Row],[M23_28_2]]&gt;0,Table2[[#This Row],[K23_28_2]]&lt;0),"+-","")</f>
        <v/>
      </c>
    </row>
    <row r="2469" spans="1:12" x14ac:dyDescent="0.25">
      <c r="A2469" s="6" t="str">
        <f>SUBSTITUTE(SUBSTITUTE(Table2[[#This Row],[NAMA BARANG]],"-","")," ","")</f>
        <v>BpGellAGP13672</v>
      </c>
      <c r="B2469" s="8" t="str">
        <f ca="1">IF(Table2[[#This Row],[TT]]&lt;1,"",COUNT(B$2:B2468)+1)</f>
        <v/>
      </c>
      <c r="C2469" s="6" t="s">
        <v>669</v>
      </c>
      <c r="D2469" s="8">
        <v>0</v>
      </c>
      <c r="F2469" s="8">
        <f ca="1">SUM(Table2[[#This Row],[AWAL]],Table2[[#This Row],[M17_21_2]],Table2[[#This Row],[K17_21_2]],Table2[[#This Row],[M23_28_2]],Table2[[#This Row],[K23_28_2]])</f>
        <v>0</v>
      </c>
      <c r="G2469" s="6">
        <f ca="1">SUMIF(INDIRECT(Table2[[#Headers],[M17_21_2]]&amp;"[concat]"),Table2[concat],INDIRECT(Table2[[#Headers],[M17_21_2]]&amp;"[c]"))</f>
        <v>0</v>
      </c>
      <c r="H2469" s="6">
        <f ca="1">SUMIF(INDIRECT(Table2[[#Headers],[K17_21_2]]&amp;"[concat]"),Table2[concat],INDIRECT(Table2[[#Headers],[K17_21_2]]&amp;"[c]"))*-1</f>
        <v>0</v>
      </c>
      <c r="I2469" s="6" t="str">
        <f ca="1">IF(OR(Table2[[#This Row],[M17_21_2]]&gt;0,Table2[[#This Row],[K17_21_2]]&lt;0),"+-","")</f>
        <v/>
      </c>
      <c r="J2469" s="9">
        <f ca="1">SUMIF(INDIRECT(Table2[[#Headers],[M23_28_2]]&amp;"[concat]"),Table2[concat],INDIRECT(Table2[[#Headers],[M23_28_2]]&amp;"[c]"))</f>
        <v>0</v>
      </c>
      <c r="K2469" s="9"/>
      <c r="L2469" s="9" t="str">
        <f ca="1">IF(OR(Table2[[#This Row],[M23_28_2]]&gt;0,Table2[[#This Row],[K23_28_2]]&lt;0),"+-","")</f>
        <v/>
      </c>
    </row>
    <row r="2470" spans="1:12" x14ac:dyDescent="0.25">
      <c r="A2470" s="6" t="str">
        <f>SUBSTITUTE(SUBSTITUTE(Table2[[#This Row],[NAMA BARANG]],"-","")," ","")</f>
        <v>BpGellHB2258</v>
      </c>
      <c r="B2470" s="8" t="str">
        <f ca="1">IF(Table2[[#This Row],[TT]]&lt;1,"",COUNT(B$2:B2469)+1)</f>
        <v/>
      </c>
      <c r="C2470" s="6" t="s">
        <v>683</v>
      </c>
      <c r="D2470" s="8">
        <v>0</v>
      </c>
      <c r="F2470" s="8">
        <f ca="1">SUM(Table2[[#This Row],[AWAL]],Table2[[#This Row],[M17_21_2]],Table2[[#This Row],[K17_21_2]],Table2[[#This Row],[M23_28_2]],Table2[[#This Row],[K23_28_2]])</f>
        <v>0</v>
      </c>
      <c r="G2470" s="6">
        <f ca="1">SUMIF(INDIRECT(Table2[[#Headers],[M17_21_2]]&amp;"[concat]"),Table2[concat],INDIRECT(Table2[[#Headers],[M17_21_2]]&amp;"[c]"))</f>
        <v>0</v>
      </c>
      <c r="H2470" s="6">
        <f ca="1">SUMIF(INDIRECT(Table2[[#Headers],[K17_21_2]]&amp;"[concat]"),Table2[concat],INDIRECT(Table2[[#Headers],[K17_21_2]]&amp;"[c]"))*-1</f>
        <v>0</v>
      </c>
      <c r="I2470" s="6" t="str">
        <f ca="1">IF(OR(Table2[[#This Row],[M17_21_2]]&gt;0,Table2[[#This Row],[K17_21_2]]&lt;0),"+-","")</f>
        <v/>
      </c>
      <c r="J2470" s="9">
        <f ca="1">SUMIF(INDIRECT(Table2[[#Headers],[M23_28_2]]&amp;"[concat]"),Table2[concat],INDIRECT(Table2[[#Headers],[M23_28_2]]&amp;"[c]"))</f>
        <v>0</v>
      </c>
      <c r="K2470" s="9"/>
      <c r="L2470" s="9" t="str">
        <f ca="1">IF(OR(Table2[[#This Row],[M23_28_2]]&gt;0,Table2[[#This Row],[K23_28_2]]&lt;0),"+-","")</f>
        <v/>
      </c>
    </row>
    <row r="2471" spans="1:12" x14ac:dyDescent="0.25">
      <c r="A2471" s="6" t="str">
        <f>SUBSTITUTE(SUBSTITUTE(Table2[[#This Row],[NAMA BARANG]],"-","")," ","")</f>
        <v>BpGellHBk0898</v>
      </c>
      <c r="B2471" s="8" t="str">
        <f ca="1">IF(Table2[[#This Row],[TT]]&lt;1,"",COUNT(B$2:B2470)+1)</f>
        <v/>
      </c>
      <c r="C2471" s="6" t="s">
        <v>684</v>
      </c>
      <c r="D2471" s="8">
        <v>0</v>
      </c>
      <c r="F2471" s="8">
        <f ca="1">SUM(Table2[[#This Row],[AWAL]],Table2[[#This Row],[M17_21_2]],Table2[[#This Row],[K17_21_2]],Table2[[#This Row],[M23_28_2]],Table2[[#This Row],[K23_28_2]])</f>
        <v>0</v>
      </c>
      <c r="G2471" s="6">
        <f ca="1">SUMIF(INDIRECT(Table2[[#Headers],[M17_21_2]]&amp;"[concat]"),Table2[concat],INDIRECT(Table2[[#Headers],[M17_21_2]]&amp;"[c]"))</f>
        <v>0</v>
      </c>
      <c r="H2471" s="6">
        <f ca="1">SUMIF(INDIRECT(Table2[[#Headers],[K17_21_2]]&amp;"[concat]"),Table2[concat],INDIRECT(Table2[[#Headers],[K17_21_2]]&amp;"[c]"))*-1</f>
        <v>0</v>
      </c>
      <c r="I2471" s="6" t="str">
        <f ca="1">IF(OR(Table2[[#This Row],[M17_21_2]]&gt;0,Table2[[#This Row],[K17_21_2]]&lt;0),"+-","")</f>
        <v/>
      </c>
      <c r="J2471" s="9">
        <f ca="1">SUMIF(INDIRECT(Table2[[#Headers],[M23_28_2]]&amp;"[concat]"),Table2[concat],INDIRECT(Table2[[#Headers],[M23_28_2]]&amp;"[c]"))</f>
        <v>0</v>
      </c>
      <c r="K2471" s="9"/>
      <c r="L2471" s="9" t="str">
        <f ca="1">IF(OR(Table2[[#This Row],[M23_28_2]]&gt;0,Table2[[#This Row],[K23_28_2]]&lt;0),"+-","")</f>
        <v/>
      </c>
    </row>
    <row r="2472" spans="1:12" x14ac:dyDescent="0.25">
      <c r="A2472" s="6" t="str">
        <f>SUBSTITUTE(SUBSTITUTE(Table2[[#This Row],[NAMA BARANG]],"-","")," ","")</f>
        <v>BpGellMP013(karungHj)</v>
      </c>
      <c r="B2472" s="8" t="str">
        <f ca="1">IF(Table2[[#This Row],[TT]]&lt;1,"",COUNT(B$2:B2471)+1)</f>
        <v/>
      </c>
      <c r="C2472" s="6" t="s">
        <v>692</v>
      </c>
      <c r="D2472" s="8">
        <v>0</v>
      </c>
      <c r="F2472" s="8">
        <f ca="1">SUM(Table2[[#This Row],[AWAL]],Table2[[#This Row],[M17_21_2]],Table2[[#This Row],[K17_21_2]],Table2[[#This Row],[M23_28_2]],Table2[[#This Row],[K23_28_2]])</f>
        <v>0</v>
      </c>
      <c r="G2472" s="6">
        <f ca="1">SUMIF(INDIRECT(Table2[[#Headers],[M17_21_2]]&amp;"[concat]"),Table2[concat],INDIRECT(Table2[[#Headers],[M17_21_2]]&amp;"[c]"))</f>
        <v>0</v>
      </c>
      <c r="H2472" s="6">
        <f ca="1">SUMIF(INDIRECT(Table2[[#Headers],[K17_21_2]]&amp;"[concat]"),Table2[concat],INDIRECT(Table2[[#Headers],[K17_21_2]]&amp;"[c]"))*-1</f>
        <v>0</v>
      </c>
      <c r="I2472" s="6" t="str">
        <f ca="1">IF(OR(Table2[[#This Row],[M17_21_2]]&gt;0,Table2[[#This Row],[K17_21_2]]&lt;0),"+-","")</f>
        <v/>
      </c>
      <c r="J2472" s="9">
        <f ca="1">SUMIF(INDIRECT(Table2[[#Headers],[M23_28_2]]&amp;"[concat]"),Table2[concat],INDIRECT(Table2[[#Headers],[M23_28_2]]&amp;"[c]"))</f>
        <v>0</v>
      </c>
      <c r="K2472" s="9"/>
      <c r="L2472" s="9" t="str">
        <f ca="1">IF(OR(Table2[[#This Row],[M23_28_2]]&gt;0,Table2[[#This Row],[K23_28_2]]&lt;0),"+-","")</f>
        <v/>
      </c>
    </row>
    <row r="2473" spans="1:12" x14ac:dyDescent="0.25">
      <c r="A2473" s="6" t="str">
        <f>SUBSTITUTE(SUBSTITUTE(Table2[[#This Row],[NAMA BARANG]],"-","")," ","")</f>
        <v>BpGellSanMao9638</v>
      </c>
      <c r="B2473" s="8" t="str">
        <f ca="1">IF(Table2[[#This Row],[TT]]&lt;1,"",COUNT(B$2:B2472)+1)</f>
        <v/>
      </c>
      <c r="C2473" s="6" t="s">
        <v>701</v>
      </c>
      <c r="D2473" s="8">
        <v>0</v>
      </c>
      <c r="F2473" s="8">
        <f ca="1">SUM(Table2[[#This Row],[AWAL]],Table2[[#This Row],[M17_21_2]],Table2[[#This Row],[K17_21_2]],Table2[[#This Row],[M23_28_2]],Table2[[#This Row],[K23_28_2]])</f>
        <v>0</v>
      </c>
      <c r="G2473" s="6">
        <f ca="1">SUMIF(INDIRECT(Table2[[#Headers],[M17_21_2]]&amp;"[concat]"),Table2[concat],INDIRECT(Table2[[#Headers],[M17_21_2]]&amp;"[c]"))</f>
        <v>0</v>
      </c>
      <c r="H2473" s="6">
        <f ca="1">SUMIF(INDIRECT(Table2[[#Headers],[K17_21_2]]&amp;"[concat]"),Table2[concat],INDIRECT(Table2[[#Headers],[K17_21_2]]&amp;"[c]"))*-1</f>
        <v>0</v>
      </c>
      <c r="I2473" s="6" t="str">
        <f ca="1">IF(OR(Table2[[#This Row],[M17_21_2]]&gt;0,Table2[[#This Row],[K17_21_2]]&lt;0),"+-","")</f>
        <v/>
      </c>
      <c r="J2473" s="9">
        <f ca="1">SUMIF(INDIRECT(Table2[[#Headers],[M23_28_2]]&amp;"[concat]"),Table2[concat],INDIRECT(Table2[[#Headers],[M23_28_2]]&amp;"[c]"))</f>
        <v>0</v>
      </c>
      <c r="K2473" s="9"/>
      <c r="L2473" s="9" t="str">
        <f ca="1">IF(OR(Table2[[#This Row],[M23_28_2]]&gt;0,Table2[[#This Row],[K23_28_2]]&lt;0),"+-","")</f>
        <v/>
      </c>
    </row>
    <row r="2474" spans="1:12" x14ac:dyDescent="0.25">
      <c r="A2474" s="6" t="str">
        <f>SUBSTITUTE(SUBSTITUTE(Table2[[#This Row],[NAMA BARANG]],"-","")," ","")</f>
        <v>BpGellSanMao9983</v>
      </c>
      <c r="B2474" s="8" t="str">
        <f ca="1">IF(Table2[[#This Row],[TT]]&lt;1,"",COUNT(B$2:B2473)+1)</f>
        <v/>
      </c>
      <c r="C2474" s="6" t="s">
        <v>704</v>
      </c>
      <c r="D2474" s="8">
        <v>0</v>
      </c>
      <c r="F2474" s="8">
        <f ca="1">SUM(Table2[[#This Row],[AWAL]],Table2[[#This Row],[M17_21_2]],Table2[[#This Row],[K17_21_2]],Table2[[#This Row],[M23_28_2]],Table2[[#This Row],[K23_28_2]])</f>
        <v>0</v>
      </c>
      <c r="G2474" s="6">
        <f ca="1">SUMIF(INDIRECT(Table2[[#Headers],[M17_21_2]]&amp;"[concat]"),Table2[concat],INDIRECT(Table2[[#Headers],[M17_21_2]]&amp;"[c]"))</f>
        <v>0</v>
      </c>
      <c r="H2474" s="6">
        <f ca="1">SUMIF(INDIRECT(Table2[[#Headers],[K17_21_2]]&amp;"[concat]"),Table2[concat],INDIRECT(Table2[[#Headers],[K17_21_2]]&amp;"[c]"))*-1</f>
        <v>0</v>
      </c>
      <c r="I2474" s="6" t="str">
        <f ca="1">IF(OR(Table2[[#This Row],[M17_21_2]]&gt;0,Table2[[#This Row],[K17_21_2]]&lt;0),"+-","")</f>
        <v/>
      </c>
      <c r="J2474" s="9">
        <f ca="1">SUMIF(INDIRECT(Table2[[#Headers],[M23_28_2]]&amp;"[concat]"),Table2[concat],INDIRECT(Table2[[#Headers],[M23_28_2]]&amp;"[c]"))</f>
        <v>0</v>
      </c>
      <c r="K2474" s="9"/>
      <c r="L2474" s="9" t="str">
        <f ca="1">IF(OR(Table2[[#This Row],[M23_28_2]]&gt;0,Table2[[#This Row],[K23_28_2]]&lt;0),"+-","")</f>
        <v/>
      </c>
    </row>
    <row r="2475" spans="1:12" x14ac:dyDescent="0.25">
      <c r="A2475" s="6" t="str">
        <f>SUBSTITUTE(SUBSTITUTE(Table2[[#This Row],[NAMA BARANG]],"-","")," ","")</f>
        <v>BpGellVanco1,0(V6000)</v>
      </c>
      <c r="B2475" s="8" t="str">
        <f ca="1">IF(Table2[[#This Row],[TT]]&lt;1,"",COUNT(B$2:B2474)+1)</f>
        <v/>
      </c>
      <c r="C2475" s="6" t="s">
        <v>706</v>
      </c>
      <c r="D2475" s="8">
        <v>0</v>
      </c>
      <c r="F2475" s="8">
        <f ca="1">SUM(Table2[[#This Row],[AWAL]],Table2[[#This Row],[M17_21_2]],Table2[[#This Row],[K17_21_2]],Table2[[#This Row],[M23_28_2]],Table2[[#This Row],[K23_28_2]])</f>
        <v>0</v>
      </c>
      <c r="G2475" s="6">
        <f ca="1">SUMIF(INDIRECT(Table2[[#Headers],[M17_21_2]]&amp;"[concat]"),Table2[concat],INDIRECT(Table2[[#Headers],[M17_21_2]]&amp;"[c]"))</f>
        <v>0</v>
      </c>
      <c r="H2475" s="6">
        <f ca="1">SUMIF(INDIRECT(Table2[[#Headers],[K17_21_2]]&amp;"[concat]"),Table2[concat],INDIRECT(Table2[[#Headers],[K17_21_2]]&amp;"[c]"))*-1</f>
        <v>0</v>
      </c>
      <c r="I2475" s="6" t="str">
        <f ca="1">IF(OR(Table2[[#This Row],[M17_21_2]]&gt;0,Table2[[#This Row],[K17_21_2]]&lt;0),"+-","")</f>
        <v/>
      </c>
      <c r="J2475" s="9">
        <f ca="1">SUMIF(INDIRECT(Table2[[#Headers],[M23_28_2]]&amp;"[concat]"),Table2[concat],INDIRECT(Table2[[#Headers],[M23_28_2]]&amp;"[c]"))</f>
        <v>0</v>
      </c>
      <c r="K2475" s="9"/>
      <c r="L2475" s="9" t="str">
        <f ca="1">IF(OR(Table2[[#This Row],[M23_28_2]]&gt;0,Table2[[#This Row],[K23_28_2]]&lt;0),"+-","")</f>
        <v/>
      </c>
    </row>
    <row r="2476" spans="1:12" x14ac:dyDescent="0.25">
      <c r="A2476" s="6" t="str">
        <f>SUBSTITUTE(SUBSTITUTE(Table2[[#This Row],[NAMA BARANG]],"-","")," ","")</f>
        <v>BpKC6NaNoTip</v>
      </c>
      <c r="B2476" s="8" t="str">
        <f ca="1">IF(Table2[[#This Row],[TT]]&lt;1,"",COUNT(B$2:B2475)+1)</f>
        <v/>
      </c>
      <c r="C2476" s="6" t="s">
        <v>728</v>
      </c>
      <c r="D2476" s="8">
        <v>0</v>
      </c>
      <c r="F2476" s="8">
        <f ca="1">SUM(Table2[[#This Row],[AWAL]],Table2[[#This Row],[M17_21_2]],Table2[[#This Row],[K17_21_2]],Table2[[#This Row],[M23_28_2]],Table2[[#This Row],[K23_28_2]])</f>
        <v>0</v>
      </c>
      <c r="G2476" s="6">
        <f ca="1">SUMIF(INDIRECT(Table2[[#Headers],[M17_21_2]]&amp;"[concat]"),Table2[concat],INDIRECT(Table2[[#Headers],[M17_21_2]]&amp;"[c]"))</f>
        <v>0</v>
      </c>
      <c r="H2476" s="6">
        <f ca="1">SUMIF(INDIRECT(Table2[[#Headers],[K17_21_2]]&amp;"[concat]"),Table2[concat],INDIRECT(Table2[[#Headers],[K17_21_2]]&amp;"[c]"))*-1</f>
        <v>0</v>
      </c>
      <c r="I2476" s="6" t="str">
        <f ca="1">IF(OR(Table2[[#This Row],[M17_21_2]]&gt;0,Table2[[#This Row],[K17_21_2]]&lt;0),"+-","")</f>
        <v/>
      </c>
      <c r="J2476" s="9">
        <f ca="1">SUMIF(INDIRECT(Table2[[#Headers],[M23_28_2]]&amp;"[concat]"),Table2[concat],INDIRECT(Table2[[#Headers],[M23_28_2]]&amp;"[c]"))</f>
        <v>0</v>
      </c>
      <c r="K2476" s="9"/>
      <c r="L2476" s="9" t="str">
        <f ca="1">IF(OR(Table2[[#This Row],[M23_28_2]]&gt;0,Table2[[#This Row],[K23_28_2]]&lt;0),"+-","")</f>
        <v/>
      </c>
    </row>
    <row r="2477" spans="1:12" x14ac:dyDescent="0.25">
      <c r="A2477" s="6" t="str">
        <f>SUBSTITUTE(SUBSTITUTE(Table2[[#This Row],[NAMA BARANG]],"-","")," ","")</f>
        <v>BpKoXiFancyKX705</v>
      </c>
      <c r="B2477" s="8" t="str">
        <f ca="1">IF(Table2[[#This Row],[TT]]&lt;1,"",COUNT(B$2:B2476)+1)</f>
        <v/>
      </c>
      <c r="C2477" s="6" t="s">
        <v>730</v>
      </c>
      <c r="D2477" s="8">
        <v>0</v>
      </c>
      <c r="F2477" s="8">
        <f ca="1">SUM(Table2[[#This Row],[AWAL]],Table2[[#This Row],[M17_21_2]],Table2[[#This Row],[K17_21_2]],Table2[[#This Row],[M23_28_2]],Table2[[#This Row],[K23_28_2]])</f>
        <v>0</v>
      </c>
      <c r="G2477" s="6">
        <f ca="1">SUMIF(INDIRECT(Table2[[#Headers],[M17_21_2]]&amp;"[concat]"),Table2[concat],INDIRECT(Table2[[#Headers],[M17_21_2]]&amp;"[c]"))</f>
        <v>0</v>
      </c>
      <c r="H2477" s="6">
        <f ca="1">SUMIF(INDIRECT(Table2[[#Headers],[K17_21_2]]&amp;"[concat]"),Table2[concat],INDIRECT(Table2[[#Headers],[K17_21_2]]&amp;"[c]"))*-1</f>
        <v>0</v>
      </c>
      <c r="I2477" s="6" t="str">
        <f ca="1">IF(OR(Table2[[#This Row],[M17_21_2]]&gt;0,Table2[[#This Row],[K17_21_2]]&lt;0),"+-","")</f>
        <v/>
      </c>
      <c r="J2477" s="9">
        <f ca="1">SUMIF(INDIRECT(Table2[[#Headers],[M23_28_2]]&amp;"[concat]"),Table2[concat],INDIRECT(Table2[[#Headers],[M23_28_2]]&amp;"[c]"))</f>
        <v>0</v>
      </c>
      <c r="K2477" s="9"/>
      <c r="L2477" s="9" t="str">
        <f ca="1">IF(OR(Table2[[#This Row],[M23_28_2]]&gt;0,Table2[[#This Row],[K23_28_2]]&lt;0),"+-","")</f>
        <v/>
      </c>
    </row>
    <row r="2478" spans="1:12" x14ac:dyDescent="0.25">
      <c r="A2478" s="6" t="str">
        <f>SUBSTITUTE(SUBSTITUTE(Table2[[#This Row],[NAMA BARANG]],"-","")," ","")</f>
        <v>BpM1Xdata</v>
      </c>
      <c r="B2478" s="8" t="str">
        <f ca="1">IF(Table2[[#This Row],[TT]]&lt;1,"",COUNT(B$2:B2477)+1)</f>
        <v/>
      </c>
      <c r="C2478" s="6" t="s">
        <v>734</v>
      </c>
      <c r="D2478" s="8">
        <v>0</v>
      </c>
      <c r="F2478" s="8">
        <f ca="1">SUM(Table2[[#This Row],[AWAL]],Table2[[#This Row],[M17_21_2]],Table2[[#This Row],[K17_21_2]],Table2[[#This Row],[M23_28_2]],Table2[[#This Row],[K23_28_2]])</f>
        <v>0</v>
      </c>
      <c r="G2478" s="6">
        <f ca="1">SUMIF(INDIRECT(Table2[[#Headers],[M17_21_2]]&amp;"[concat]"),Table2[concat],INDIRECT(Table2[[#Headers],[M17_21_2]]&amp;"[c]"))</f>
        <v>0</v>
      </c>
      <c r="H2478" s="6">
        <f ca="1">SUMIF(INDIRECT(Table2[[#Headers],[K17_21_2]]&amp;"[concat]"),Table2[concat],INDIRECT(Table2[[#Headers],[K17_21_2]]&amp;"[c]"))*-1</f>
        <v>0</v>
      </c>
      <c r="I2478" s="6" t="str">
        <f ca="1">IF(OR(Table2[[#This Row],[M17_21_2]]&gt;0,Table2[[#This Row],[K17_21_2]]&lt;0),"+-","")</f>
        <v/>
      </c>
      <c r="J2478" s="9">
        <f ca="1">SUMIF(INDIRECT(Table2[[#Headers],[M23_28_2]]&amp;"[concat]"),Table2[concat],INDIRECT(Table2[[#Headers],[M23_28_2]]&amp;"[c]"))</f>
        <v>0</v>
      </c>
      <c r="K2478" s="9"/>
      <c r="L2478" s="9" t="str">
        <f ca="1">IF(OR(Table2[[#This Row],[M23_28_2]]&gt;0,Table2[[#This Row],[K23_28_2]]&lt;0),"+-","")</f>
        <v/>
      </c>
    </row>
    <row r="2479" spans="1:12" x14ac:dyDescent="0.25">
      <c r="A2479" s="6" t="str">
        <f>SUBSTITUTE(SUBSTITUTE(Table2[[#This Row],[NAMA BARANG]],"-","")," ","")</f>
        <v>BpPelangi006</v>
      </c>
      <c r="B2479" s="8" t="str">
        <f ca="1">IF(Table2[[#This Row],[TT]]&lt;1,"",COUNT(B$2:B2478)+1)</f>
        <v/>
      </c>
      <c r="C2479" s="6" t="s">
        <v>755</v>
      </c>
      <c r="D2479" s="8">
        <v>0</v>
      </c>
      <c r="F2479" s="8">
        <f ca="1">SUM(Table2[[#This Row],[AWAL]],Table2[[#This Row],[M17_21_2]],Table2[[#This Row],[K17_21_2]],Table2[[#This Row],[M23_28_2]],Table2[[#This Row],[K23_28_2]])</f>
        <v>0</v>
      </c>
      <c r="G2479" s="6">
        <f ca="1">SUMIF(INDIRECT(Table2[[#Headers],[M17_21_2]]&amp;"[concat]"),Table2[concat],INDIRECT(Table2[[#Headers],[M17_21_2]]&amp;"[c]"))</f>
        <v>0</v>
      </c>
      <c r="H2479" s="6">
        <f ca="1">SUMIF(INDIRECT(Table2[[#Headers],[K17_21_2]]&amp;"[concat]"),Table2[concat],INDIRECT(Table2[[#Headers],[K17_21_2]]&amp;"[c]"))*-1</f>
        <v>0</v>
      </c>
      <c r="I2479" s="6" t="str">
        <f ca="1">IF(OR(Table2[[#This Row],[M17_21_2]]&gt;0,Table2[[#This Row],[K17_21_2]]&lt;0),"+-","")</f>
        <v/>
      </c>
      <c r="J2479" s="9">
        <f ca="1">SUMIF(INDIRECT(Table2[[#Headers],[M23_28_2]]&amp;"[concat]"),Table2[concat],INDIRECT(Table2[[#Headers],[M23_28_2]]&amp;"[c]"))</f>
        <v>0</v>
      </c>
      <c r="K2479" s="9"/>
      <c r="L2479" s="9" t="str">
        <f ca="1">IF(OR(Table2[[#This Row],[M23_28_2]]&gt;0,Table2[[#This Row],[K23_28_2]]&lt;0),"+-","")</f>
        <v/>
      </c>
    </row>
    <row r="2480" spans="1:12" x14ac:dyDescent="0.25">
      <c r="A2480" s="6" t="str">
        <f>SUBSTITUTE(SUBSTITUTE(Table2[[#This Row],[NAMA BARANG]],"-","")," ","")</f>
        <v>BpTF1190ht</v>
      </c>
      <c r="B2480" s="8" t="str">
        <f ca="1">IF(Table2[[#This Row],[TT]]&lt;1,"",COUNT(B$2:B2479)+1)</f>
        <v/>
      </c>
      <c r="C2480" s="6" t="s">
        <v>777</v>
      </c>
      <c r="D2480" s="8">
        <v>0</v>
      </c>
      <c r="F2480" s="8">
        <f ca="1">SUM(Table2[[#This Row],[AWAL]],Table2[[#This Row],[M17_21_2]],Table2[[#This Row],[K17_21_2]],Table2[[#This Row],[M23_28_2]],Table2[[#This Row],[K23_28_2]])</f>
        <v>0</v>
      </c>
      <c r="G2480" s="6">
        <f ca="1">SUMIF(INDIRECT(Table2[[#Headers],[M17_21_2]]&amp;"[concat]"),Table2[concat],INDIRECT(Table2[[#Headers],[M17_21_2]]&amp;"[c]"))</f>
        <v>0</v>
      </c>
      <c r="H2480" s="6">
        <f ca="1">SUMIF(INDIRECT(Table2[[#Headers],[K17_21_2]]&amp;"[concat]"),Table2[concat],INDIRECT(Table2[[#Headers],[K17_21_2]]&amp;"[c]"))*-1</f>
        <v>0</v>
      </c>
      <c r="I2480" s="6" t="str">
        <f ca="1">IF(OR(Table2[[#This Row],[M17_21_2]]&gt;0,Table2[[#This Row],[K17_21_2]]&lt;0),"+-","")</f>
        <v/>
      </c>
      <c r="J2480" s="9">
        <f ca="1">SUMIF(INDIRECT(Table2[[#Headers],[M23_28_2]]&amp;"[concat]"),Table2[concat],INDIRECT(Table2[[#Headers],[M23_28_2]]&amp;"[c]"))</f>
        <v>0</v>
      </c>
      <c r="K2480" s="9"/>
      <c r="L2480" s="9" t="str">
        <f ca="1">IF(OR(Table2[[#This Row],[M23_28_2]]&gt;0,Table2[[#This Row],[K23_28_2]]&lt;0),"+-","")</f>
        <v/>
      </c>
    </row>
    <row r="2481" spans="1:12" x14ac:dyDescent="0.25">
      <c r="A2481" s="6" t="str">
        <f>SUBSTITUTE(SUBSTITUTE(Table2[[#This Row],[NAMA BARANG]],"-","")," ","")</f>
        <v>BpTF1191ht</v>
      </c>
      <c r="B2481" s="8" t="str">
        <f ca="1">IF(Table2[[#This Row],[TT]]&lt;1,"",COUNT(B$2:B2480)+1)</f>
        <v/>
      </c>
      <c r="C2481" s="6" t="s">
        <v>778</v>
      </c>
      <c r="D2481" s="8">
        <v>0</v>
      </c>
      <c r="F2481" s="8">
        <f ca="1">SUM(Table2[[#This Row],[AWAL]],Table2[[#This Row],[M17_21_2]],Table2[[#This Row],[K17_21_2]],Table2[[#This Row],[M23_28_2]],Table2[[#This Row],[K23_28_2]])</f>
        <v>0</v>
      </c>
      <c r="G2481" s="6">
        <f ca="1">SUMIF(INDIRECT(Table2[[#Headers],[M17_21_2]]&amp;"[concat]"),Table2[concat],INDIRECT(Table2[[#Headers],[M17_21_2]]&amp;"[c]"))</f>
        <v>0</v>
      </c>
      <c r="H2481" s="6">
        <f ca="1">SUMIF(INDIRECT(Table2[[#Headers],[K17_21_2]]&amp;"[concat]"),Table2[concat],INDIRECT(Table2[[#Headers],[K17_21_2]]&amp;"[c]"))*-1</f>
        <v>0</v>
      </c>
      <c r="I2481" s="6" t="str">
        <f ca="1">IF(OR(Table2[[#This Row],[M17_21_2]]&gt;0,Table2[[#This Row],[K17_21_2]]&lt;0),"+-","")</f>
        <v/>
      </c>
      <c r="J2481" s="9">
        <f ca="1">SUMIF(INDIRECT(Table2[[#Headers],[M23_28_2]]&amp;"[concat]"),Table2[concat],INDIRECT(Table2[[#Headers],[M23_28_2]]&amp;"[c]"))</f>
        <v>0</v>
      </c>
      <c r="K2481" s="9"/>
      <c r="L2481" s="9" t="str">
        <f ca="1">IF(OR(Table2[[#This Row],[M23_28_2]]&gt;0,Table2[[#This Row],[K23_28_2]]&lt;0),"+-","")</f>
        <v/>
      </c>
    </row>
    <row r="2482" spans="1:12" x14ac:dyDescent="0.25">
      <c r="A2482" s="6" t="str">
        <f>SUBSTITUTE(SUBSTITUTE(Table2[[#This Row],[NAMA BARANG]],"-","")," ","")</f>
        <v>BpTG340biru</v>
      </c>
      <c r="B2482" s="8" t="str">
        <f ca="1">IF(Table2[[#This Row],[TT]]&lt;1,"",COUNT(B$2:B2481)+1)</f>
        <v/>
      </c>
      <c r="C2482" s="6" t="s">
        <v>785</v>
      </c>
      <c r="D2482" s="8">
        <v>0</v>
      </c>
      <c r="F2482" s="8">
        <f ca="1">SUM(Table2[[#This Row],[AWAL]],Table2[[#This Row],[M17_21_2]],Table2[[#This Row],[K17_21_2]],Table2[[#This Row],[M23_28_2]],Table2[[#This Row],[K23_28_2]])</f>
        <v>0</v>
      </c>
      <c r="G2482" s="6">
        <f ca="1">SUMIF(INDIRECT(Table2[[#Headers],[M17_21_2]]&amp;"[concat]"),Table2[concat],INDIRECT(Table2[[#Headers],[M17_21_2]]&amp;"[c]"))</f>
        <v>0</v>
      </c>
      <c r="H2482" s="6">
        <f ca="1">SUMIF(INDIRECT(Table2[[#Headers],[K17_21_2]]&amp;"[concat]"),Table2[concat],INDIRECT(Table2[[#Headers],[K17_21_2]]&amp;"[c]"))*-1</f>
        <v>0</v>
      </c>
      <c r="I2482" s="6" t="str">
        <f ca="1">IF(OR(Table2[[#This Row],[M17_21_2]]&gt;0,Table2[[#This Row],[K17_21_2]]&lt;0),"+-","")</f>
        <v/>
      </c>
      <c r="J2482" s="9">
        <f ca="1">SUMIF(INDIRECT(Table2[[#Headers],[M23_28_2]]&amp;"[concat]"),Table2[concat],INDIRECT(Table2[[#Headers],[M23_28_2]]&amp;"[c]"))</f>
        <v>0</v>
      </c>
      <c r="K2482" s="9"/>
      <c r="L2482" s="9" t="str">
        <f ca="1">IF(OR(Table2[[#This Row],[M23_28_2]]&gt;0,Table2[[#This Row],[K23_28_2]]&lt;0),"+-","")</f>
        <v/>
      </c>
    </row>
    <row r="2483" spans="1:12" x14ac:dyDescent="0.25">
      <c r="A2483" s="6" t="str">
        <f>SUBSTITUTE(SUBSTITUTE(Table2[[#This Row],[NAMA BARANG]],"-","")," ","")</f>
        <v>BpTG340ht</v>
      </c>
      <c r="B2483" s="8" t="str">
        <f ca="1">IF(Table2[[#This Row],[TT]]&lt;1,"",COUNT(B$2:B2482)+1)</f>
        <v/>
      </c>
      <c r="C2483" s="6" t="s">
        <v>2779</v>
      </c>
      <c r="D2483" s="8">
        <v>0</v>
      </c>
      <c r="F2483" s="8">
        <f ca="1">SUM(Table2[[#This Row],[AWAL]],Table2[[#This Row],[M17_21_2]],Table2[[#This Row],[K17_21_2]],Table2[[#This Row],[M23_28_2]],Table2[[#This Row],[K23_28_2]])</f>
        <v>0</v>
      </c>
      <c r="G2483" s="6">
        <f ca="1">SUMIF(INDIRECT(Table2[[#Headers],[M17_21_2]]&amp;"[concat]"),Table2[concat],INDIRECT(Table2[[#Headers],[M17_21_2]]&amp;"[c]"))</f>
        <v>0</v>
      </c>
      <c r="H2483" s="6">
        <f ca="1">SUMIF(INDIRECT(Table2[[#Headers],[K17_21_2]]&amp;"[concat]"),Table2[concat],INDIRECT(Table2[[#Headers],[K17_21_2]]&amp;"[c]"))*-1</f>
        <v>0</v>
      </c>
      <c r="I2483" s="6" t="str">
        <f ca="1">IF(OR(Table2[[#This Row],[M17_21_2]]&gt;0,Table2[[#This Row],[K17_21_2]]&lt;0),"+-","")</f>
        <v/>
      </c>
      <c r="J2483" s="9">
        <f ca="1">SUMIF(INDIRECT(Table2[[#Headers],[M23_28_2]]&amp;"[concat]"),Table2[concat],INDIRECT(Table2[[#Headers],[M23_28_2]]&amp;"[c]"))</f>
        <v>0</v>
      </c>
      <c r="K2483" s="9"/>
      <c r="L2483" s="9" t="str">
        <f ca="1">IF(OR(Table2[[#This Row],[M23_28_2]]&gt;0,Table2[[#This Row],[K23_28_2]]&lt;0),"+-","")</f>
        <v/>
      </c>
    </row>
    <row r="2484" spans="1:12" x14ac:dyDescent="0.25">
      <c r="A2484" s="6" t="str">
        <f>SUBSTITUTE(SUBSTITUTE(Table2[[#This Row],[NAMA BARANG]],"-","")," ","")</f>
        <v>BpTG340ht(F)</v>
      </c>
      <c r="B2484" s="8" t="str">
        <f ca="1">IF(Table2[[#This Row],[TT]]&lt;1,"",COUNT(B$2:B2483)+1)</f>
        <v/>
      </c>
      <c r="C2484" s="6" t="s">
        <v>2780</v>
      </c>
      <c r="D2484" s="8">
        <v>4</v>
      </c>
      <c r="E2484" s="8" t="s">
        <v>151</v>
      </c>
      <c r="F2484" s="8">
        <f ca="1">SUM(Table2[[#This Row],[AWAL]],Table2[[#This Row],[M17_21_2]],Table2[[#This Row],[K17_21_2]],Table2[[#This Row],[M23_28_2]],Table2[[#This Row],[K23_28_2]])</f>
        <v>0</v>
      </c>
      <c r="G2484" s="6">
        <f ca="1">SUMIF(INDIRECT(Table2[[#Headers],[M17_21_2]]&amp;"[concat]"),Table2[concat],INDIRECT(Table2[[#Headers],[M17_21_2]]&amp;"[c]"))</f>
        <v>0</v>
      </c>
      <c r="H2484" s="6">
        <f ca="1">SUMIF(INDIRECT(Table2[[#Headers],[K17_21_2]]&amp;"[concat]"),Table2[concat],INDIRECT(Table2[[#Headers],[K17_21_2]]&amp;"[c]"))*-1</f>
        <v>-4</v>
      </c>
      <c r="I2484" s="6" t="str">
        <f ca="1">IF(OR(Table2[[#This Row],[M17_21_2]]&gt;0,Table2[[#This Row],[K17_21_2]]&lt;0),"+-","")</f>
        <v>+-</v>
      </c>
      <c r="J2484" s="9">
        <f ca="1">SUMIF(INDIRECT(Table2[[#Headers],[M23_28_2]]&amp;"[concat]"),Table2[concat],INDIRECT(Table2[[#Headers],[M23_28_2]]&amp;"[c]"))</f>
        <v>0</v>
      </c>
      <c r="K2484" s="9"/>
      <c r="L2484" s="9" t="str">
        <f ca="1">IF(OR(Table2[[#This Row],[M23_28_2]]&gt;0,Table2[[#This Row],[K23_28_2]]&lt;0),"+-","")</f>
        <v/>
      </c>
    </row>
    <row r="2485" spans="1:12" x14ac:dyDescent="0.25">
      <c r="A2485" s="6" t="str">
        <f>SUBSTITUTE(SUBSTITUTE(Table2[[#This Row],[NAMA BARANG]],"-","")," ","")</f>
        <v>BpTizo30802D</v>
      </c>
      <c r="B2485" s="8" t="str">
        <f ca="1">IF(Table2[[#This Row],[TT]]&lt;1,"",COUNT(B$2:B2484)+1)</f>
        <v/>
      </c>
      <c r="C2485" s="6" t="s">
        <v>787</v>
      </c>
      <c r="D2485" s="8">
        <v>0</v>
      </c>
      <c r="F2485" s="8">
        <f ca="1">SUM(Table2[[#This Row],[AWAL]],Table2[[#This Row],[M17_21_2]],Table2[[#This Row],[K17_21_2]],Table2[[#This Row],[M23_28_2]],Table2[[#This Row],[K23_28_2]])</f>
        <v>0</v>
      </c>
      <c r="G2485" s="6">
        <f ca="1">SUMIF(INDIRECT(Table2[[#Headers],[M17_21_2]]&amp;"[concat]"),Table2[concat],INDIRECT(Table2[[#Headers],[M17_21_2]]&amp;"[c]"))</f>
        <v>0</v>
      </c>
      <c r="H2485" s="6">
        <f ca="1">SUMIF(INDIRECT(Table2[[#Headers],[K17_21_2]]&amp;"[concat]"),Table2[concat],INDIRECT(Table2[[#Headers],[K17_21_2]]&amp;"[c]"))*-1</f>
        <v>0</v>
      </c>
      <c r="I2485" s="6" t="str">
        <f ca="1">IF(OR(Table2[[#This Row],[M17_21_2]]&gt;0,Table2[[#This Row],[K17_21_2]]&lt;0),"+-","")</f>
        <v/>
      </c>
      <c r="J2485" s="9">
        <f ca="1">SUMIF(INDIRECT(Table2[[#Headers],[M23_28_2]]&amp;"[concat]"),Table2[concat],INDIRECT(Table2[[#Headers],[M23_28_2]]&amp;"[c]"))</f>
        <v>0</v>
      </c>
      <c r="K2485" s="9"/>
      <c r="L2485" s="9" t="str">
        <f ca="1">IF(OR(Table2[[#This Row],[M23_28_2]]&gt;0,Table2[[#This Row],[K23_28_2]]&lt;0),"+-","")</f>
        <v/>
      </c>
    </row>
    <row r="2486" spans="1:12" x14ac:dyDescent="0.25">
      <c r="A2486" s="6" t="str">
        <f>SUBSTITUTE(SUBSTITUTE(Table2[[#This Row],[NAMA BARANG]],"-","")," ","")</f>
        <v>BpVC1500metallik</v>
      </c>
      <c r="B2486" s="8" t="str">
        <f ca="1">IF(Table2[[#This Row],[TT]]&lt;1,"",COUNT(B$2:B2485)+1)</f>
        <v/>
      </c>
      <c r="C2486" s="6" t="s">
        <v>795</v>
      </c>
      <c r="D2486" s="8">
        <v>0</v>
      </c>
      <c r="F2486" s="8">
        <f ca="1">SUM(Table2[[#This Row],[AWAL]],Table2[[#This Row],[M17_21_2]],Table2[[#This Row],[K17_21_2]],Table2[[#This Row],[M23_28_2]],Table2[[#This Row],[K23_28_2]])</f>
        <v>0</v>
      </c>
      <c r="G2486" s="6">
        <f ca="1">SUMIF(INDIRECT(Table2[[#Headers],[M17_21_2]]&amp;"[concat]"),Table2[concat],INDIRECT(Table2[[#Headers],[M17_21_2]]&amp;"[c]"))</f>
        <v>0</v>
      </c>
      <c r="H2486" s="6">
        <f ca="1">SUMIF(INDIRECT(Table2[[#Headers],[K17_21_2]]&amp;"[concat]"),Table2[concat],INDIRECT(Table2[[#Headers],[K17_21_2]]&amp;"[c]"))*-1</f>
        <v>0</v>
      </c>
      <c r="I2486" s="6" t="str">
        <f ca="1">IF(OR(Table2[[#This Row],[M17_21_2]]&gt;0,Table2[[#This Row],[K17_21_2]]&lt;0),"+-","")</f>
        <v/>
      </c>
      <c r="J2486" s="9">
        <f ca="1">SUMIF(INDIRECT(Table2[[#Headers],[M23_28_2]]&amp;"[concat]"),Table2[concat],INDIRECT(Table2[[#Headers],[M23_28_2]]&amp;"[c]"))</f>
        <v>0</v>
      </c>
      <c r="K2486" s="9"/>
      <c r="L2486" s="9" t="str">
        <f ca="1">IF(OR(Table2[[#This Row],[M23_28_2]]&gt;0,Table2[[#This Row],[K23_28_2]]&lt;0),"+-","")</f>
        <v/>
      </c>
    </row>
    <row r="2487" spans="1:12" x14ac:dyDescent="0.25">
      <c r="A2487" s="6" t="str">
        <f>SUBSTITUTE(SUBSTITUTE(Table2[[#This Row],[NAMA BARANG]],"-","")," ","")</f>
        <v>BpXDMGp3012(1)</v>
      </c>
      <c r="B2487" s="8" t="str">
        <f ca="1">IF(Table2[[#This Row],[TT]]&lt;1,"",COUNT(B$2:B2486)+1)</f>
        <v/>
      </c>
      <c r="C2487" s="6" t="s">
        <v>810</v>
      </c>
      <c r="D2487" s="8">
        <v>0</v>
      </c>
      <c r="F2487" s="8">
        <f ca="1">SUM(Table2[[#This Row],[AWAL]],Table2[[#This Row],[M17_21_2]],Table2[[#This Row],[K17_21_2]],Table2[[#This Row],[M23_28_2]],Table2[[#This Row],[K23_28_2]])</f>
        <v>0</v>
      </c>
      <c r="G2487" s="6">
        <f ca="1">SUMIF(INDIRECT(Table2[[#Headers],[M17_21_2]]&amp;"[concat]"),Table2[concat],INDIRECT(Table2[[#Headers],[M17_21_2]]&amp;"[c]"))</f>
        <v>0</v>
      </c>
      <c r="H2487" s="6">
        <f ca="1">SUMIF(INDIRECT(Table2[[#Headers],[K17_21_2]]&amp;"[concat]"),Table2[concat],INDIRECT(Table2[[#Headers],[K17_21_2]]&amp;"[c]"))*-1</f>
        <v>0</v>
      </c>
      <c r="I2487" s="6" t="str">
        <f ca="1">IF(OR(Table2[[#This Row],[M17_21_2]]&gt;0,Table2[[#This Row],[K17_21_2]]&lt;0),"+-","")</f>
        <v/>
      </c>
      <c r="J2487" s="9">
        <f ca="1">SUMIF(INDIRECT(Table2[[#Headers],[M23_28_2]]&amp;"[concat]"),Table2[concat],INDIRECT(Table2[[#Headers],[M23_28_2]]&amp;"[c]"))</f>
        <v>0</v>
      </c>
      <c r="K2487" s="9"/>
      <c r="L2487" s="9" t="str">
        <f ca="1">IF(OR(Table2[[#This Row],[M23_28_2]]&gt;0,Table2[[#This Row],[K23_28_2]]&lt;0),"+-","")</f>
        <v/>
      </c>
    </row>
    <row r="2488" spans="1:12" x14ac:dyDescent="0.25">
      <c r="A2488" s="6" t="str">
        <f>SUBSTITUTE(SUBSTITUTE(Table2[[#This Row],[NAMA BARANG]],"-","")," ","")</f>
        <v>BpZhixin3056/3053</v>
      </c>
      <c r="B2488" s="8" t="str">
        <f ca="1">IF(Table2[[#This Row],[TT]]&lt;1,"",COUNT(B$2:B2487)+1)</f>
        <v/>
      </c>
      <c r="C2488" s="25" t="s">
        <v>815</v>
      </c>
      <c r="D2488" s="8">
        <v>0</v>
      </c>
      <c r="F2488" s="8">
        <f ca="1">SUM(Table2[[#This Row],[AWAL]],Table2[[#This Row],[M17_21_2]],Table2[[#This Row],[K17_21_2]],Table2[[#This Row],[M23_28_2]],Table2[[#This Row],[K23_28_2]])</f>
        <v>-2</v>
      </c>
      <c r="G2488" s="6">
        <f ca="1">SUMIF(INDIRECT(Table2[[#Headers],[M17_21_2]]&amp;"[concat]"),Table2[concat],INDIRECT(Table2[[#Headers],[M17_21_2]]&amp;"[c]"))</f>
        <v>0</v>
      </c>
      <c r="H2488" s="6">
        <f ca="1">SUMIF(INDIRECT(Table2[[#Headers],[K17_21_2]]&amp;"[concat]"),Table2[concat],INDIRECT(Table2[[#Headers],[K17_21_2]]&amp;"[c]"))*-1</f>
        <v>-2</v>
      </c>
      <c r="I2488" s="6" t="str">
        <f ca="1">IF(OR(Table2[[#This Row],[M17_21_2]]&gt;0,Table2[[#This Row],[K17_21_2]]&lt;0),"+-","")</f>
        <v>+-</v>
      </c>
      <c r="J2488" s="9">
        <f ca="1">SUMIF(INDIRECT(Table2[[#Headers],[M23_28_2]]&amp;"[concat]"),Table2[concat],INDIRECT(Table2[[#Headers],[M23_28_2]]&amp;"[c]"))</f>
        <v>0</v>
      </c>
      <c r="K2488" s="9"/>
      <c r="L2488" s="9" t="str">
        <f ca="1">IF(OR(Table2[[#This Row],[M23_28_2]]&gt;0,Table2[[#This Row],[K23_28_2]]&lt;0),"+-","")</f>
        <v/>
      </c>
    </row>
    <row r="2489" spans="1:12" x14ac:dyDescent="0.25">
      <c r="A2489" s="6" t="str">
        <f>SUBSTITUTE(SUBSTITUTE(Table2[[#This Row],[NAMA BARANG]],"-","")," ","")</f>
        <v>BpZhixin3066/3088</v>
      </c>
      <c r="B2489" s="8" t="str">
        <f ca="1">IF(Table2[[#This Row],[TT]]&lt;1,"",COUNT(B$2:B2488)+1)</f>
        <v/>
      </c>
      <c r="C2489" s="6" t="s">
        <v>816</v>
      </c>
      <c r="D2489" s="8">
        <v>0</v>
      </c>
      <c r="F2489" s="8">
        <f ca="1">SUM(Table2[[#This Row],[AWAL]],Table2[[#This Row],[M17_21_2]],Table2[[#This Row],[K17_21_2]],Table2[[#This Row],[M23_28_2]],Table2[[#This Row],[K23_28_2]])</f>
        <v>0</v>
      </c>
      <c r="G2489" s="6">
        <f ca="1">SUMIF(INDIRECT(Table2[[#Headers],[M17_21_2]]&amp;"[concat]"),Table2[concat],INDIRECT(Table2[[#Headers],[M17_21_2]]&amp;"[c]"))</f>
        <v>0</v>
      </c>
      <c r="H2489" s="6">
        <f ca="1">SUMIF(INDIRECT(Table2[[#Headers],[K17_21_2]]&amp;"[concat]"),Table2[concat],INDIRECT(Table2[[#Headers],[K17_21_2]]&amp;"[c]"))*-1</f>
        <v>0</v>
      </c>
      <c r="I2489" s="6" t="str">
        <f ca="1">IF(OR(Table2[[#This Row],[M17_21_2]]&gt;0,Table2[[#This Row],[K17_21_2]]&lt;0),"+-","")</f>
        <v/>
      </c>
      <c r="J2489" s="9">
        <f ca="1">SUMIF(INDIRECT(Table2[[#Headers],[M23_28_2]]&amp;"[concat]"),Table2[concat],INDIRECT(Table2[[#Headers],[M23_28_2]]&amp;"[c]"))</f>
        <v>0</v>
      </c>
      <c r="K2489" s="9"/>
      <c r="L2489" s="9" t="str">
        <f ca="1">IF(OR(Table2[[#This Row],[M23_28_2]]&gt;0,Table2[[#This Row],[K23_28_2]]&lt;0),"+-","")</f>
        <v/>
      </c>
    </row>
    <row r="2490" spans="1:12" x14ac:dyDescent="0.25">
      <c r="A2490" s="6" t="str">
        <f>SUBSTITUTE(SUBSTITUTE(Table2[[#This Row],[NAMA BARANG]],"-","")," ","")</f>
        <v>BpZhixin3090</v>
      </c>
      <c r="B2490" s="8" t="str">
        <f ca="1">IF(Table2[[#This Row],[TT]]&lt;1,"",COUNT(B$2:B2489)+1)</f>
        <v/>
      </c>
      <c r="C2490" s="6" t="s">
        <v>817</v>
      </c>
      <c r="D2490" s="8">
        <v>0</v>
      </c>
      <c r="F2490" s="8">
        <f ca="1">SUM(Table2[[#This Row],[AWAL]],Table2[[#This Row],[M17_21_2]],Table2[[#This Row],[K17_21_2]],Table2[[#This Row],[M23_28_2]],Table2[[#This Row],[K23_28_2]])</f>
        <v>0</v>
      </c>
      <c r="G2490" s="6">
        <f ca="1">SUMIF(INDIRECT(Table2[[#Headers],[M17_21_2]]&amp;"[concat]"),Table2[concat],INDIRECT(Table2[[#Headers],[M17_21_2]]&amp;"[c]"))</f>
        <v>0</v>
      </c>
      <c r="H2490" s="6">
        <f ca="1">SUMIF(INDIRECT(Table2[[#Headers],[K17_21_2]]&amp;"[concat]"),Table2[concat],INDIRECT(Table2[[#Headers],[K17_21_2]]&amp;"[c]"))*-1</f>
        <v>0</v>
      </c>
      <c r="I2490" s="6" t="str">
        <f ca="1">IF(OR(Table2[[#This Row],[M17_21_2]]&gt;0,Table2[[#This Row],[K17_21_2]]&lt;0),"+-","")</f>
        <v/>
      </c>
      <c r="J2490" s="9">
        <f ca="1">SUMIF(INDIRECT(Table2[[#Headers],[M23_28_2]]&amp;"[concat]"),Table2[concat],INDIRECT(Table2[[#Headers],[M23_28_2]]&amp;"[c]"))</f>
        <v>0</v>
      </c>
      <c r="K2490" s="9"/>
      <c r="L2490" s="9" t="str">
        <f ca="1">IF(OR(Table2[[#This Row],[M23_28_2]]&gt;0,Table2[[#This Row],[K23_28_2]]&lt;0),"+-","")</f>
        <v/>
      </c>
    </row>
    <row r="2491" spans="1:12" x14ac:dyDescent="0.25">
      <c r="A2491" s="6" t="str">
        <f>SUBSTITUTE(SUBSTITUTE(Table2[[#This Row],[NAMA BARANG]],"-","")," ","")</f>
        <v>BpZhixinG3027/3031</v>
      </c>
      <c r="B2491" s="8" t="str">
        <f ca="1">IF(Table2[[#This Row],[TT]]&lt;1,"",COUNT(B$2:B2490)+1)</f>
        <v/>
      </c>
      <c r="C2491" s="6" t="s">
        <v>2856</v>
      </c>
      <c r="D2491" s="8">
        <v>0</v>
      </c>
      <c r="F2491" s="8">
        <f ca="1">SUM(Table2[[#This Row],[AWAL]],Table2[[#This Row],[M17_21_2]],Table2[[#This Row],[K17_21_2]],Table2[[#This Row],[M23_28_2]],Table2[[#This Row],[K23_28_2]])</f>
        <v>0</v>
      </c>
      <c r="G2491" s="6">
        <f ca="1">SUMIF(INDIRECT(Table2[[#Headers],[M17_21_2]]&amp;"[concat]"),Table2[concat],INDIRECT(Table2[[#Headers],[M17_21_2]]&amp;"[c]"))</f>
        <v>0</v>
      </c>
      <c r="H2491" s="6">
        <f ca="1">SUMIF(INDIRECT(Table2[[#Headers],[K17_21_2]]&amp;"[concat]"),Table2[concat],INDIRECT(Table2[[#Headers],[K17_21_2]]&amp;"[c]"))*-1</f>
        <v>0</v>
      </c>
      <c r="I2491" s="6" t="str">
        <f ca="1">IF(OR(Table2[[#This Row],[M17_21_2]]&gt;0,Table2[[#This Row],[K17_21_2]]&lt;0),"+-","")</f>
        <v/>
      </c>
      <c r="J2491" s="9">
        <f ca="1">SUMIF(INDIRECT(Table2[[#Headers],[M23_28_2]]&amp;"[concat]"),Table2[concat],INDIRECT(Table2[[#Headers],[M23_28_2]]&amp;"[c]"))</f>
        <v>0</v>
      </c>
      <c r="K2491" s="9"/>
      <c r="L2491" s="9" t="str">
        <f ca="1">IF(OR(Table2[[#This Row],[M23_28_2]]&gt;0,Table2[[#This Row],[K23_28_2]]&lt;0),"+-","")</f>
        <v/>
      </c>
    </row>
    <row r="2492" spans="1:12" x14ac:dyDescent="0.25">
      <c r="A2492" s="6" t="str">
        <f>SUBSTITUTE(SUBSTITUTE(Table2[[#This Row],[NAMA BARANG]],"-","")," ","")</f>
        <v>BpZhixinG3033/3035</v>
      </c>
      <c r="B2492" s="8" t="str">
        <f ca="1">IF(Table2[[#This Row],[TT]]&lt;1,"",COUNT(B$2:B2491)+1)</f>
        <v/>
      </c>
      <c r="C2492" s="6" t="s">
        <v>2855</v>
      </c>
      <c r="D2492" s="8">
        <v>0</v>
      </c>
      <c r="F2492" s="8">
        <f ca="1">SUM(Table2[[#This Row],[AWAL]],Table2[[#This Row],[M17_21_2]],Table2[[#This Row],[K17_21_2]],Table2[[#This Row],[M23_28_2]],Table2[[#This Row],[K23_28_2]])</f>
        <v>0</v>
      </c>
      <c r="G2492" s="6">
        <f ca="1">SUMIF(INDIRECT(Table2[[#Headers],[M17_21_2]]&amp;"[concat]"),Table2[concat],INDIRECT(Table2[[#Headers],[M17_21_2]]&amp;"[c]"))</f>
        <v>0</v>
      </c>
      <c r="H2492" s="6">
        <f ca="1">SUMIF(INDIRECT(Table2[[#Headers],[K17_21_2]]&amp;"[concat]"),Table2[concat],INDIRECT(Table2[[#Headers],[K17_21_2]]&amp;"[c]"))*-1</f>
        <v>0</v>
      </c>
      <c r="I2492" s="6" t="str">
        <f ca="1">IF(OR(Table2[[#This Row],[M17_21_2]]&gt;0,Table2[[#This Row],[K17_21_2]]&lt;0),"+-","")</f>
        <v/>
      </c>
      <c r="J2492" s="9">
        <f ca="1">SUMIF(INDIRECT(Table2[[#Headers],[M23_28_2]]&amp;"[concat]"),Table2[concat],INDIRECT(Table2[[#Headers],[M23_28_2]]&amp;"[c]"))</f>
        <v>0</v>
      </c>
      <c r="K2492" s="9"/>
      <c r="L2492" s="9" t="str">
        <f ca="1">IF(OR(Table2[[#This Row],[M23_28_2]]&gt;0,Table2[[#This Row],[K23_28_2]]&lt;0),"+-","")</f>
        <v/>
      </c>
    </row>
    <row r="2493" spans="1:12" x14ac:dyDescent="0.25">
      <c r="A2493" s="6" t="str">
        <f>SUBSTITUTE(SUBSTITUTE(Table2[[#This Row],[NAMA BARANG]],"-","")," ","")</f>
        <v>BpZhixinG3036(2)/3037</v>
      </c>
      <c r="B2493" s="8" t="str">
        <f ca="1">IF(Table2[[#This Row],[TT]]&lt;1,"",COUNT(B$2:B2492)+1)</f>
        <v/>
      </c>
      <c r="C2493" s="6" t="s">
        <v>2857</v>
      </c>
      <c r="D2493" s="8">
        <v>0</v>
      </c>
      <c r="F2493" s="8">
        <f ca="1">SUM(Table2[[#This Row],[AWAL]],Table2[[#This Row],[M17_21_2]],Table2[[#This Row],[K17_21_2]],Table2[[#This Row],[M23_28_2]],Table2[[#This Row],[K23_28_2]])</f>
        <v>0</v>
      </c>
      <c r="G2493" s="6">
        <f ca="1">SUMIF(INDIRECT(Table2[[#Headers],[M17_21_2]]&amp;"[concat]"),Table2[concat],INDIRECT(Table2[[#Headers],[M17_21_2]]&amp;"[c]"))</f>
        <v>0</v>
      </c>
      <c r="H2493" s="6">
        <f ca="1">SUMIF(INDIRECT(Table2[[#Headers],[K17_21_2]]&amp;"[concat]"),Table2[concat],INDIRECT(Table2[[#Headers],[K17_21_2]]&amp;"[c]"))*-1</f>
        <v>0</v>
      </c>
      <c r="I2493" s="6" t="str">
        <f ca="1">IF(OR(Table2[[#This Row],[M17_21_2]]&gt;0,Table2[[#This Row],[K17_21_2]]&lt;0),"+-","")</f>
        <v/>
      </c>
      <c r="J2493" s="9">
        <f ca="1">SUMIF(INDIRECT(Table2[[#Headers],[M23_28_2]]&amp;"[concat]"),Table2[concat],INDIRECT(Table2[[#Headers],[M23_28_2]]&amp;"[c]"))</f>
        <v>0</v>
      </c>
      <c r="K2493" s="9"/>
      <c r="L2493" s="9" t="str">
        <f ca="1">IF(OR(Table2[[#This Row],[M23_28_2]]&gt;0,Table2[[#This Row],[K23_28_2]]&lt;0),"+-","")</f>
        <v/>
      </c>
    </row>
    <row r="2494" spans="1:12" x14ac:dyDescent="0.25">
      <c r="A2494" s="6" t="str">
        <f>SUBSTITUTE(SUBSTITUTE(Table2[[#This Row],[NAMA BARANG]],"-","")," ","")</f>
        <v>BpZhixinG3060(2)/3062(2)</v>
      </c>
      <c r="B2494" s="10" t="str">
        <f ca="1">IF(Table2[[#This Row],[TT]]&lt;1,"",COUNT(B$2:B2493)+1)</f>
        <v/>
      </c>
      <c r="C2494" s="6" t="s">
        <v>2858</v>
      </c>
      <c r="D2494" s="8">
        <v>0</v>
      </c>
      <c r="F2494" s="10">
        <f ca="1">SUM(Table2[[#This Row],[AWAL]],Table2[[#This Row],[M17_21_2]],Table2[[#This Row],[K17_21_2]],Table2[[#This Row],[M23_28_2]],Table2[[#This Row],[K23_28_2]])</f>
        <v>0</v>
      </c>
      <c r="G2494" s="6">
        <f ca="1">SUMIF(INDIRECT(Table2[[#Headers],[M17_21_2]]&amp;"[concat]"),Table2[concat],INDIRECT(Table2[[#Headers],[M17_21_2]]&amp;"[c]"))</f>
        <v>0</v>
      </c>
      <c r="H2494" s="6">
        <f ca="1">SUMIF(INDIRECT(Table2[[#Headers],[K17_21_2]]&amp;"[concat]"),Table2[concat],INDIRECT(Table2[[#Headers],[K17_21_2]]&amp;"[c]"))*-1</f>
        <v>0</v>
      </c>
      <c r="I2494" s="6" t="str">
        <f ca="1">IF(OR(Table2[[#This Row],[M17_21_2]]&gt;0,Table2[[#This Row],[K17_21_2]]&lt;0),"+-","")</f>
        <v/>
      </c>
      <c r="J2494" s="9">
        <f ca="1">SUMIF(INDIRECT(Table2[[#Headers],[M23_28_2]]&amp;"[concat]"),Table2[concat],INDIRECT(Table2[[#Headers],[M23_28_2]]&amp;"[c]"))</f>
        <v>0</v>
      </c>
      <c r="K2494" s="9"/>
      <c r="L2494" s="9" t="str">
        <f ca="1">IF(OR(Table2[[#This Row],[M23_28_2]]&gt;0,Table2[[#This Row],[K23_28_2]]&lt;0),"+-","")</f>
        <v/>
      </c>
    </row>
    <row r="2495" spans="1:12" x14ac:dyDescent="0.25">
      <c r="A2495" s="6" t="str">
        <f>SUBSTITUTE(SUBSTITUTE(Table2[[#This Row],[NAMA BARANG]],"-","")," ","")</f>
        <v>BpZhixinG3068(2)/3078(2)</v>
      </c>
      <c r="B2495" s="8" t="str">
        <f ca="1">IF(Table2[[#This Row],[TT]]&lt;1,"",COUNT(B$2:B2494)+1)</f>
        <v/>
      </c>
      <c r="C2495" s="6" t="s">
        <v>2859</v>
      </c>
      <c r="D2495" s="8">
        <v>0</v>
      </c>
      <c r="F2495" s="8">
        <f ca="1">SUM(Table2[[#This Row],[AWAL]],Table2[[#This Row],[M17_21_2]],Table2[[#This Row],[K17_21_2]],Table2[[#This Row],[M23_28_2]],Table2[[#This Row],[K23_28_2]])</f>
        <v>0</v>
      </c>
      <c r="G2495" s="6">
        <f ca="1">SUMIF(INDIRECT(Table2[[#Headers],[M17_21_2]]&amp;"[concat]"),Table2[concat],INDIRECT(Table2[[#Headers],[M17_21_2]]&amp;"[c]"))</f>
        <v>0</v>
      </c>
      <c r="H2495" s="6">
        <f ca="1">SUMIF(INDIRECT(Table2[[#Headers],[K17_21_2]]&amp;"[concat]"),Table2[concat],INDIRECT(Table2[[#Headers],[K17_21_2]]&amp;"[c]"))*-1</f>
        <v>0</v>
      </c>
      <c r="I2495" s="6" t="str">
        <f ca="1">IF(OR(Table2[[#This Row],[M17_21_2]]&gt;0,Table2[[#This Row],[K17_21_2]]&lt;0),"+-","")</f>
        <v/>
      </c>
      <c r="J2495" s="9">
        <f ca="1">SUMIF(INDIRECT(Table2[[#Headers],[M23_28_2]]&amp;"[concat]"),Table2[concat],INDIRECT(Table2[[#Headers],[M23_28_2]]&amp;"[c]"))</f>
        <v>0</v>
      </c>
      <c r="K2495" s="9"/>
      <c r="L2495" s="9" t="str">
        <f ca="1">IF(OR(Table2[[#This Row],[M23_28_2]]&gt;0,Table2[[#This Row],[K23_28_2]]&lt;0),"+-","")</f>
        <v/>
      </c>
    </row>
    <row r="2496" spans="1:12" x14ac:dyDescent="0.25">
      <c r="A2496" s="6" t="str">
        <f>SUBSTITUTE(SUBSTITUTE(Table2[[#This Row],[NAMA BARANG]],"-","")," ","")</f>
        <v>BpZhixinG3086(2)/3087(2)</v>
      </c>
      <c r="B2496" s="8" t="str">
        <f ca="1">IF(Table2[[#This Row],[TT]]&lt;1,"",COUNT(B$2:B2495)+1)</f>
        <v/>
      </c>
      <c r="C2496" s="6" t="s">
        <v>2860</v>
      </c>
      <c r="D2496" s="8">
        <v>0</v>
      </c>
      <c r="F2496" s="8">
        <f ca="1">SUM(Table2[[#This Row],[AWAL]],Table2[[#This Row],[M17_21_2]],Table2[[#This Row],[K17_21_2]],Table2[[#This Row],[M23_28_2]],Table2[[#This Row],[K23_28_2]])</f>
        <v>0</v>
      </c>
      <c r="G2496" s="6">
        <f ca="1">SUMIF(INDIRECT(Table2[[#Headers],[M17_21_2]]&amp;"[concat]"),Table2[concat],INDIRECT(Table2[[#Headers],[M17_21_2]]&amp;"[c]"))</f>
        <v>0</v>
      </c>
      <c r="H2496" s="6">
        <f ca="1">SUMIF(INDIRECT(Table2[[#Headers],[K17_21_2]]&amp;"[concat]"),Table2[concat],INDIRECT(Table2[[#Headers],[K17_21_2]]&amp;"[c]"))*-1</f>
        <v>0</v>
      </c>
      <c r="I2496" s="6" t="str">
        <f ca="1">IF(OR(Table2[[#This Row],[M17_21_2]]&gt;0,Table2[[#This Row],[K17_21_2]]&lt;0),"+-","")</f>
        <v/>
      </c>
      <c r="J2496" s="9">
        <f ca="1">SUMIF(INDIRECT(Table2[[#Headers],[M23_28_2]]&amp;"[concat]"),Table2[concat],INDIRECT(Table2[[#Headers],[M23_28_2]]&amp;"[c]"))</f>
        <v>0</v>
      </c>
      <c r="K2496" s="9"/>
      <c r="L2496" s="9" t="str">
        <f ca="1">IF(OR(Table2[[#This Row],[M23_28_2]]&gt;0,Table2[[#This Row],[K23_28_2]]&lt;0),"+-","")</f>
        <v/>
      </c>
    </row>
    <row r="2497" spans="1:12" x14ac:dyDescent="0.25">
      <c r="A2497" s="6" t="str">
        <f>SUBSTITUTE(SUBSTITUTE(Table2[[#This Row],[NAMA BARANG]],"-","")," ","")</f>
        <v>BTSWZ1810016B</v>
      </c>
      <c r="B2497" s="8" t="str">
        <f ca="1">IF(Table2[[#This Row],[TT]]&lt;1,"",COUNT(B$2:B2496)+1)</f>
        <v/>
      </c>
      <c r="C2497" s="6" t="s">
        <v>837</v>
      </c>
      <c r="D2497" s="8">
        <v>0</v>
      </c>
      <c r="F2497" s="8">
        <f ca="1">SUM(Table2[[#This Row],[AWAL]],Table2[[#This Row],[M17_21_2]],Table2[[#This Row],[K17_21_2]],Table2[[#This Row],[M23_28_2]],Table2[[#This Row],[K23_28_2]])</f>
        <v>0</v>
      </c>
      <c r="G2497" s="6">
        <f ca="1">SUMIF(INDIRECT(Table2[[#Headers],[M17_21_2]]&amp;"[concat]"),Table2[concat],INDIRECT(Table2[[#Headers],[M17_21_2]]&amp;"[c]"))</f>
        <v>0</v>
      </c>
      <c r="H2497" s="6">
        <f ca="1">SUMIF(INDIRECT(Table2[[#Headers],[K17_21_2]]&amp;"[concat]"),Table2[concat],INDIRECT(Table2[[#Headers],[K17_21_2]]&amp;"[c]"))*-1</f>
        <v>0</v>
      </c>
      <c r="I2497" s="6" t="str">
        <f ca="1">IF(OR(Table2[[#This Row],[M17_21_2]]&gt;0,Table2[[#This Row],[K17_21_2]]&lt;0),"+-","")</f>
        <v/>
      </c>
      <c r="J2497" s="9">
        <f ca="1">SUMIF(INDIRECT(Table2[[#Headers],[M23_28_2]]&amp;"[concat]"),Table2[concat],INDIRECT(Table2[[#Headers],[M23_28_2]]&amp;"[c]"))</f>
        <v>0</v>
      </c>
      <c r="K2497" s="9"/>
      <c r="L2497" s="9" t="str">
        <f ca="1">IF(OR(Table2[[#This Row],[M23_28_2]]&gt;0,Table2[[#This Row],[K23_28_2]]&lt;0),"+-","")</f>
        <v/>
      </c>
    </row>
    <row r="2498" spans="1:12" x14ac:dyDescent="0.25">
      <c r="A2498" s="6" t="str">
        <f>SUBSTITUTE(SUBSTITUTE(Table2[[#This Row],[NAMA BARANG]],"-","")," ","")</f>
        <v>BTSWZA680/5010068w</v>
      </c>
      <c r="B2498" s="8" t="str">
        <f ca="1">IF(Table2[[#This Row],[TT]]&lt;1,"",COUNT(B$2:B2497)+1)</f>
        <v/>
      </c>
      <c r="C2498" s="6" t="s">
        <v>2810</v>
      </c>
      <c r="D2498" s="8">
        <v>0</v>
      </c>
      <c r="F2498" s="8">
        <f ca="1">SUM(Table2[[#This Row],[AWAL]],Table2[[#This Row],[M17_21_2]],Table2[[#This Row],[K17_21_2]],Table2[[#This Row],[M23_28_2]],Table2[[#This Row],[K23_28_2]])</f>
        <v>0</v>
      </c>
      <c r="G2498" s="6">
        <f ca="1">SUMIF(INDIRECT(Table2[[#Headers],[M17_21_2]]&amp;"[concat]"),Table2[concat],INDIRECT(Table2[[#Headers],[M17_21_2]]&amp;"[c]"))</f>
        <v>0</v>
      </c>
      <c r="H2498" s="6">
        <f ca="1">SUMIF(INDIRECT(Table2[[#Headers],[K17_21_2]]&amp;"[concat]"),Table2[concat],INDIRECT(Table2[[#Headers],[K17_21_2]]&amp;"[c]"))*-1</f>
        <v>0</v>
      </c>
      <c r="I2498" s="6" t="str">
        <f ca="1">IF(OR(Table2[[#This Row],[M17_21_2]]&gt;0,Table2[[#This Row],[K17_21_2]]&lt;0),"+-","")</f>
        <v/>
      </c>
      <c r="J2498" s="9">
        <f ca="1">SUMIF(INDIRECT(Table2[[#Headers],[M23_28_2]]&amp;"[concat]"),Table2[concat],INDIRECT(Table2[[#Headers],[M23_28_2]]&amp;"[c]"))</f>
        <v>0</v>
      </c>
      <c r="K2498" s="9"/>
      <c r="L2498" s="9" t="str">
        <f ca="1">IF(OR(Table2[[#This Row],[M23_28_2]]&gt;0,Table2[[#This Row],[K23_28_2]]&lt;0),"+-","")</f>
        <v/>
      </c>
    </row>
    <row r="2499" spans="1:12" x14ac:dyDescent="0.25">
      <c r="A2499" s="6" t="str">
        <f>SUBSTITUTE(SUBSTITUTE(Table2[[#This Row],[NAMA BARANG]],"-","")," ","")</f>
        <v>CarryfileTopla8830B</v>
      </c>
      <c r="B2499" s="8" t="str">
        <f ca="1">IF(Table2[[#This Row],[TT]]&lt;1,"",COUNT(B$2:B2498)+1)</f>
        <v/>
      </c>
      <c r="C2499" s="6" t="s">
        <v>860</v>
      </c>
      <c r="D2499" s="8">
        <v>0</v>
      </c>
      <c r="F2499" s="8">
        <f ca="1">SUM(Table2[[#This Row],[AWAL]],Table2[[#This Row],[M17_21_2]],Table2[[#This Row],[K17_21_2]],Table2[[#This Row],[M23_28_2]],Table2[[#This Row],[K23_28_2]])</f>
        <v>0</v>
      </c>
      <c r="G2499" s="6">
        <f ca="1">SUMIF(INDIRECT(Table2[[#Headers],[M17_21_2]]&amp;"[concat]"),Table2[concat],INDIRECT(Table2[[#Headers],[M17_21_2]]&amp;"[c]"))</f>
        <v>0</v>
      </c>
      <c r="H2499" s="6">
        <f ca="1">SUMIF(INDIRECT(Table2[[#Headers],[K17_21_2]]&amp;"[concat]"),Table2[concat],INDIRECT(Table2[[#Headers],[K17_21_2]]&amp;"[c]"))*-1</f>
        <v>0</v>
      </c>
      <c r="I2499" s="6" t="str">
        <f ca="1">IF(OR(Table2[[#This Row],[M17_21_2]]&gt;0,Table2[[#This Row],[K17_21_2]]&lt;0),"+-","")</f>
        <v/>
      </c>
      <c r="J2499" s="9">
        <f ca="1">SUMIF(INDIRECT(Table2[[#Headers],[M23_28_2]]&amp;"[concat]"),Table2[concat],INDIRECT(Table2[[#Headers],[M23_28_2]]&amp;"[c]"))</f>
        <v>0</v>
      </c>
      <c r="K2499" s="9"/>
      <c r="L2499" s="9" t="str">
        <f ca="1">IF(OR(Table2[[#This Row],[M23_28_2]]&gt;0,Table2[[#This Row],[K23_28_2]]&lt;0),"+-","")</f>
        <v/>
      </c>
    </row>
    <row r="2500" spans="1:12" x14ac:dyDescent="0.25">
      <c r="A2500" s="6" t="str">
        <f>SUBSTITUTE(SUBSTITUTE(Table2[[#This Row],[NAMA BARANG]],"-","")," ","")</f>
        <v>Catair120Polar</v>
      </c>
      <c r="B2500" s="8" t="str">
        <f ca="1">IF(Table2[[#This Row],[TT]]&lt;1,"",COUNT(B$2:B2499)+1)</f>
        <v/>
      </c>
      <c r="C2500" s="6" t="s">
        <v>863</v>
      </c>
      <c r="D2500" s="8">
        <v>0</v>
      </c>
      <c r="F2500" s="8">
        <f ca="1">SUM(Table2[[#This Row],[AWAL]],Table2[[#This Row],[M17_21_2]],Table2[[#This Row],[K17_21_2]],Table2[[#This Row],[M23_28_2]],Table2[[#This Row],[K23_28_2]])</f>
        <v>0</v>
      </c>
      <c r="G2500" s="6">
        <f ca="1">SUMIF(INDIRECT(Table2[[#Headers],[M17_21_2]]&amp;"[concat]"),Table2[concat],INDIRECT(Table2[[#Headers],[M17_21_2]]&amp;"[c]"))</f>
        <v>0</v>
      </c>
      <c r="H2500" s="6">
        <f ca="1">SUMIF(INDIRECT(Table2[[#Headers],[K17_21_2]]&amp;"[concat]"),Table2[concat],INDIRECT(Table2[[#Headers],[K17_21_2]]&amp;"[c]"))*-1</f>
        <v>0</v>
      </c>
      <c r="I2500" s="6" t="str">
        <f ca="1">IF(OR(Table2[[#This Row],[M17_21_2]]&gt;0,Table2[[#This Row],[K17_21_2]]&lt;0),"+-","")</f>
        <v/>
      </c>
      <c r="J2500" s="9">
        <f ca="1">SUMIF(INDIRECT(Table2[[#Headers],[M23_28_2]]&amp;"[concat]"),Table2[concat],INDIRECT(Table2[[#Headers],[M23_28_2]]&amp;"[c]"))</f>
        <v>0</v>
      </c>
      <c r="K2500" s="9"/>
      <c r="L2500" s="9" t="str">
        <f ca="1">IF(OR(Table2[[#This Row],[M23_28_2]]&gt;0,Table2[[#This Row],[K23_28_2]]&lt;0),"+-","")</f>
        <v/>
      </c>
    </row>
    <row r="2501" spans="1:12" x14ac:dyDescent="0.25">
      <c r="A2501" s="6" t="str">
        <f>SUBSTITUTE(SUBSTITUTE(Table2[[#This Row],[NAMA BARANG]],"-","")," ","")</f>
        <v>CutterTaco78kecil(BLK)</v>
      </c>
      <c r="B2501" s="8" t="str">
        <f ca="1">IF(Table2[[#This Row],[TT]]&lt;1,"",COUNT(B$2:B2500)+1)</f>
        <v/>
      </c>
      <c r="C2501" s="6" t="s">
        <v>952</v>
      </c>
      <c r="D2501" s="8">
        <v>1</v>
      </c>
      <c r="E2501" s="8" t="s">
        <v>23</v>
      </c>
      <c r="F2501" s="8">
        <f ca="1">SUM(Table2[[#This Row],[AWAL]],Table2[[#This Row],[M17_21_2]],Table2[[#This Row],[K17_21_2]],Table2[[#This Row],[M23_28_2]],Table2[[#This Row],[K23_28_2]])</f>
        <v>0</v>
      </c>
      <c r="G2501" s="6">
        <f ca="1">SUMIF(INDIRECT(Table2[[#Headers],[M17_21_2]]&amp;"[concat]"),Table2[concat],INDIRECT(Table2[[#Headers],[M17_21_2]]&amp;"[c]"))</f>
        <v>0</v>
      </c>
      <c r="H2501" s="6">
        <f ca="1">SUMIF(INDIRECT(Table2[[#Headers],[K17_21_2]]&amp;"[concat]"),Table2[concat],INDIRECT(Table2[[#Headers],[K17_21_2]]&amp;"[c]"))*-1</f>
        <v>-1</v>
      </c>
      <c r="I2501" s="6" t="str">
        <f ca="1">IF(OR(Table2[[#This Row],[M17_21_2]]&gt;0,Table2[[#This Row],[K17_21_2]]&lt;0),"+-","")</f>
        <v>+-</v>
      </c>
      <c r="J2501" s="9">
        <f ca="1">SUMIF(INDIRECT(Table2[[#Headers],[M23_28_2]]&amp;"[concat]"),Table2[concat],INDIRECT(Table2[[#Headers],[M23_28_2]]&amp;"[c]"))</f>
        <v>0</v>
      </c>
      <c r="K2501" s="9"/>
      <c r="L2501" s="9" t="str">
        <f ca="1">IF(OR(Table2[[#This Row],[M23_28_2]]&gt;0,Table2[[#This Row],[K23_28_2]]&lt;0),"+-","")</f>
        <v/>
      </c>
    </row>
    <row r="2502" spans="1:12" x14ac:dyDescent="0.25">
      <c r="A2502" s="6" t="str">
        <f>SUBSTITUTE(SUBSTITUTE(Table2[[#This Row],[NAMA BARANG]],"-","")," ","")</f>
        <v>DesksetGasta8312</v>
      </c>
      <c r="B2502" s="8" t="str">
        <f ca="1">IF(Table2[[#This Row],[TT]]&lt;1,"",COUNT(B$2:B2501)+1)</f>
        <v/>
      </c>
      <c r="C2502" s="6" t="s">
        <v>959</v>
      </c>
      <c r="D2502" s="8">
        <v>0</v>
      </c>
      <c r="F2502" s="8">
        <f ca="1">SUM(Table2[[#This Row],[AWAL]],Table2[[#This Row],[M17_21_2]],Table2[[#This Row],[K17_21_2]],Table2[[#This Row],[M23_28_2]],Table2[[#This Row],[K23_28_2]])</f>
        <v>0</v>
      </c>
      <c r="G2502" s="6">
        <f ca="1">SUMIF(INDIRECT(Table2[[#Headers],[M17_21_2]]&amp;"[concat]"),Table2[concat],INDIRECT(Table2[[#Headers],[M17_21_2]]&amp;"[c]"))</f>
        <v>0</v>
      </c>
      <c r="H2502" s="6">
        <f ca="1">SUMIF(INDIRECT(Table2[[#Headers],[K17_21_2]]&amp;"[concat]"),Table2[concat],INDIRECT(Table2[[#Headers],[K17_21_2]]&amp;"[c]"))*-1</f>
        <v>0</v>
      </c>
      <c r="I2502" s="6" t="str">
        <f ca="1">IF(OR(Table2[[#This Row],[M17_21_2]]&gt;0,Table2[[#This Row],[K17_21_2]]&lt;0),"+-","")</f>
        <v/>
      </c>
      <c r="J2502" s="9">
        <f ca="1">SUMIF(INDIRECT(Table2[[#Headers],[M23_28_2]]&amp;"[concat]"),Table2[concat],INDIRECT(Table2[[#Headers],[M23_28_2]]&amp;"[c]"))</f>
        <v>0</v>
      </c>
      <c r="K2502" s="9"/>
      <c r="L2502" s="9" t="str">
        <f ca="1">IF(OR(Table2[[#This Row],[M23_28_2]]&gt;0,Table2[[#This Row],[K23_28_2]]&lt;0),"+-","")</f>
        <v/>
      </c>
    </row>
    <row r="2503" spans="1:12" x14ac:dyDescent="0.25">
      <c r="A2503" s="6" t="str">
        <f>SUBSTITUTE(SUBSTITUTE(Table2[[#This Row],[NAMA BARANG]],"-","")," ","")</f>
        <v>Dispensermicrotop700</v>
      </c>
      <c r="B2503" s="8" t="str">
        <f ca="1">IF(Table2[[#This Row],[TT]]&lt;1,"",COUNT(B$2:B2502)+1)</f>
        <v/>
      </c>
      <c r="C2503" s="6" t="s">
        <v>1000</v>
      </c>
      <c r="D2503" s="8">
        <v>0</v>
      </c>
      <c r="F2503" s="8">
        <f ca="1">SUM(Table2[[#This Row],[AWAL]],Table2[[#This Row],[M17_21_2]],Table2[[#This Row],[K17_21_2]],Table2[[#This Row],[M23_28_2]],Table2[[#This Row],[K23_28_2]])</f>
        <v>0</v>
      </c>
      <c r="G2503" s="6">
        <f ca="1">SUMIF(INDIRECT(Table2[[#Headers],[M17_21_2]]&amp;"[concat]"),Table2[concat],INDIRECT(Table2[[#Headers],[M17_21_2]]&amp;"[c]"))</f>
        <v>0</v>
      </c>
      <c r="H2503" s="6">
        <f ca="1">SUMIF(INDIRECT(Table2[[#Headers],[K17_21_2]]&amp;"[concat]"),Table2[concat],INDIRECT(Table2[[#Headers],[K17_21_2]]&amp;"[c]"))*-1</f>
        <v>0</v>
      </c>
      <c r="I2503" s="6" t="str">
        <f ca="1">IF(OR(Table2[[#This Row],[M17_21_2]]&gt;0,Table2[[#This Row],[K17_21_2]]&lt;0),"+-","")</f>
        <v/>
      </c>
      <c r="J2503" s="9">
        <f ca="1">SUMIF(INDIRECT(Table2[[#Headers],[M23_28_2]]&amp;"[concat]"),Table2[concat],INDIRECT(Table2[[#Headers],[M23_28_2]]&amp;"[c]"))</f>
        <v>0</v>
      </c>
      <c r="K2503" s="9"/>
      <c r="L2503" s="9" t="str">
        <f ca="1">IF(OR(Table2[[#This Row],[M23_28_2]]&gt;0,Table2[[#This Row],[K23_28_2]]&lt;0),"+-","")</f>
        <v/>
      </c>
    </row>
    <row r="2504" spans="1:12" x14ac:dyDescent="0.25">
      <c r="A2504" s="6" t="str">
        <f>SUBSTITUTE(SUBSTITUTE(Table2[[#This Row],[NAMA BARANG]],"-","")," ","")</f>
        <v>DispenserVanArt20030</v>
      </c>
      <c r="B2504" s="8" t="str">
        <f ca="1">IF(Table2[[#This Row],[TT]]&lt;1,"",COUNT(B$2:B2503)+1)</f>
        <v/>
      </c>
      <c r="C2504" s="6" t="s">
        <v>1011</v>
      </c>
      <c r="D2504" s="8">
        <v>0</v>
      </c>
      <c r="F2504" s="8">
        <f ca="1">SUM(Table2[[#This Row],[AWAL]],Table2[[#This Row],[M17_21_2]],Table2[[#This Row],[K17_21_2]],Table2[[#This Row],[M23_28_2]],Table2[[#This Row],[K23_28_2]])</f>
        <v>0</v>
      </c>
      <c r="G2504" s="6">
        <f ca="1">SUMIF(INDIRECT(Table2[[#Headers],[M17_21_2]]&amp;"[concat]"),Table2[concat],INDIRECT(Table2[[#Headers],[M17_21_2]]&amp;"[c]"))</f>
        <v>0</v>
      </c>
      <c r="H2504" s="6">
        <f ca="1">SUMIF(INDIRECT(Table2[[#Headers],[K17_21_2]]&amp;"[concat]"),Table2[concat],INDIRECT(Table2[[#Headers],[K17_21_2]]&amp;"[c]"))*-1</f>
        <v>0</v>
      </c>
      <c r="I2504" s="6" t="str">
        <f ca="1">IF(OR(Table2[[#This Row],[M17_21_2]]&gt;0,Table2[[#This Row],[K17_21_2]]&lt;0),"+-","")</f>
        <v/>
      </c>
      <c r="J2504" s="9">
        <f ca="1">SUMIF(INDIRECT(Table2[[#Headers],[M23_28_2]]&amp;"[concat]"),Table2[concat],INDIRECT(Table2[[#Headers],[M23_28_2]]&amp;"[c]"))</f>
        <v>0</v>
      </c>
      <c r="K2504" s="9"/>
      <c r="L2504" s="9" t="str">
        <f ca="1">IF(OR(Table2[[#This Row],[M23_28_2]]&gt;0,Table2[[#This Row],[K23_28_2]]&lt;0),"+-","")</f>
        <v/>
      </c>
    </row>
    <row r="2505" spans="1:12" x14ac:dyDescent="0.25">
      <c r="A2505" s="6" t="str">
        <f>SUBSTITUTE(SUBSTITUTE(Table2[[#This Row],[NAMA BARANG]],"-","")," ","")</f>
        <v>DokRetoptima</v>
      </c>
      <c r="B2505" s="8" t="str">
        <f ca="1">IF(Table2[[#This Row],[TT]]&lt;1,"",COUNT(B$2:B2504)+1)</f>
        <v/>
      </c>
      <c r="C2505" s="6" t="s">
        <v>1018</v>
      </c>
      <c r="D2505" s="8">
        <v>0</v>
      </c>
      <c r="F2505" s="8">
        <f ca="1">SUM(Table2[[#This Row],[AWAL]],Table2[[#This Row],[M17_21_2]],Table2[[#This Row],[K17_21_2]],Table2[[#This Row],[M23_28_2]],Table2[[#This Row],[K23_28_2]])</f>
        <v>0</v>
      </c>
      <c r="G2505" s="6">
        <f ca="1">SUMIF(INDIRECT(Table2[[#Headers],[M17_21_2]]&amp;"[concat]"),Table2[concat],INDIRECT(Table2[[#Headers],[M17_21_2]]&amp;"[c]"))</f>
        <v>0</v>
      </c>
      <c r="H2505" s="6">
        <f ca="1">SUMIF(INDIRECT(Table2[[#Headers],[K17_21_2]]&amp;"[concat]"),Table2[concat],INDIRECT(Table2[[#Headers],[K17_21_2]]&amp;"[c]"))*-1</f>
        <v>0</v>
      </c>
      <c r="I2505" s="6" t="str">
        <f ca="1">IF(OR(Table2[[#This Row],[M17_21_2]]&gt;0,Table2[[#This Row],[K17_21_2]]&lt;0),"+-","")</f>
        <v/>
      </c>
      <c r="J2505" s="9">
        <f ca="1">SUMIF(INDIRECT(Table2[[#Headers],[M23_28_2]]&amp;"[concat]"),Table2[concat],INDIRECT(Table2[[#Headers],[M23_28_2]]&amp;"[c]"))</f>
        <v>0</v>
      </c>
      <c r="K2505" s="9"/>
      <c r="L2505" s="9" t="str">
        <f ca="1">IF(OR(Table2[[#This Row],[M23_28_2]]&gt;0,Table2[[#This Row],[K23_28_2]]&lt;0),"+-","")</f>
        <v/>
      </c>
    </row>
    <row r="2506" spans="1:12" x14ac:dyDescent="0.25">
      <c r="A2506" s="6" t="str">
        <f>SUBSTITUTE(SUBSTITUTE(Table2[[#This Row],[NAMA BARANG]],"-","")," ","")</f>
        <v>DrawingboardBTS216</v>
      </c>
      <c r="B2506" s="8" t="str">
        <f ca="1">IF(Table2[[#This Row],[TT]]&lt;1,"",COUNT(B$2:B2505)+1)</f>
        <v/>
      </c>
      <c r="C2506" s="6" t="s">
        <v>1026</v>
      </c>
      <c r="D2506" s="8">
        <v>0</v>
      </c>
      <c r="F2506" s="8">
        <f ca="1">SUM(Table2[[#This Row],[AWAL]],Table2[[#This Row],[M17_21_2]],Table2[[#This Row],[K17_21_2]],Table2[[#This Row],[M23_28_2]],Table2[[#This Row],[K23_28_2]])</f>
        <v>0</v>
      </c>
      <c r="G2506" s="6">
        <f ca="1">SUMIF(INDIRECT(Table2[[#Headers],[M17_21_2]]&amp;"[concat]"),Table2[concat],INDIRECT(Table2[[#Headers],[M17_21_2]]&amp;"[c]"))</f>
        <v>0</v>
      </c>
      <c r="H2506" s="6">
        <f ca="1">SUMIF(INDIRECT(Table2[[#Headers],[K17_21_2]]&amp;"[concat]"),Table2[concat],INDIRECT(Table2[[#Headers],[K17_21_2]]&amp;"[c]"))*-1</f>
        <v>0</v>
      </c>
      <c r="I2506" s="6" t="str">
        <f ca="1">IF(OR(Table2[[#This Row],[M17_21_2]]&gt;0,Table2[[#This Row],[K17_21_2]]&lt;0),"+-","")</f>
        <v/>
      </c>
      <c r="J2506" s="9">
        <f ca="1">SUMIF(INDIRECT(Table2[[#Headers],[M23_28_2]]&amp;"[concat]"),Table2[concat],INDIRECT(Table2[[#Headers],[M23_28_2]]&amp;"[c]"))</f>
        <v>0</v>
      </c>
      <c r="K2506" s="9"/>
      <c r="L2506" s="9" t="str">
        <f ca="1">IF(OR(Table2[[#This Row],[M23_28_2]]&gt;0,Table2[[#This Row],[K23_28_2]]&lt;0),"+-","")</f>
        <v/>
      </c>
    </row>
    <row r="2507" spans="1:12" x14ac:dyDescent="0.25">
      <c r="A2507" s="6" t="str">
        <f>SUBSTITUTE(SUBSTITUTE(Table2[[#This Row],[NAMA BARANG]],"-","")," ","")</f>
        <v>Expandingfilecutebear</v>
      </c>
      <c r="B2507" s="8" t="str">
        <f ca="1">IF(Table2[[#This Row],[TT]]&lt;1,"",COUNT(B$2:B2506)+1)</f>
        <v/>
      </c>
      <c r="C2507" s="6" t="s">
        <v>1037</v>
      </c>
      <c r="D2507" s="8">
        <v>0</v>
      </c>
      <c r="F2507" s="8">
        <f ca="1">SUM(Table2[[#This Row],[AWAL]],Table2[[#This Row],[M17_21_2]],Table2[[#This Row],[K17_21_2]],Table2[[#This Row],[M23_28_2]],Table2[[#This Row],[K23_28_2]])</f>
        <v>0</v>
      </c>
      <c r="G2507" s="6">
        <f ca="1">SUMIF(INDIRECT(Table2[[#Headers],[M17_21_2]]&amp;"[concat]"),Table2[concat],INDIRECT(Table2[[#Headers],[M17_21_2]]&amp;"[c]"))</f>
        <v>0</v>
      </c>
      <c r="H2507" s="6">
        <f ca="1">SUMIF(INDIRECT(Table2[[#Headers],[K17_21_2]]&amp;"[concat]"),Table2[concat],INDIRECT(Table2[[#Headers],[K17_21_2]]&amp;"[c]"))*-1</f>
        <v>0</v>
      </c>
      <c r="I2507" s="6" t="str">
        <f ca="1">IF(OR(Table2[[#This Row],[M17_21_2]]&gt;0,Table2[[#This Row],[K17_21_2]]&lt;0),"+-","")</f>
        <v/>
      </c>
      <c r="J2507" s="9">
        <f ca="1">SUMIF(INDIRECT(Table2[[#Headers],[M23_28_2]]&amp;"[concat]"),Table2[concat],INDIRECT(Table2[[#Headers],[M23_28_2]]&amp;"[c]"))</f>
        <v>0</v>
      </c>
      <c r="K2507" s="9"/>
      <c r="L2507" s="9" t="str">
        <f ca="1">IF(OR(Table2[[#This Row],[M23_28_2]]&gt;0,Table2[[#This Row],[K23_28_2]]&lt;0),"+-","")</f>
        <v/>
      </c>
    </row>
    <row r="2508" spans="1:12" x14ac:dyDescent="0.25">
      <c r="A2508" s="6" t="str">
        <f>SUBSTITUTE(SUBSTITUTE(Table2[[#This Row],[NAMA BARANG]],"-","")," ","")</f>
        <v>Garisan20cmLY8161(120)</v>
      </c>
      <c r="B2508" s="8" t="str">
        <f ca="1">IF(Table2[[#This Row],[TT]]&lt;1,"",COUNT(B$2:B2507)+1)</f>
        <v/>
      </c>
      <c r="C2508" s="6" t="s">
        <v>1087</v>
      </c>
      <c r="D2508" s="8">
        <v>0</v>
      </c>
      <c r="F2508" s="8">
        <f ca="1">SUM(Table2[[#This Row],[AWAL]],Table2[[#This Row],[M17_21_2]],Table2[[#This Row],[K17_21_2]],Table2[[#This Row],[M23_28_2]],Table2[[#This Row],[K23_28_2]])</f>
        <v>0</v>
      </c>
      <c r="G2508" s="6">
        <f ca="1">SUMIF(INDIRECT(Table2[[#Headers],[M17_21_2]]&amp;"[concat]"),Table2[concat],INDIRECT(Table2[[#Headers],[M17_21_2]]&amp;"[c]"))</f>
        <v>0</v>
      </c>
      <c r="H2508" s="6">
        <f ca="1">SUMIF(INDIRECT(Table2[[#Headers],[K17_21_2]]&amp;"[concat]"),Table2[concat],INDIRECT(Table2[[#Headers],[K17_21_2]]&amp;"[c]"))*-1</f>
        <v>0</v>
      </c>
      <c r="I2508" s="6" t="str">
        <f ca="1">IF(OR(Table2[[#This Row],[M17_21_2]]&gt;0,Table2[[#This Row],[K17_21_2]]&lt;0),"+-","")</f>
        <v/>
      </c>
      <c r="J2508" s="9">
        <f ca="1">SUMIF(INDIRECT(Table2[[#Headers],[M23_28_2]]&amp;"[concat]"),Table2[concat],INDIRECT(Table2[[#Headers],[M23_28_2]]&amp;"[c]"))</f>
        <v>0</v>
      </c>
      <c r="K2508" s="9"/>
      <c r="L2508" s="9" t="str">
        <f ca="1">IF(OR(Table2[[#This Row],[M23_28_2]]&gt;0,Table2[[#This Row],[K23_28_2]]&lt;0),"+-","")</f>
        <v/>
      </c>
    </row>
    <row r="2509" spans="1:12" x14ac:dyDescent="0.25">
      <c r="A2509" s="6" t="str">
        <f>SUBSTITUTE(SUBSTITUTE(Table2[[#This Row],[NAMA BARANG]],"-","")," ","")</f>
        <v>Garisan20cmM182411(100)</v>
      </c>
      <c r="B2509" s="8" t="str">
        <f ca="1">IF(Table2[[#This Row],[TT]]&lt;1,"",COUNT(B$2:B2508)+1)</f>
        <v/>
      </c>
      <c r="C2509" s="6" t="s">
        <v>1088</v>
      </c>
      <c r="D2509" s="8">
        <v>0</v>
      </c>
      <c r="F2509" s="8">
        <f ca="1">SUM(Table2[[#This Row],[AWAL]],Table2[[#This Row],[M17_21_2]],Table2[[#This Row],[K17_21_2]],Table2[[#This Row],[M23_28_2]],Table2[[#This Row],[K23_28_2]])</f>
        <v>0</v>
      </c>
      <c r="G2509" s="6">
        <f ca="1">SUMIF(INDIRECT(Table2[[#Headers],[M17_21_2]]&amp;"[concat]"),Table2[concat],INDIRECT(Table2[[#Headers],[M17_21_2]]&amp;"[c]"))</f>
        <v>0</v>
      </c>
      <c r="H2509" s="6">
        <f ca="1">SUMIF(INDIRECT(Table2[[#Headers],[K17_21_2]]&amp;"[concat]"),Table2[concat],INDIRECT(Table2[[#Headers],[K17_21_2]]&amp;"[c]"))*-1</f>
        <v>0</v>
      </c>
      <c r="I2509" s="6" t="str">
        <f ca="1">IF(OR(Table2[[#This Row],[M17_21_2]]&gt;0,Table2[[#This Row],[K17_21_2]]&lt;0),"+-","")</f>
        <v/>
      </c>
      <c r="J2509" s="9">
        <f ca="1">SUMIF(INDIRECT(Table2[[#Headers],[M23_28_2]]&amp;"[concat]"),Table2[concat],INDIRECT(Table2[[#Headers],[M23_28_2]]&amp;"[c]"))</f>
        <v>0</v>
      </c>
      <c r="K2509" s="9"/>
      <c r="L2509" s="9" t="str">
        <f ca="1">IF(OR(Table2[[#This Row],[M23_28_2]]&gt;0,Table2[[#This Row],[K23_28_2]]&lt;0),"+-","")</f>
        <v/>
      </c>
    </row>
    <row r="2510" spans="1:12" x14ac:dyDescent="0.25">
      <c r="A2510" s="6" t="str">
        <f>SUBSTITUTE(SUBSTITUTE(Table2[[#This Row],[NAMA BARANG]],"-","")," ","")</f>
        <v>GarisansetLy8162</v>
      </c>
      <c r="B2510" s="8" t="str">
        <f ca="1">IF(Table2[[#This Row],[TT]]&lt;1,"",COUNT(B$2:B2509)+1)</f>
        <v/>
      </c>
      <c r="C2510" s="6" t="s">
        <v>1172</v>
      </c>
      <c r="D2510" s="8">
        <v>0</v>
      </c>
      <c r="F2510" s="8">
        <f ca="1">SUM(Table2[[#This Row],[AWAL]],Table2[[#This Row],[M17_21_2]],Table2[[#This Row],[K17_21_2]],Table2[[#This Row],[M23_28_2]],Table2[[#This Row],[K23_28_2]])</f>
        <v>0</v>
      </c>
      <c r="G2510" s="6">
        <f ca="1">SUMIF(INDIRECT(Table2[[#Headers],[M17_21_2]]&amp;"[concat]"),Table2[concat],INDIRECT(Table2[[#Headers],[M17_21_2]]&amp;"[c]"))</f>
        <v>0</v>
      </c>
      <c r="H2510" s="6">
        <f ca="1">SUMIF(INDIRECT(Table2[[#Headers],[K17_21_2]]&amp;"[concat]"),Table2[concat],INDIRECT(Table2[[#Headers],[K17_21_2]]&amp;"[c]"))*-1</f>
        <v>0</v>
      </c>
      <c r="I2510" s="6" t="str">
        <f ca="1">IF(OR(Table2[[#This Row],[M17_21_2]]&gt;0,Table2[[#This Row],[K17_21_2]]&lt;0),"+-","")</f>
        <v/>
      </c>
      <c r="J2510" s="9">
        <f ca="1">SUMIF(INDIRECT(Table2[[#Headers],[M23_28_2]]&amp;"[concat]"),Table2[concat],INDIRECT(Table2[[#Headers],[M23_28_2]]&amp;"[c]"))</f>
        <v>0</v>
      </c>
      <c r="K2510" s="9"/>
      <c r="L2510" s="9" t="str">
        <f ca="1">IF(OR(Table2[[#This Row],[M23_28_2]]&gt;0,Table2[[#This Row],[K23_28_2]]&lt;0),"+-","")</f>
        <v/>
      </c>
    </row>
    <row r="2511" spans="1:12" x14ac:dyDescent="0.25">
      <c r="A2511" s="6" t="str">
        <f>SUBSTITUTE(SUBSTITUTE(Table2[[#This Row],[NAMA BARANG]],"-","")," ","")</f>
        <v>Gunting1063</v>
      </c>
      <c r="B2511" s="8" t="str">
        <f ca="1">IF(Table2[[#This Row],[TT]]&lt;1,"",COUNT(B$2:B2510)+1)</f>
        <v/>
      </c>
      <c r="C2511" s="6" t="s">
        <v>1208</v>
      </c>
      <c r="D2511" s="8">
        <v>0</v>
      </c>
      <c r="F2511" s="8">
        <f ca="1">SUM(Table2[[#This Row],[AWAL]],Table2[[#This Row],[M17_21_2]],Table2[[#This Row],[K17_21_2]],Table2[[#This Row],[M23_28_2]],Table2[[#This Row],[K23_28_2]])</f>
        <v>0</v>
      </c>
      <c r="G2511" s="6">
        <f ca="1">SUMIF(INDIRECT(Table2[[#Headers],[M17_21_2]]&amp;"[concat]"),Table2[concat],INDIRECT(Table2[[#Headers],[M17_21_2]]&amp;"[c]"))</f>
        <v>0</v>
      </c>
      <c r="H2511" s="6">
        <f ca="1">SUMIF(INDIRECT(Table2[[#Headers],[K17_21_2]]&amp;"[concat]"),Table2[concat],INDIRECT(Table2[[#Headers],[K17_21_2]]&amp;"[c]"))*-1</f>
        <v>0</v>
      </c>
      <c r="I2511" s="6" t="str">
        <f ca="1">IF(OR(Table2[[#This Row],[M17_21_2]]&gt;0,Table2[[#This Row],[K17_21_2]]&lt;0),"+-","")</f>
        <v/>
      </c>
      <c r="J2511" s="9">
        <f ca="1">SUMIF(INDIRECT(Table2[[#Headers],[M23_28_2]]&amp;"[concat]"),Table2[concat],INDIRECT(Table2[[#Headers],[M23_28_2]]&amp;"[c]"))</f>
        <v>0</v>
      </c>
      <c r="K2511" s="9"/>
      <c r="L2511" s="9" t="str">
        <f ca="1">IF(OR(Table2[[#This Row],[M23_28_2]]&gt;0,Table2[[#This Row],[K23_28_2]]&lt;0),"+-","")</f>
        <v/>
      </c>
    </row>
    <row r="2512" spans="1:12" x14ac:dyDescent="0.25">
      <c r="A2512" s="6" t="str">
        <f>SUBSTITUTE(SUBSTITUTE(Table2[[#This Row],[NAMA BARANG]],"-","")," ","")</f>
        <v>GuntingbescoB82</v>
      </c>
      <c r="B2512" s="8" t="str">
        <f ca="1">IF(Table2[[#This Row],[TT]]&lt;1,"",COUNT(B$2:B2511)+1)</f>
        <v/>
      </c>
      <c r="C2512" s="6" t="s">
        <v>1214</v>
      </c>
      <c r="D2512" s="8">
        <v>0</v>
      </c>
      <c r="F2512" s="8">
        <f ca="1">SUM(Table2[[#This Row],[AWAL]],Table2[[#This Row],[M17_21_2]],Table2[[#This Row],[K17_21_2]],Table2[[#This Row],[M23_28_2]],Table2[[#This Row],[K23_28_2]])</f>
        <v>0</v>
      </c>
      <c r="G2512" s="6">
        <f ca="1">SUMIF(INDIRECT(Table2[[#Headers],[M17_21_2]]&amp;"[concat]"),Table2[concat],INDIRECT(Table2[[#Headers],[M17_21_2]]&amp;"[c]"))</f>
        <v>0</v>
      </c>
      <c r="H2512" s="6">
        <f ca="1">SUMIF(INDIRECT(Table2[[#Headers],[K17_21_2]]&amp;"[concat]"),Table2[concat],INDIRECT(Table2[[#Headers],[K17_21_2]]&amp;"[c]"))*-1</f>
        <v>0</v>
      </c>
      <c r="I2512" s="6" t="str">
        <f ca="1">IF(OR(Table2[[#This Row],[M17_21_2]]&gt;0,Table2[[#This Row],[K17_21_2]]&lt;0),"+-","")</f>
        <v/>
      </c>
      <c r="J2512" s="9">
        <f ca="1">SUMIF(INDIRECT(Table2[[#Headers],[M23_28_2]]&amp;"[concat]"),Table2[concat],INDIRECT(Table2[[#Headers],[M23_28_2]]&amp;"[c]"))</f>
        <v>0</v>
      </c>
      <c r="K2512" s="9"/>
      <c r="L2512" s="9" t="str">
        <f ca="1">IF(OR(Table2[[#This Row],[M23_28_2]]&gt;0,Table2[[#This Row],[K23_28_2]]&lt;0),"+-","")</f>
        <v/>
      </c>
    </row>
    <row r="2513" spans="1:12" x14ac:dyDescent="0.25">
      <c r="A2513" s="6" t="str">
        <f>SUBSTITUTE(SUBSTITUTE(Table2[[#This Row],[NAMA BARANG]],"-","")," ","")</f>
        <v>GuntingIdealK300</v>
      </c>
      <c r="B2513" s="8" t="str">
        <f ca="1">IF(Table2[[#This Row],[TT]]&lt;1,"",COUNT(B$2:B2512)+1)</f>
        <v/>
      </c>
      <c r="C2513" s="6" t="s">
        <v>1220</v>
      </c>
      <c r="D2513" s="8">
        <v>0</v>
      </c>
      <c r="F2513" s="8">
        <f ca="1">SUM(Table2[[#This Row],[AWAL]],Table2[[#This Row],[M17_21_2]],Table2[[#This Row],[K17_21_2]],Table2[[#This Row],[M23_28_2]],Table2[[#This Row],[K23_28_2]])</f>
        <v>0</v>
      </c>
      <c r="G2513" s="6">
        <f ca="1">SUMIF(INDIRECT(Table2[[#Headers],[M17_21_2]]&amp;"[concat]"),Table2[concat],INDIRECT(Table2[[#Headers],[M17_21_2]]&amp;"[c]"))</f>
        <v>0</v>
      </c>
      <c r="H2513" s="6">
        <f ca="1">SUMIF(INDIRECT(Table2[[#Headers],[K17_21_2]]&amp;"[concat]"),Table2[concat],INDIRECT(Table2[[#Headers],[K17_21_2]]&amp;"[c]"))*-1</f>
        <v>0</v>
      </c>
      <c r="I2513" s="6" t="str">
        <f ca="1">IF(OR(Table2[[#This Row],[M17_21_2]]&gt;0,Table2[[#This Row],[K17_21_2]]&lt;0),"+-","")</f>
        <v/>
      </c>
      <c r="J2513" s="9">
        <f ca="1">SUMIF(INDIRECT(Table2[[#Headers],[M23_28_2]]&amp;"[concat]"),Table2[concat],INDIRECT(Table2[[#Headers],[M23_28_2]]&amp;"[c]"))</f>
        <v>0</v>
      </c>
      <c r="K2513" s="9"/>
      <c r="L2513" s="9" t="str">
        <f ca="1">IF(OR(Table2[[#This Row],[M23_28_2]]&gt;0,Table2[[#This Row],[K23_28_2]]&lt;0),"+-","")</f>
        <v/>
      </c>
    </row>
    <row r="2514" spans="1:12" x14ac:dyDescent="0.25">
      <c r="A2514" s="6" t="str">
        <f>SUBSTITUTE(SUBSTITUTE(Table2[[#This Row],[NAMA BARANG]],"-","")," ","")</f>
        <v>GuntingJunior100</v>
      </c>
      <c r="B2514" s="8" t="str">
        <f ca="1">IF(Table2[[#This Row],[TT]]&lt;1,"",COUNT(B$2:B2513)+1)</f>
        <v/>
      </c>
      <c r="C2514" s="6" t="s">
        <v>1225</v>
      </c>
      <c r="D2514" s="8">
        <v>0</v>
      </c>
      <c r="F2514" s="8">
        <f ca="1">SUM(Table2[[#This Row],[AWAL]],Table2[[#This Row],[M17_21_2]],Table2[[#This Row],[K17_21_2]],Table2[[#This Row],[M23_28_2]],Table2[[#This Row],[K23_28_2]])</f>
        <v>0</v>
      </c>
      <c r="G2514" s="6">
        <f ca="1">SUMIF(INDIRECT(Table2[[#Headers],[M17_21_2]]&amp;"[concat]"),Table2[concat],INDIRECT(Table2[[#Headers],[M17_21_2]]&amp;"[c]"))</f>
        <v>0</v>
      </c>
      <c r="H2514" s="6">
        <f ca="1">SUMIF(INDIRECT(Table2[[#Headers],[K17_21_2]]&amp;"[concat]"),Table2[concat],INDIRECT(Table2[[#Headers],[K17_21_2]]&amp;"[c]"))*-1</f>
        <v>0</v>
      </c>
      <c r="I2514" s="6" t="str">
        <f ca="1">IF(OR(Table2[[#This Row],[M17_21_2]]&gt;0,Table2[[#This Row],[K17_21_2]]&lt;0),"+-","")</f>
        <v/>
      </c>
      <c r="J2514" s="9">
        <f ca="1">SUMIF(INDIRECT(Table2[[#Headers],[M23_28_2]]&amp;"[concat]"),Table2[concat],INDIRECT(Table2[[#Headers],[M23_28_2]]&amp;"[c]"))</f>
        <v>0</v>
      </c>
      <c r="K2514" s="9"/>
      <c r="L2514" s="9" t="str">
        <f ca="1">IF(OR(Table2[[#This Row],[M23_28_2]]&gt;0,Table2[[#This Row],[K23_28_2]]&lt;0),"+-","")</f>
        <v/>
      </c>
    </row>
    <row r="2515" spans="1:12" x14ac:dyDescent="0.25">
      <c r="A2515" s="6" t="str">
        <f>SUBSTITUTE(SUBSTITUTE(Table2[[#This Row],[NAMA BARANG]],"-","")," ","")</f>
        <v>GuntingJuniorJ300</v>
      </c>
      <c r="B2515" s="8" t="str">
        <f ca="1">IF(Table2[[#This Row],[TT]]&lt;1,"",COUNT(B$2:B2514)+1)</f>
        <v/>
      </c>
      <c r="C2515" s="6" t="s">
        <v>1229</v>
      </c>
      <c r="D2515" s="8">
        <v>0</v>
      </c>
      <c r="F2515" s="8">
        <f ca="1">SUM(Table2[[#This Row],[AWAL]],Table2[[#This Row],[M17_21_2]],Table2[[#This Row],[K17_21_2]],Table2[[#This Row],[M23_28_2]],Table2[[#This Row],[K23_28_2]])</f>
        <v>0</v>
      </c>
      <c r="G2515" s="6">
        <f ca="1">SUMIF(INDIRECT(Table2[[#Headers],[M17_21_2]]&amp;"[concat]"),Table2[concat],INDIRECT(Table2[[#Headers],[M17_21_2]]&amp;"[c]"))</f>
        <v>0</v>
      </c>
      <c r="H2515" s="6">
        <f ca="1">SUMIF(INDIRECT(Table2[[#Headers],[K17_21_2]]&amp;"[concat]"),Table2[concat],INDIRECT(Table2[[#Headers],[K17_21_2]]&amp;"[c]"))*-1</f>
        <v>0</v>
      </c>
      <c r="I2515" s="6" t="str">
        <f ca="1">IF(OR(Table2[[#This Row],[M17_21_2]]&gt;0,Table2[[#This Row],[K17_21_2]]&lt;0),"+-","")</f>
        <v/>
      </c>
      <c r="J2515" s="9">
        <f ca="1">SUMIF(INDIRECT(Table2[[#Headers],[M23_28_2]]&amp;"[concat]"),Table2[concat],INDIRECT(Table2[[#Headers],[M23_28_2]]&amp;"[c]"))</f>
        <v>0</v>
      </c>
      <c r="K2515" s="9"/>
      <c r="L2515" s="9" t="str">
        <f ca="1">IF(OR(Table2[[#This Row],[M23_28_2]]&gt;0,Table2[[#This Row],[K23_28_2]]&lt;0),"+-","")</f>
        <v/>
      </c>
    </row>
    <row r="2516" spans="1:12" x14ac:dyDescent="0.25">
      <c r="A2516" s="6" t="str">
        <f>SUBSTITUTE(SUBSTITUTE(Table2[[#This Row],[NAMA BARANG]],"-","")," ","")</f>
        <v>GuntingOSSGunindo</v>
      </c>
      <c r="B2516" s="8" t="str">
        <f ca="1">IF(Table2[[#This Row],[TT]]&lt;1,"",COUNT(B$2:B2515)+1)</f>
        <v/>
      </c>
      <c r="C2516" s="6" t="s">
        <v>2957</v>
      </c>
      <c r="D2516" s="8">
        <v>0</v>
      </c>
      <c r="F2516" s="8">
        <f ca="1">SUM(Table2[[#This Row],[AWAL]],Table2[[#This Row],[M17_21_2]],Table2[[#This Row],[K17_21_2]],Table2[[#This Row],[M23_28_2]],Table2[[#This Row],[K23_28_2]])</f>
        <v>0</v>
      </c>
      <c r="G2516" s="6">
        <f ca="1">SUMIF(INDIRECT(Table2[[#Headers],[M17_21_2]]&amp;"[concat]"),Table2[concat],INDIRECT(Table2[[#Headers],[M17_21_2]]&amp;"[c]"))</f>
        <v>0</v>
      </c>
      <c r="H2516" s="6">
        <f ca="1">SUMIF(INDIRECT(Table2[[#Headers],[K17_21_2]]&amp;"[concat]"),Table2[concat],INDIRECT(Table2[[#Headers],[K17_21_2]]&amp;"[c]"))*-1</f>
        <v>0</v>
      </c>
      <c r="I2516" s="6" t="str">
        <f ca="1">IF(OR(Table2[[#This Row],[M17_21_2]]&gt;0,Table2[[#This Row],[K17_21_2]]&lt;0),"+-","")</f>
        <v/>
      </c>
      <c r="J2516" s="9">
        <f ca="1">SUMIF(INDIRECT(Table2[[#Headers],[M23_28_2]]&amp;"[concat]"),Table2[concat],INDIRECT(Table2[[#Headers],[M23_28_2]]&amp;"[c]"))</f>
        <v>0</v>
      </c>
      <c r="K2516" s="9"/>
      <c r="L2516" s="9" t="str">
        <f ca="1">IF(OR(Table2[[#This Row],[M23_28_2]]&gt;0,Table2[[#This Row],[K23_28_2]]&lt;0),"+-","")</f>
        <v/>
      </c>
    </row>
    <row r="2517" spans="1:12" x14ac:dyDescent="0.25">
      <c r="A2517" s="6" t="str">
        <f>SUBSTITUTE(SUBSTITUTE(Table2[[#This Row],[NAMA BARANG]],"-","")," ","")</f>
        <v>GuntingPantherno5</v>
      </c>
      <c r="B2517" s="8" t="str">
        <f ca="1">IF(Table2[[#This Row],[TT]]&lt;1,"",COUNT(B$2:B2516)+1)</f>
        <v/>
      </c>
      <c r="C2517" s="6" t="s">
        <v>1246</v>
      </c>
      <c r="D2517" s="8">
        <v>0</v>
      </c>
      <c r="F2517" s="8">
        <f ca="1">SUM(Table2[[#This Row],[AWAL]],Table2[[#This Row],[M17_21_2]],Table2[[#This Row],[K17_21_2]],Table2[[#This Row],[M23_28_2]],Table2[[#This Row],[K23_28_2]])</f>
        <v>0</v>
      </c>
      <c r="G2517" s="6">
        <f ca="1">SUMIF(INDIRECT(Table2[[#Headers],[M17_21_2]]&amp;"[concat]"),Table2[concat],INDIRECT(Table2[[#Headers],[M17_21_2]]&amp;"[c]"))</f>
        <v>0</v>
      </c>
      <c r="H2517" s="6">
        <f ca="1">SUMIF(INDIRECT(Table2[[#Headers],[K17_21_2]]&amp;"[concat]"),Table2[concat],INDIRECT(Table2[[#Headers],[K17_21_2]]&amp;"[c]"))*-1</f>
        <v>0</v>
      </c>
      <c r="I2517" s="6" t="str">
        <f ca="1">IF(OR(Table2[[#This Row],[M17_21_2]]&gt;0,Table2[[#This Row],[K17_21_2]]&lt;0),"+-","")</f>
        <v/>
      </c>
      <c r="J2517" s="9">
        <f ca="1">SUMIF(INDIRECT(Table2[[#Headers],[M23_28_2]]&amp;"[concat]"),Table2[concat],INDIRECT(Table2[[#Headers],[M23_28_2]]&amp;"[c]"))</f>
        <v>0</v>
      </c>
      <c r="K2517" s="9"/>
      <c r="L2517" s="9" t="str">
        <f ca="1">IF(OR(Table2[[#This Row],[M23_28_2]]&gt;0,Table2[[#This Row],[K23_28_2]]&lt;0),"+-","")</f>
        <v/>
      </c>
    </row>
    <row r="2518" spans="1:12" x14ac:dyDescent="0.25">
      <c r="A2518" s="6" t="str">
        <f>SUBSTITUTE(SUBSTITUTE(Table2[[#This Row],[NAMA BARANG]],"-","")," ","")</f>
        <v>GuntingsisterMPL</v>
      </c>
      <c r="B2518" s="8" t="str">
        <f ca="1">IF(Table2[[#This Row],[TT]]&lt;1,"",COUNT(B$2:B2517)+1)</f>
        <v/>
      </c>
      <c r="C2518" s="6" t="s">
        <v>1256</v>
      </c>
      <c r="D2518" s="8">
        <v>0</v>
      </c>
      <c r="F2518" s="8">
        <f ca="1">SUM(Table2[[#This Row],[AWAL]],Table2[[#This Row],[M17_21_2]],Table2[[#This Row],[K17_21_2]],Table2[[#This Row],[M23_28_2]],Table2[[#This Row],[K23_28_2]])</f>
        <v>0</v>
      </c>
      <c r="G2518" s="6">
        <f ca="1">SUMIF(INDIRECT(Table2[[#Headers],[M17_21_2]]&amp;"[concat]"),Table2[concat],INDIRECT(Table2[[#Headers],[M17_21_2]]&amp;"[c]"))</f>
        <v>0</v>
      </c>
      <c r="H2518" s="6">
        <f ca="1">SUMIF(INDIRECT(Table2[[#Headers],[K17_21_2]]&amp;"[concat]"),Table2[concat],INDIRECT(Table2[[#Headers],[K17_21_2]]&amp;"[c]"))*-1</f>
        <v>0</v>
      </c>
      <c r="I2518" s="6" t="str">
        <f ca="1">IF(OR(Table2[[#This Row],[M17_21_2]]&gt;0,Table2[[#This Row],[K17_21_2]]&lt;0),"+-","")</f>
        <v/>
      </c>
      <c r="J2518" s="9">
        <f ca="1">SUMIF(INDIRECT(Table2[[#Headers],[M23_28_2]]&amp;"[concat]"),Table2[concat],INDIRECT(Table2[[#Headers],[M23_28_2]]&amp;"[c]"))</f>
        <v>0</v>
      </c>
      <c r="K2518" s="9"/>
      <c r="L2518" s="9" t="str">
        <f ca="1">IF(OR(Table2[[#This Row],[M23_28_2]]&gt;0,Table2[[#This Row],[K23_28_2]]&lt;0),"+-","")</f>
        <v/>
      </c>
    </row>
    <row r="2519" spans="1:12" x14ac:dyDescent="0.25">
      <c r="A2519" s="6" t="str">
        <f>SUBSTITUTE(SUBSTITUTE(Table2[[#This Row],[NAMA BARANG]],"-","")," ","")</f>
        <v>IDCardBerdiriB</v>
      </c>
      <c r="B2519" s="8" t="str">
        <f ca="1">IF(Table2[[#This Row],[TT]]&lt;1,"",COUNT(B$2:B2518)+1)</f>
        <v/>
      </c>
      <c r="C2519" s="6" t="s">
        <v>1274</v>
      </c>
      <c r="D2519" s="8">
        <v>0</v>
      </c>
      <c r="F2519" s="8">
        <f ca="1">SUM(Table2[[#This Row],[AWAL]],Table2[[#This Row],[M17_21_2]],Table2[[#This Row],[K17_21_2]],Table2[[#This Row],[M23_28_2]],Table2[[#This Row],[K23_28_2]])</f>
        <v>0</v>
      </c>
      <c r="G2519" s="6">
        <f ca="1">SUMIF(INDIRECT(Table2[[#Headers],[M17_21_2]]&amp;"[concat]"),Table2[concat],INDIRECT(Table2[[#Headers],[M17_21_2]]&amp;"[c]"))</f>
        <v>0</v>
      </c>
      <c r="H2519" s="6">
        <f ca="1">SUMIF(INDIRECT(Table2[[#Headers],[K17_21_2]]&amp;"[concat]"),Table2[concat],INDIRECT(Table2[[#Headers],[K17_21_2]]&amp;"[c]"))*-1</f>
        <v>0</v>
      </c>
      <c r="I2519" s="6" t="str">
        <f ca="1">IF(OR(Table2[[#This Row],[M17_21_2]]&gt;0,Table2[[#This Row],[K17_21_2]]&lt;0),"+-","")</f>
        <v/>
      </c>
      <c r="J2519" s="9">
        <f ca="1">SUMIF(INDIRECT(Table2[[#Headers],[M23_28_2]]&amp;"[concat]"),Table2[concat],INDIRECT(Table2[[#Headers],[M23_28_2]]&amp;"[c]"))</f>
        <v>0</v>
      </c>
      <c r="K2519" s="9"/>
      <c r="L2519" s="9" t="str">
        <f ca="1">IF(OR(Table2[[#This Row],[M23_28_2]]&gt;0,Table2[[#This Row],[K23_28_2]]&lt;0),"+-","")</f>
        <v/>
      </c>
    </row>
    <row r="2520" spans="1:12" x14ac:dyDescent="0.25">
      <c r="A2520" s="6" t="str">
        <f>SUBSTITUTE(SUBSTITUTE(Table2[[#This Row],[NAMA BARANG]],"-","")," ","")</f>
        <v>IDcardJBS107transparan</v>
      </c>
      <c r="B2520" s="10" t="str">
        <f ca="1">IF(Table2[[#This Row],[TT]]&lt;1,"",COUNT(B$2:B2519)+1)</f>
        <v/>
      </c>
      <c r="C2520" s="6" t="s">
        <v>1277</v>
      </c>
      <c r="D2520" s="8">
        <v>0</v>
      </c>
      <c r="F2520" s="10">
        <f ca="1">SUM(Table2[[#This Row],[AWAL]],Table2[[#This Row],[M17_21_2]],Table2[[#This Row],[K17_21_2]],Table2[[#This Row],[M23_28_2]],Table2[[#This Row],[K23_28_2]])</f>
        <v>0</v>
      </c>
      <c r="G2520" s="6">
        <f ca="1">SUMIF(INDIRECT(Table2[[#Headers],[M17_21_2]]&amp;"[concat]"),Table2[concat],INDIRECT(Table2[[#Headers],[M17_21_2]]&amp;"[c]"))</f>
        <v>0</v>
      </c>
      <c r="H2520" s="6">
        <f ca="1">SUMIF(INDIRECT(Table2[[#Headers],[K17_21_2]]&amp;"[concat]"),Table2[concat],INDIRECT(Table2[[#Headers],[K17_21_2]]&amp;"[c]"))*-1</f>
        <v>0</v>
      </c>
      <c r="I2520" s="6" t="str">
        <f ca="1">IF(OR(Table2[[#This Row],[M17_21_2]]&gt;0,Table2[[#This Row],[K17_21_2]]&lt;0),"+-","")</f>
        <v/>
      </c>
      <c r="J2520" s="9">
        <f ca="1">SUMIF(INDIRECT(Table2[[#Headers],[M23_28_2]]&amp;"[concat]"),Table2[concat],INDIRECT(Table2[[#Headers],[M23_28_2]]&amp;"[c]"))</f>
        <v>0</v>
      </c>
      <c r="K2520" s="9"/>
      <c r="L2520" s="9" t="str">
        <f ca="1">IF(OR(Table2[[#This Row],[M23_28_2]]&gt;0,Table2[[#This Row],[K23_28_2]]&lt;0),"+-","")</f>
        <v/>
      </c>
    </row>
    <row r="2521" spans="1:12" x14ac:dyDescent="0.25">
      <c r="A2521" s="6" t="str">
        <f>SUBSTITUTE(SUBSTITUTE(Table2[[#This Row],[NAMA BARANG]],"-","")," ","")</f>
        <v>IDCardnamaCD008lurusHt</v>
      </c>
      <c r="B2521" s="8" t="str">
        <f ca="1">IF(Table2[[#This Row],[TT]]&lt;1,"",COUNT(B$2:B2520)+1)</f>
        <v/>
      </c>
      <c r="C2521" s="6" t="s">
        <v>1279</v>
      </c>
      <c r="D2521" s="8">
        <v>0</v>
      </c>
      <c r="F2521" s="8">
        <f ca="1">SUM(Table2[[#This Row],[AWAL]],Table2[[#This Row],[M17_21_2]],Table2[[#This Row],[K17_21_2]],Table2[[#This Row],[M23_28_2]],Table2[[#This Row],[K23_28_2]])</f>
        <v>0</v>
      </c>
      <c r="G2521" s="6">
        <f ca="1">SUMIF(INDIRECT(Table2[[#Headers],[M17_21_2]]&amp;"[concat]"),Table2[concat],INDIRECT(Table2[[#Headers],[M17_21_2]]&amp;"[c]"))</f>
        <v>0</v>
      </c>
      <c r="H2521" s="6">
        <f ca="1">SUMIF(INDIRECT(Table2[[#Headers],[K17_21_2]]&amp;"[concat]"),Table2[concat],INDIRECT(Table2[[#Headers],[K17_21_2]]&amp;"[c]"))*-1</f>
        <v>0</v>
      </c>
      <c r="I2521" s="6" t="str">
        <f ca="1">IF(OR(Table2[[#This Row],[M17_21_2]]&gt;0,Table2[[#This Row],[K17_21_2]]&lt;0),"+-","")</f>
        <v/>
      </c>
      <c r="J2521" s="9">
        <f ca="1">SUMIF(INDIRECT(Table2[[#Headers],[M23_28_2]]&amp;"[concat]"),Table2[concat],INDIRECT(Table2[[#Headers],[M23_28_2]]&amp;"[c]"))</f>
        <v>0</v>
      </c>
      <c r="K2521" s="9"/>
      <c r="L2521" s="9" t="str">
        <f ca="1">IF(OR(Table2[[#This Row],[M23_28_2]]&gt;0,Table2[[#This Row],[K23_28_2]]&lt;0),"+-","")</f>
        <v/>
      </c>
    </row>
    <row r="2522" spans="1:12" x14ac:dyDescent="0.25">
      <c r="A2522" s="6" t="str">
        <f>SUBSTITUTE(SUBSTITUTE(Table2[[#This Row],[NAMA BARANG]],"-","")," ","")</f>
        <v>Isigel1.0TC308hitam</v>
      </c>
      <c r="B2522" s="8" t="str">
        <f ca="1">IF(Table2[[#This Row],[TT]]&lt;1,"",COUNT(B$2:B2521)+1)</f>
        <v/>
      </c>
      <c r="C2522" s="6" t="s">
        <v>1286</v>
      </c>
      <c r="D2522" s="8">
        <v>0</v>
      </c>
      <c r="F2522" s="8">
        <f ca="1">SUM(Table2[[#This Row],[AWAL]],Table2[[#This Row],[M17_21_2]],Table2[[#This Row],[K17_21_2]],Table2[[#This Row],[M23_28_2]],Table2[[#This Row],[K23_28_2]])</f>
        <v>0</v>
      </c>
      <c r="G2522" s="6">
        <f ca="1">SUMIF(INDIRECT(Table2[[#Headers],[M17_21_2]]&amp;"[concat]"),Table2[concat],INDIRECT(Table2[[#Headers],[M17_21_2]]&amp;"[c]"))</f>
        <v>0</v>
      </c>
      <c r="H2522" s="6">
        <f ca="1">SUMIF(INDIRECT(Table2[[#Headers],[K17_21_2]]&amp;"[concat]"),Table2[concat],INDIRECT(Table2[[#Headers],[K17_21_2]]&amp;"[c]"))*-1</f>
        <v>0</v>
      </c>
      <c r="I2522" s="6" t="str">
        <f ca="1">IF(OR(Table2[[#This Row],[M17_21_2]]&gt;0,Table2[[#This Row],[K17_21_2]]&lt;0),"+-","")</f>
        <v/>
      </c>
      <c r="J2522" s="9">
        <f ca="1">SUMIF(INDIRECT(Table2[[#Headers],[M23_28_2]]&amp;"[concat]"),Table2[concat],INDIRECT(Table2[[#Headers],[M23_28_2]]&amp;"[c]"))</f>
        <v>0</v>
      </c>
      <c r="K2522" s="9"/>
      <c r="L2522" s="9" t="str">
        <f ca="1">IF(OR(Table2[[#This Row],[M23_28_2]]&gt;0,Table2[[#This Row],[K23_28_2]]&lt;0),"+-","")</f>
        <v/>
      </c>
    </row>
    <row r="2523" spans="1:12" x14ac:dyDescent="0.25">
      <c r="A2523" s="6" t="str">
        <f>SUBSTITUTE(SUBSTITUTE(Table2[[#This Row],[NAMA BARANG]],"-","")," ","")</f>
        <v>Isigel20dosanjing4117</v>
      </c>
      <c r="B2523" s="8" t="str">
        <f ca="1">IF(Table2[[#This Row],[TT]]&lt;1,"",COUNT(B$2:B2522)+1)</f>
        <v/>
      </c>
      <c r="C2523" s="6" t="s">
        <v>2904</v>
      </c>
      <c r="D2523" s="8">
        <v>1</v>
      </c>
      <c r="E2523" s="8">
        <v>240</v>
      </c>
      <c r="F2523" s="8">
        <f ca="1">SUM(Table2[[#This Row],[AWAL]],Table2[[#This Row],[M17_21_2]],Table2[[#This Row],[K17_21_2]],Table2[[#This Row],[M23_28_2]],Table2[[#This Row],[K23_28_2]])</f>
        <v>0</v>
      </c>
      <c r="G2523" s="6">
        <f ca="1">SUMIF(INDIRECT(Table2[[#Headers],[M17_21_2]]&amp;"[concat]"),Table2[concat],INDIRECT(Table2[[#Headers],[M17_21_2]]&amp;"[c]"))</f>
        <v>0</v>
      </c>
      <c r="H2523" s="6">
        <f ca="1">SUMIF(INDIRECT(Table2[[#Headers],[K17_21_2]]&amp;"[concat]"),Table2[concat],INDIRECT(Table2[[#Headers],[K17_21_2]]&amp;"[c]"))*-1</f>
        <v>-1</v>
      </c>
      <c r="I2523" s="6" t="str">
        <f ca="1">IF(OR(Table2[[#This Row],[M17_21_2]]&gt;0,Table2[[#This Row],[K17_21_2]]&lt;0),"+-","")</f>
        <v>+-</v>
      </c>
      <c r="J2523" s="9">
        <f ca="1">SUMIF(INDIRECT(Table2[[#Headers],[M23_28_2]]&amp;"[concat]"),Table2[concat],INDIRECT(Table2[[#Headers],[M23_28_2]]&amp;"[c]"))</f>
        <v>0</v>
      </c>
      <c r="K2523" s="9"/>
      <c r="L2523" s="9" t="str">
        <f ca="1">IF(OR(Table2[[#This Row],[M23_28_2]]&gt;0,Table2[[#This Row],[K23_28_2]]&lt;0),"+-","")</f>
        <v/>
      </c>
    </row>
    <row r="2524" spans="1:12" x14ac:dyDescent="0.25">
      <c r="A2524" s="6" t="str">
        <f>SUBSTITUTE(SUBSTITUTE(Table2[[#This Row],[NAMA BARANG]],"-","")," ","")</f>
        <v>IsigelAodemi20doslol</v>
      </c>
      <c r="B2524" s="8" t="str">
        <f ca="1">IF(Table2[[#This Row],[TT]]&lt;1,"",COUNT(B$2:B2523)+1)</f>
        <v/>
      </c>
      <c r="C2524" s="6" t="s">
        <v>2884</v>
      </c>
      <c r="D2524" s="8">
        <v>0</v>
      </c>
      <c r="F2524" s="8">
        <f ca="1">SUM(Table2[[#This Row],[AWAL]],Table2[[#This Row],[M17_21_2]],Table2[[#This Row],[K17_21_2]],Table2[[#This Row],[M23_28_2]],Table2[[#This Row],[K23_28_2]])</f>
        <v>0</v>
      </c>
      <c r="G2524" s="6">
        <f ca="1">SUMIF(INDIRECT(Table2[[#Headers],[M17_21_2]]&amp;"[concat]"),Table2[concat],INDIRECT(Table2[[#Headers],[M17_21_2]]&amp;"[c]"))</f>
        <v>0</v>
      </c>
      <c r="H2524" s="6">
        <f ca="1">SUMIF(INDIRECT(Table2[[#Headers],[K17_21_2]]&amp;"[concat]"),Table2[concat],INDIRECT(Table2[[#Headers],[K17_21_2]]&amp;"[c]"))*-1</f>
        <v>0</v>
      </c>
      <c r="I2524" s="6" t="str">
        <f ca="1">IF(OR(Table2[[#This Row],[M17_21_2]]&gt;0,Table2[[#This Row],[K17_21_2]]&lt;0),"+-","")</f>
        <v/>
      </c>
      <c r="J2524" s="9">
        <f ca="1">SUMIF(INDIRECT(Table2[[#Headers],[M23_28_2]]&amp;"[concat]"),Table2[concat],INDIRECT(Table2[[#Headers],[M23_28_2]]&amp;"[c]"))</f>
        <v>0</v>
      </c>
      <c r="K2524" s="9"/>
      <c r="L2524" s="9" t="str">
        <f ca="1">IF(OR(Table2[[#This Row],[M23_28_2]]&gt;0,Table2[[#This Row],[K23_28_2]]&lt;0),"+-","")</f>
        <v/>
      </c>
    </row>
    <row r="2525" spans="1:12" x14ac:dyDescent="0.25">
      <c r="A2525" s="6" t="str">
        <f>SUBSTITUTE(SUBSTITUTE(Table2[[#This Row],[NAMA BARANG]],"-","")," ","")</f>
        <v>IsigelTZ501(biasa)</v>
      </c>
      <c r="B2525" s="8" t="str">
        <f ca="1">IF(Table2[[#This Row],[TT]]&lt;1,"",COUNT(B$2:B2524)+1)</f>
        <v/>
      </c>
      <c r="C2525" s="6" t="s">
        <v>2816</v>
      </c>
      <c r="D2525" s="8">
        <v>0</v>
      </c>
      <c r="F2525" s="8">
        <f ca="1">SUM(Table2[[#This Row],[AWAL]],Table2[[#This Row],[M17_21_2]],Table2[[#This Row],[K17_21_2]],Table2[[#This Row],[M23_28_2]],Table2[[#This Row],[K23_28_2]])</f>
        <v>0</v>
      </c>
      <c r="G2525" s="6">
        <f ca="1">SUMIF(INDIRECT(Table2[[#Headers],[M17_21_2]]&amp;"[concat]"),Table2[concat],INDIRECT(Table2[[#Headers],[M17_21_2]]&amp;"[c]"))</f>
        <v>0</v>
      </c>
      <c r="H2525" s="6">
        <f ca="1">SUMIF(INDIRECT(Table2[[#Headers],[K17_21_2]]&amp;"[concat]"),Table2[concat],INDIRECT(Table2[[#Headers],[K17_21_2]]&amp;"[c]"))*-1</f>
        <v>0</v>
      </c>
      <c r="I2525" s="6" t="str">
        <f ca="1">IF(OR(Table2[[#This Row],[M17_21_2]]&gt;0,Table2[[#This Row],[K17_21_2]]&lt;0),"+-","")</f>
        <v/>
      </c>
      <c r="J2525" s="9">
        <f ca="1">SUMIF(INDIRECT(Table2[[#Headers],[M23_28_2]]&amp;"[concat]"),Table2[concat],INDIRECT(Table2[[#Headers],[M23_28_2]]&amp;"[c]"))</f>
        <v>0</v>
      </c>
      <c r="K2525" s="9"/>
      <c r="L2525" s="9" t="str">
        <f ca="1">IF(OR(Table2[[#This Row],[M23_28_2]]&gt;0,Table2[[#This Row],[K23_28_2]]&lt;0),"+-","")</f>
        <v/>
      </c>
    </row>
    <row r="2526" spans="1:12" x14ac:dyDescent="0.25">
      <c r="A2526" s="6" t="str">
        <f>SUBSTITUTE(SUBSTITUTE(Table2[[#This Row],[NAMA BARANG]],"-","")," ","")</f>
        <v>IsigelTZ501(faktur)</v>
      </c>
      <c r="B2526" s="8" t="str">
        <f ca="1">IF(Table2[[#This Row],[TT]]&lt;1,"",COUNT(B$2:B2525)+1)</f>
        <v/>
      </c>
      <c r="C2526" s="6" t="s">
        <v>2815</v>
      </c>
      <c r="D2526" s="8">
        <v>2</v>
      </c>
      <c r="E2526" s="8" t="s">
        <v>151</v>
      </c>
      <c r="F2526" s="8">
        <f ca="1">SUM(Table2[[#This Row],[AWAL]],Table2[[#This Row],[M17_21_2]],Table2[[#This Row],[K17_21_2]],Table2[[#This Row],[M23_28_2]],Table2[[#This Row],[K23_28_2]])</f>
        <v>0</v>
      </c>
      <c r="G2526" s="6">
        <f ca="1">SUMIF(INDIRECT(Table2[[#Headers],[M17_21_2]]&amp;"[concat]"),Table2[concat],INDIRECT(Table2[[#Headers],[M17_21_2]]&amp;"[c]"))</f>
        <v>0</v>
      </c>
      <c r="H2526" s="6">
        <f ca="1">SUMIF(INDIRECT(Table2[[#Headers],[K17_21_2]]&amp;"[concat]"),Table2[concat],INDIRECT(Table2[[#Headers],[K17_21_2]]&amp;"[c]"))*-1</f>
        <v>-2</v>
      </c>
      <c r="I2526" s="6" t="str">
        <f ca="1">IF(OR(Table2[[#This Row],[M17_21_2]]&gt;0,Table2[[#This Row],[K17_21_2]]&lt;0),"+-","")</f>
        <v>+-</v>
      </c>
      <c r="J2526" s="9">
        <f ca="1">SUMIF(INDIRECT(Table2[[#Headers],[M23_28_2]]&amp;"[concat]"),Table2[concat],INDIRECT(Table2[[#Headers],[M23_28_2]]&amp;"[c]"))</f>
        <v>0</v>
      </c>
      <c r="K2526" s="9"/>
      <c r="L2526" s="9" t="str">
        <f ca="1">IF(OR(Table2[[#This Row],[M23_28_2]]&gt;0,Table2[[#This Row],[K23_28_2]]&lt;0),"+-","")</f>
        <v/>
      </c>
    </row>
    <row r="2527" spans="1:12" x14ac:dyDescent="0.25">
      <c r="A2527" s="6" t="str">
        <f>SUBSTITUTE(SUBSTITUTE(Table2[[#This Row],[NAMA BARANG]],"-","")," ","")</f>
        <v>KarbonE1021SailingBoatDoubleB</v>
      </c>
      <c r="B2527" s="10" t="str">
        <f ca="1">IF(Table2[[#This Row],[TT]]&lt;1,"",COUNT(B$2:B2526)+1)</f>
        <v/>
      </c>
      <c r="C2527" s="6" t="s">
        <v>1367</v>
      </c>
      <c r="D2527" s="8">
        <v>0</v>
      </c>
      <c r="F2527" s="10">
        <f ca="1">SUM(Table2[[#This Row],[AWAL]],Table2[[#This Row],[M17_21_2]],Table2[[#This Row],[K17_21_2]],Table2[[#This Row],[M23_28_2]],Table2[[#This Row],[K23_28_2]])</f>
        <v>0</v>
      </c>
      <c r="G2527" s="6">
        <f ca="1">SUMIF(INDIRECT(Table2[[#Headers],[M17_21_2]]&amp;"[concat]"),Table2[concat],INDIRECT(Table2[[#Headers],[M17_21_2]]&amp;"[c]"))</f>
        <v>0</v>
      </c>
      <c r="H2527" s="6">
        <f ca="1">SUMIF(INDIRECT(Table2[[#Headers],[K17_21_2]]&amp;"[concat]"),Table2[concat],INDIRECT(Table2[[#Headers],[K17_21_2]]&amp;"[c]"))*-1</f>
        <v>0</v>
      </c>
      <c r="I2527" s="6" t="str">
        <f ca="1">IF(OR(Table2[[#This Row],[M17_21_2]]&gt;0,Table2[[#This Row],[K17_21_2]]&lt;0),"+-","")</f>
        <v/>
      </c>
      <c r="J2527" s="9">
        <f ca="1">SUMIF(INDIRECT(Table2[[#Headers],[M23_28_2]]&amp;"[concat]"),Table2[concat],INDIRECT(Table2[[#Headers],[M23_28_2]]&amp;"[c]"))</f>
        <v>0</v>
      </c>
      <c r="K2527" s="9"/>
      <c r="L2527" s="9" t="str">
        <f ca="1">IF(OR(Table2[[#This Row],[M23_28_2]]&gt;0,Table2[[#This Row],[K23_28_2]]&lt;0),"+-","")</f>
        <v/>
      </c>
    </row>
    <row r="2528" spans="1:12" x14ac:dyDescent="0.25">
      <c r="A2528" s="6" t="str">
        <f>SUBSTITUTE(SUBSTITUTE(Table2[[#This Row],[NAMA BARANG]],"-","")," ","")</f>
        <v>KartuundangananakB</v>
      </c>
      <c r="B2528" s="10" t="str">
        <f ca="1">IF(Table2[[#This Row],[TT]]&lt;1,"",COUNT(B$2:B2527)+1)</f>
        <v/>
      </c>
      <c r="C2528" s="6" t="s">
        <v>1379</v>
      </c>
      <c r="D2528" s="8">
        <v>0</v>
      </c>
      <c r="F2528" s="10">
        <f ca="1">SUM(Table2[[#This Row],[AWAL]],Table2[[#This Row],[M17_21_2]],Table2[[#This Row],[K17_21_2]],Table2[[#This Row],[M23_28_2]],Table2[[#This Row],[K23_28_2]])</f>
        <v>0</v>
      </c>
      <c r="G2528" s="6">
        <f ca="1">SUMIF(INDIRECT(Table2[[#Headers],[M17_21_2]]&amp;"[concat]"),Table2[concat],INDIRECT(Table2[[#Headers],[M17_21_2]]&amp;"[c]"))</f>
        <v>0</v>
      </c>
      <c r="H2528" s="6">
        <f ca="1">SUMIF(INDIRECT(Table2[[#Headers],[K17_21_2]]&amp;"[concat]"),Table2[concat],INDIRECT(Table2[[#Headers],[K17_21_2]]&amp;"[c]"))*-1</f>
        <v>0</v>
      </c>
      <c r="I2528" s="6" t="str">
        <f ca="1">IF(OR(Table2[[#This Row],[M17_21_2]]&gt;0,Table2[[#This Row],[K17_21_2]]&lt;0),"+-","")</f>
        <v/>
      </c>
      <c r="J2528" s="9">
        <f ca="1">SUMIF(INDIRECT(Table2[[#Headers],[M23_28_2]]&amp;"[concat]"),Table2[concat],INDIRECT(Table2[[#Headers],[M23_28_2]]&amp;"[c]"))</f>
        <v>0</v>
      </c>
      <c r="K2528" s="9"/>
      <c r="L2528" s="9" t="str">
        <f ca="1">IF(OR(Table2[[#This Row],[M23_28_2]]&gt;0,Table2[[#This Row],[K23_28_2]]&lt;0),"+-","")</f>
        <v/>
      </c>
    </row>
    <row r="2529" spans="1:12" x14ac:dyDescent="0.25">
      <c r="A2529" s="6" t="str">
        <f>SUBSTITUTE(SUBSTITUTE(Table2[[#This Row],[NAMA BARANG]],"-","")," ","")</f>
        <v>KertasKado5068Hologram</v>
      </c>
      <c r="B2529" s="10" t="str">
        <f ca="1">IF(Table2[[#This Row],[TT]]&lt;1,"",COUNT(B$2:B2528)+1)</f>
        <v/>
      </c>
      <c r="C2529" s="6" t="s">
        <v>1385</v>
      </c>
      <c r="D2529" s="8">
        <v>0</v>
      </c>
      <c r="F2529" s="10">
        <f ca="1">SUM(Table2[[#This Row],[AWAL]],Table2[[#This Row],[M17_21_2]],Table2[[#This Row],[K17_21_2]],Table2[[#This Row],[M23_28_2]],Table2[[#This Row],[K23_28_2]])</f>
        <v>0</v>
      </c>
      <c r="G2529" s="6">
        <f ca="1">SUMIF(INDIRECT(Table2[[#Headers],[M17_21_2]]&amp;"[concat]"),Table2[concat],INDIRECT(Table2[[#Headers],[M17_21_2]]&amp;"[c]"))</f>
        <v>0</v>
      </c>
      <c r="H2529" s="6">
        <f ca="1">SUMIF(INDIRECT(Table2[[#Headers],[K17_21_2]]&amp;"[concat]"),Table2[concat],INDIRECT(Table2[[#Headers],[K17_21_2]]&amp;"[c]"))*-1</f>
        <v>0</v>
      </c>
      <c r="I2529" s="6" t="str">
        <f ca="1">IF(OR(Table2[[#This Row],[M17_21_2]]&gt;0,Table2[[#This Row],[K17_21_2]]&lt;0),"+-","")</f>
        <v/>
      </c>
      <c r="J2529" s="9">
        <f ca="1">SUMIF(INDIRECT(Table2[[#Headers],[M23_28_2]]&amp;"[concat]"),Table2[concat],INDIRECT(Table2[[#Headers],[M23_28_2]]&amp;"[c]"))</f>
        <v>0</v>
      </c>
      <c r="K2529" s="9"/>
      <c r="L2529" s="9" t="str">
        <f ca="1">IF(OR(Table2[[#This Row],[M23_28_2]]&gt;0,Table2[[#This Row],[K23_28_2]]&lt;0),"+-","")</f>
        <v/>
      </c>
    </row>
    <row r="2530" spans="1:12" x14ac:dyDescent="0.25">
      <c r="A2530" s="6" t="str">
        <f>SUBSTITUTE(SUBSTITUTE(Table2[[#This Row],[NAMA BARANG]],"-","")," ","")</f>
        <v>Kuasenterno1</v>
      </c>
      <c r="B2530" s="10" t="str">
        <f ca="1">IF(Table2[[#This Row],[TT]]&lt;1,"",COUNT(B$2:B2529)+1)</f>
        <v/>
      </c>
      <c r="C2530" s="6" t="s">
        <v>1430</v>
      </c>
      <c r="D2530" s="8">
        <v>0</v>
      </c>
      <c r="F2530" s="10">
        <f ca="1">SUM(Table2[[#This Row],[AWAL]],Table2[[#This Row],[M17_21_2]],Table2[[#This Row],[K17_21_2]],Table2[[#This Row],[M23_28_2]],Table2[[#This Row],[K23_28_2]])</f>
        <v>0</v>
      </c>
      <c r="G2530" s="6">
        <f ca="1">SUMIF(INDIRECT(Table2[[#Headers],[M17_21_2]]&amp;"[concat]"),Table2[concat],INDIRECT(Table2[[#Headers],[M17_21_2]]&amp;"[c]"))</f>
        <v>0</v>
      </c>
      <c r="H2530" s="6">
        <f ca="1">SUMIF(INDIRECT(Table2[[#Headers],[K17_21_2]]&amp;"[concat]"),Table2[concat],INDIRECT(Table2[[#Headers],[K17_21_2]]&amp;"[c]"))*-1</f>
        <v>0</v>
      </c>
      <c r="I2530" s="6" t="str">
        <f ca="1">IF(OR(Table2[[#This Row],[M17_21_2]]&gt;0,Table2[[#This Row],[K17_21_2]]&lt;0),"+-","")</f>
        <v/>
      </c>
      <c r="J2530" s="9">
        <f ca="1">SUMIF(INDIRECT(Table2[[#Headers],[M23_28_2]]&amp;"[concat]"),Table2[concat],INDIRECT(Table2[[#Headers],[M23_28_2]]&amp;"[c]"))</f>
        <v>0</v>
      </c>
      <c r="K2530" s="9"/>
      <c r="L2530" s="9" t="str">
        <f ca="1">IF(OR(Table2[[#This Row],[M23_28_2]]&gt;0,Table2[[#This Row],[K23_28_2]]&lt;0),"+-","")</f>
        <v/>
      </c>
    </row>
    <row r="2531" spans="1:12" x14ac:dyDescent="0.25">
      <c r="A2531" s="6" t="str">
        <f>SUBSTITUTE(SUBSTITUTE(Table2[[#This Row],[NAMA BARANG]],"-","")," ","")</f>
        <v>Labelharga103Kojiko</v>
      </c>
      <c r="B2531" s="10" t="str">
        <f ca="1">IF(Table2[[#This Row],[TT]]&lt;1,"",COUNT(B$2:B2530)+1)</f>
        <v/>
      </c>
      <c r="C2531" s="6" t="s">
        <v>1498</v>
      </c>
      <c r="D2531" s="8">
        <v>0</v>
      </c>
      <c r="F2531" s="10">
        <f ca="1">SUM(Table2[[#This Row],[AWAL]],Table2[[#This Row],[M17_21_2]],Table2[[#This Row],[K17_21_2]],Table2[[#This Row],[M23_28_2]],Table2[[#This Row],[K23_28_2]])</f>
        <v>0</v>
      </c>
      <c r="G2531" s="6">
        <f ca="1">SUMIF(INDIRECT(Table2[[#Headers],[M17_21_2]]&amp;"[concat]"),Table2[concat],INDIRECT(Table2[[#Headers],[M17_21_2]]&amp;"[c]"))</f>
        <v>0</v>
      </c>
      <c r="H2531" s="6">
        <f ca="1">SUMIF(INDIRECT(Table2[[#Headers],[K17_21_2]]&amp;"[concat]"),Table2[concat],INDIRECT(Table2[[#Headers],[K17_21_2]]&amp;"[c]"))*-1</f>
        <v>0</v>
      </c>
      <c r="I2531" s="6" t="str">
        <f ca="1">IF(OR(Table2[[#This Row],[M17_21_2]]&gt;0,Table2[[#This Row],[K17_21_2]]&lt;0),"+-","")</f>
        <v/>
      </c>
      <c r="J2531" s="9">
        <f ca="1">SUMIF(INDIRECT(Table2[[#Headers],[M23_28_2]]&amp;"[concat]"),Table2[concat],INDIRECT(Table2[[#Headers],[M23_28_2]]&amp;"[c]"))</f>
        <v>0</v>
      </c>
      <c r="K2531" s="9"/>
      <c r="L2531" s="9" t="str">
        <f ca="1">IF(OR(Table2[[#This Row],[M23_28_2]]&gt;0,Table2[[#This Row],[K23_28_2]]&lt;0),"+-","")</f>
        <v/>
      </c>
    </row>
    <row r="2532" spans="1:12" x14ac:dyDescent="0.25">
      <c r="A2532" s="6" t="str">
        <f>SUBSTITUTE(SUBSTITUTE(Table2[[#This Row],[NAMA BARANG]],"-","")," ","")</f>
        <v>LemCair4020(50ml)(36)</v>
      </c>
      <c r="B2532" s="10" t="str">
        <f ca="1">IF(Table2[[#This Row],[TT]]&lt;1,"",COUNT(B$2:B2531)+1)</f>
        <v/>
      </c>
      <c r="C2532" s="6" t="s">
        <v>1506</v>
      </c>
      <c r="D2532" s="8">
        <v>0</v>
      </c>
      <c r="F2532" s="10">
        <f ca="1">SUM(Table2[[#This Row],[AWAL]],Table2[[#This Row],[M17_21_2]],Table2[[#This Row],[K17_21_2]],Table2[[#This Row],[M23_28_2]],Table2[[#This Row],[K23_28_2]])</f>
        <v>0</v>
      </c>
      <c r="G2532" s="6">
        <f ca="1">SUMIF(INDIRECT(Table2[[#Headers],[M17_21_2]]&amp;"[concat]"),Table2[concat],INDIRECT(Table2[[#Headers],[M17_21_2]]&amp;"[c]"))</f>
        <v>0</v>
      </c>
      <c r="H2532" s="6">
        <f ca="1">SUMIF(INDIRECT(Table2[[#Headers],[K17_21_2]]&amp;"[concat]"),Table2[concat],INDIRECT(Table2[[#Headers],[K17_21_2]]&amp;"[c]"))*-1</f>
        <v>0</v>
      </c>
      <c r="I2532" s="6" t="str">
        <f ca="1">IF(OR(Table2[[#This Row],[M17_21_2]]&gt;0,Table2[[#This Row],[K17_21_2]]&lt;0),"+-","")</f>
        <v/>
      </c>
      <c r="J2532" s="9">
        <f ca="1">SUMIF(INDIRECT(Table2[[#Headers],[M23_28_2]]&amp;"[concat]"),Table2[concat],INDIRECT(Table2[[#Headers],[M23_28_2]]&amp;"[c]"))</f>
        <v>0</v>
      </c>
      <c r="K2532" s="9"/>
      <c r="L2532" s="9" t="str">
        <f ca="1">IF(OR(Table2[[#This Row],[M23_28_2]]&gt;0,Table2[[#This Row],[K23_28_2]]&lt;0),"+-","")</f>
        <v/>
      </c>
    </row>
    <row r="2533" spans="1:12" x14ac:dyDescent="0.25">
      <c r="A2533" s="6" t="str">
        <f>SUBSTITUTE(SUBSTITUTE(Table2[[#This Row],[NAMA BARANG]],"-","")," ","")</f>
        <v>LemStick10gram(24)Vtro</v>
      </c>
      <c r="B2533" s="8" t="str">
        <f ca="1">IF(Table2[[#This Row],[TT]]&lt;1,"",COUNT(B$2:B2532)+1)</f>
        <v/>
      </c>
      <c r="C2533" s="6" t="s">
        <v>2861</v>
      </c>
      <c r="D2533" s="8">
        <v>0</v>
      </c>
      <c r="F2533" s="8">
        <f ca="1">SUM(Table2[[#This Row],[AWAL]],Table2[[#This Row],[M17_21_2]],Table2[[#This Row],[K17_21_2]],Table2[[#This Row],[M23_28_2]],Table2[[#This Row],[K23_28_2]])</f>
        <v>0</v>
      </c>
      <c r="G2533" s="6">
        <f ca="1">SUMIF(INDIRECT(Table2[[#Headers],[M17_21_2]]&amp;"[concat]"),Table2[concat],INDIRECT(Table2[[#Headers],[M17_21_2]]&amp;"[c]"))</f>
        <v>0</v>
      </c>
      <c r="H2533" s="6">
        <f ca="1">SUMIF(INDIRECT(Table2[[#Headers],[K17_21_2]]&amp;"[concat]"),Table2[concat],INDIRECT(Table2[[#Headers],[K17_21_2]]&amp;"[c]"))*-1</f>
        <v>0</v>
      </c>
      <c r="I2533" s="6" t="str">
        <f ca="1">IF(OR(Table2[[#This Row],[M17_21_2]]&gt;0,Table2[[#This Row],[K17_21_2]]&lt;0),"+-","")</f>
        <v/>
      </c>
      <c r="J2533" s="9">
        <f ca="1">SUMIF(INDIRECT(Table2[[#Headers],[M23_28_2]]&amp;"[concat]"),Table2[concat],INDIRECT(Table2[[#Headers],[M23_28_2]]&amp;"[c]"))</f>
        <v>0</v>
      </c>
      <c r="K2533" s="9"/>
      <c r="L2533" s="9" t="str">
        <f ca="1">IF(OR(Table2[[#This Row],[M23_28_2]]&gt;0,Table2[[#This Row],[K23_28_2]]&lt;0),"+-","")</f>
        <v/>
      </c>
    </row>
    <row r="2534" spans="1:12" x14ac:dyDescent="0.25">
      <c r="A2534" s="6" t="str">
        <f>SUBSTITUTE(SUBSTITUTE(Table2[[#This Row],[NAMA BARANG]],"-","")," ","")</f>
        <v>LemtembakVancokputih</v>
      </c>
      <c r="B2534" s="10" t="str">
        <f ca="1">IF(Table2[[#This Row],[TT]]&lt;1,"",COUNT(B$2:B2533)+1)</f>
        <v/>
      </c>
      <c r="C2534" s="6" t="s">
        <v>1525</v>
      </c>
      <c r="D2534" s="8">
        <v>0</v>
      </c>
      <c r="F2534" s="10">
        <f ca="1">SUM(Table2[[#This Row],[AWAL]],Table2[[#This Row],[M17_21_2]],Table2[[#This Row],[K17_21_2]],Table2[[#This Row],[M23_28_2]],Table2[[#This Row],[K23_28_2]])</f>
        <v>0</v>
      </c>
      <c r="G2534" s="6">
        <f ca="1">SUMIF(INDIRECT(Table2[[#Headers],[M17_21_2]]&amp;"[concat]"),Table2[concat],INDIRECT(Table2[[#Headers],[M17_21_2]]&amp;"[c]"))</f>
        <v>0</v>
      </c>
      <c r="H2534" s="6">
        <f ca="1">SUMIF(INDIRECT(Table2[[#Headers],[K17_21_2]]&amp;"[concat]"),Table2[concat],INDIRECT(Table2[[#Headers],[K17_21_2]]&amp;"[c]"))*-1</f>
        <v>0</v>
      </c>
      <c r="I2534" s="6" t="str">
        <f ca="1">IF(OR(Table2[[#This Row],[M17_21_2]]&gt;0,Table2[[#This Row],[K17_21_2]]&lt;0),"+-","")</f>
        <v/>
      </c>
      <c r="J2534" s="9">
        <f ca="1">SUMIF(INDIRECT(Table2[[#Headers],[M23_28_2]]&amp;"[concat]"),Table2[concat],INDIRECT(Table2[[#Headers],[M23_28_2]]&amp;"[c]"))</f>
        <v>0</v>
      </c>
      <c r="K2534" s="9"/>
      <c r="L2534" s="9" t="str">
        <f ca="1">IF(OR(Table2[[#This Row],[M23_28_2]]&gt;0,Table2[[#This Row],[K23_28_2]]&lt;0),"+-","")</f>
        <v/>
      </c>
    </row>
    <row r="2535" spans="1:12" x14ac:dyDescent="0.25">
      <c r="A2535" s="6" t="str">
        <f>SUBSTITUTE(SUBSTITUTE(Table2[[#This Row],[NAMA BARANG]],"-","")," ","")</f>
        <v>LetterTraybesimicrotopMT118/2003/3susun</v>
      </c>
      <c r="B2535" s="8" t="str">
        <f ca="1">IF(Table2[[#This Row],[TT]]&lt;1,"",COUNT(B$2:B2534)+1)</f>
        <v/>
      </c>
      <c r="C2535" s="6" t="s">
        <v>1532</v>
      </c>
      <c r="D2535" s="8">
        <v>0</v>
      </c>
      <c r="F2535" s="8">
        <f ca="1">SUM(Table2[[#This Row],[AWAL]],Table2[[#This Row],[M17_21_2]],Table2[[#This Row],[K17_21_2]],Table2[[#This Row],[M23_28_2]],Table2[[#This Row],[K23_28_2]])</f>
        <v>0</v>
      </c>
      <c r="G2535" s="6">
        <f ca="1">SUMIF(INDIRECT(Table2[[#Headers],[M17_21_2]]&amp;"[concat]"),Table2[concat],INDIRECT(Table2[[#Headers],[M17_21_2]]&amp;"[c]"))</f>
        <v>0</v>
      </c>
      <c r="H2535" s="6">
        <f ca="1">SUMIF(INDIRECT(Table2[[#Headers],[K17_21_2]]&amp;"[concat]"),Table2[concat],INDIRECT(Table2[[#Headers],[K17_21_2]]&amp;"[c]"))*-1</f>
        <v>0</v>
      </c>
      <c r="I2535" s="6" t="str">
        <f ca="1">IF(OR(Table2[[#This Row],[M17_21_2]]&gt;0,Table2[[#This Row],[K17_21_2]]&lt;0),"+-","")</f>
        <v/>
      </c>
      <c r="J2535" s="9">
        <f ca="1">SUMIF(INDIRECT(Table2[[#Headers],[M23_28_2]]&amp;"[concat]"),Table2[concat],INDIRECT(Table2[[#Headers],[M23_28_2]]&amp;"[c]"))</f>
        <v>0</v>
      </c>
      <c r="K2535" s="9"/>
      <c r="L2535" s="9" t="str">
        <f ca="1">IF(OR(Table2[[#This Row],[M23_28_2]]&gt;0,Table2[[#This Row],[K23_28_2]]&lt;0),"+-","")</f>
        <v/>
      </c>
    </row>
    <row r="2536" spans="1:12" x14ac:dyDescent="0.25">
      <c r="A2536" s="6" t="str">
        <f>SUBSTITUTE(SUBSTITUTE(Table2[[#This Row],[NAMA BARANG]],"-","")," ","")</f>
        <v>MagicBoard2002</v>
      </c>
      <c r="B2536" s="8" t="str">
        <f ca="1">IF(Table2[[#This Row],[TT]]&lt;1,"",COUNT(B$2:B2535)+1)</f>
        <v/>
      </c>
      <c r="C2536" s="6" t="s">
        <v>1544</v>
      </c>
      <c r="D2536" s="8">
        <v>0</v>
      </c>
      <c r="F2536" s="8">
        <f ca="1">SUM(Table2[[#This Row],[AWAL]],Table2[[#This Row],[M17_21_2]],Table2[[#This Row],[K17_21_2]],Table2[[#This Row],[M23_28_2]],Table2[[#This Row],[K23_28_2]])</f>
        <v>0</v>
      </c>
      <c r="G2536" s="6">
        <f ca="1">SUMIF(INDIRECT(Table2[[#Headers],[M17_21_2]]&amp;"[concat]"),Table2[concat],INDIRECT(Table2[[#Headers],[M17_21_2]]&amp;"[c]"))</f>
        <v>0</v>
      </c>
      <c r="H2536" s="6">
        <f ca="1">SUMIF(INDIRECT(Table2[[#Headers],[K17_21_2]]&amp;"[concat]"),Table2[concat],INDIRECT(Table2[[#Headers],[K17_21_2]]&amp;"[c]"))*-1</f>
        <v>0</v>
      </c>
      <c r="I2536" s="6" t="str">
        <f ca="1">IF(OR(Table2[[#This Row],[M17_21_2]]&gt;0,Table2[[#This Row],[K17_21_2]]&lt;0),"+-","")</f>
        <v/>
      </c>
      <c r="J2536" s="9">
        <f ca="1">SUMIF(INDIRECT(Table2[[#Headers],[M23_28_2]]&amp;"[concat]"),Table2[concat],INDIRECT(Table2[[#Headers],[M23_28_2]]&amp;"[c]"))</f>
        <v>0</v>
      </c>
      <c r="K2536" s="9"/>
      <c r="L2536" s="9" t="str">
        <f ca="1">IF(OR(Table2[[#This Row],[M23_28_2]]&gt;0,Table2[[#This Row],[K23_28_2]]&lt;0),"+-","")</f>
        <v/>
      </c>
    </row>
    <row r="2537" spans="1:12" x14ac:dyDescent="0.25">
      <c r="A2537" s="6" t="str">
        <f>SUBSTITUTE(SUBSTITUTE(Table2[[#This Row],[NAMA BARANG]],"-","")," ","")</f>
        <v>MapkcgsikaK</v>
      </c>
      <c r="B2537" s="8" t="str">
        <f ca="1">IF(Table2[[#This Row],[TT]]&lt;1,"",COUNT(B$2:B2536)+1)</f>
        <v/>
      </c>
      <c r="C2537" s="6" t="s">
        <v>1629</v>
      </c>
      <c r="D2537" s="8">
        <v>0</v>
      </c>
      <c r="F2537" s="8">
        <f ca="1">SUM(Table2[[#This Row],[AWAL]],Table2[[#This Row],[M17_21_2]],Table2[[#This Row],[K17_21_2]],Table2[[#This Row],[M23_28_2]],Table2[[#This Row],[K23_28_2]])</f>
        <v>0</v>
      </c>
      <c r="G2537" s="6">
        <f ca="1">SUMIF(INDIRECT(Table2[[#Headers],[M17_21_2]]&amp;"[concat]"),Table2[concat],INDIRECT(Table2[[#Headers],[M17_21_2]]&amp;"[c]"))</f>
        <v>0</v>
      </c>
      <c r="H2537" s="6">
        <f ca="1">SUMIF(INDIRECT(Table2[[#Headers],[K17_21_2]]&amp;"[concat]"),Table2[concat],INDIRECT(Table2[[#Headers],[K17_21_2]]&amp;"[c]"))*-1</f>
        <v>0</v>
      </c>
      <c r="I2537" s="6" t="str">
        <f ca="1">IF(OR(Table2[[#This Row],[M17_21_2]]&gt;0,Table2[[#This Row],[K17_21_2]]&lt;0),"+-","")</f>
        <v/>
      </c>
      <c r="J2537" s="9">
        <f ca="1">SUMIF(INDIRECT(Table2[[#Headers],[M23_28_2]]&amp;"[concat]"),Table2[concat],INDIRECT(Table2[[#Headers],[M23_28_2]]&amp;"[c]"))</f>
        <v>0</v>
      </c>
      <c r="K2537" s="9"/>
      <c r="L2537" s="9" t="str">
        <f ca="1">IF(OR(Table2[[#This Row],[M23_28_2]]&gt;0,Table2[[#This Row],[K23_28_2]]&lt;0),"+-","")</f>
        <v/>
      </c>
    </row>
    <row r="2538" spans="1:12" x14ac:dyDescent="0.25">
      <c r="A2538" s="6" t="str">
        <f>SUBSTITUTE(SUBSTITUTE(Table2[[#This Row],[NAMA BARANG]],"-","")," ","")</f>
        <v>MapLSika105K</v>
      </c>
      <c r="B2538" s="8" t="str">
        <f ca="1">IF(Table2[[#This Row],[TT]]&lt;1,"",COUNT(B$2:B2537)+1)</f>
        <v/>
      </c>
      <c r="C2538" s="6" t="s">
        <v>1632</v>
      </c>
      <c r="D2538" s="8">
        <v>0</v>
      </c>
      <c r="F2538" s="8">
        <f ca="1">SUM(Table2[[#This Row],[AWAL]],Table2[[#This Row],[M17_21_2]],Table2[[#This Row],[K17_21_2]],Table2[[#This Row],[M23_28_2]],Table2[[#This Row],[K23_28_2]])</f>
        <v>0</v>
      </c>
      <c r="G2538" s="6">
        <f ca="1">SUMIF(INDIRECT(Table2[[#Headers],[M17_21_2]]&amp;"[concat]"),Table2[concat],INDIRECT(Table2[[#Headers],[M17_21_2]]&amp;"[c]"))</f>
        <v>0</v>
      </c>
      <c r="H2538" s="6">
        <f ca="1">SUMIF(INDIRECT(Table2[[#Headers],[K17_21_2]]&amp;"[concat]"),Table2[concat],INDIRECT(Table2[[#Headers],[K17_21_2]]&amp;"[c]"))*-1</f>
        <v>0</v>
      </c>
      <c r="I2538" s="6" t="str">
        <f ca="1">IF(OR(Table2[[#This Row],[M17_21_2]]&gt;0,Table2[[#This Row],[K17_21_2]]&lt;0),"+-","")</f>
        <v/>
      </c>
      <c r="J2538" s="9">
        <f ca="1">SUMIF(INDIRECT(Table2[[#Headers],[M23_28_2]]&amp;"[concat]"),Table2[concat],INDIRECT(Table2[[#Headers],[M23_28_2]]&amp;"[c]"))</f>
        <v>0</v>
      </c>
      <c r="K2538" s="9"/>
      <c r="L2538" s="9" t="str">
        <f ca="1">IF(OR(Table2[[#This Row],[M23_28_2]]&gt;0,Table2[[#This Row],[K23_28_2]]&lt;0),"+-","")</f>
        <v/>
      </c>
    </row>
    <row r="2539" spans="1:12" x14ac:dyDescent="0.25">
      <c r="A2539" s="6" t="str">
        <f>SUBSTITUTE(SUBSTITUTE(Table2[[#This Row],[NAMA BARANG]],"-","")," ","")</f>
        <v>MaskerKF94BTS</v>
      </c>
      <c r="B2539" s="10" t="str">
        <f ca="1">IF(Table2[[#This Row],[TT]]&lt;1,"",COUNT(B$2:B2538)+1)</f>
        <v/>
      </c>
      <c r="C2539" s="6" t="s">
        <v>1677</v>
      </c>
      <c r="D2539" s="8">
        <v>0</v>
      </c>
      <c r="F2539" s="10">
        <f ca="1">SUM(Table2[[#This Row],[AWAL]],Table2[[#This Row],[M17_21_2]],Table2[[#This Row],[K17_21_2]],Table2[[#This Row],[M23_28_2]],Table2[[#This Row],[K23_28_2]])</f>
        <v>0</v>
      </c>
      <c r="G2539" s="6">
        <f ca="1">SUMIF(INDIRECT(Table2[[#Headers],[M17_21_2]]&amp;"[concat]"),Table2[concat],INDIRECT(Table2[[#Headers],[M17_21_2]]&amp;"[c]"))</f>
        <v>0</v>
      </c>
      <c r="H2539" s="6">
        <f ca="1">SUMIF(INDIRECT(Table2[[#Headers],[K17_21_2]]&amp;"[concat]"),Table2[concat],INDIRECT(Table2[[#Headers],[K17_21_2]]&amp;"[c]"))*-1</f>
        <v>0</v>
      </c>
      <c r="I2539" s="6" t="str">
        <f ca="1">IF(OR(Table2[[#This Row],[M17_21_2]]&gt;0,Table2[[#This Row],[K17_21_2]]&lt;0),"+-","")</f>
        <v/>
      </c>
      <c r="J2539" s="9">
        <f ca="1">SUMIF(INDIRECT(Table2[[#Headers],[M23_28_2]]&amp;"[concat]"),Table2[concat],INDIRECT(Table2[[#Headers],[M23_28_2]]&amp;"[c]"))</f>
        <v>0</v>
      </c>
      <c r="K2539" s="9"/>
      <c r="L2539" s="9" t="str">
        <f ca="1">IF(OR(Table2[[#This Row],[M23_28_2]]&gt;0,Table2[[#This Row],[K23_28_2]]&lt;0),"+-","")</f>
        <v/>
      </c>
    </row>
    <row r="2540" spans="1:12" x14ac:dyDescent="0.25">
      <c r="A2540" s="6" t="str">
        <f>SUBSTITUTE(SUBSTITUTE(Table2[[#This Row],[NAMA BARANG]],"-","")," ","")</f>
        <v>MemoFancy912(1)</v>
      </c>
      <c r="B2540" s="8" t="str">
        <f ca="1">IF(Table2[[#This Row],[TT]]&lt;1,"",COUNT(B$2:B2539)+1)</f>
        <v/>
      </c>
      <c r="C2540" s="6" t="s">
        <v>1704</v>
      </c>
      <c r="D2540" s="8">
        <v>0</v>
      </c>
      <c r="F2540" s="8">
        <f ca="1">SUM(Table2[[#This Row],[AWAL]],Table2[[#This Row],[M17_21_2]],Table2[[#This Row],[K17_21_2]],Table2[[#This Row],[M23_28_2]],Table2[[#This Row],[K23_28_2]])</f>
        <v>0</v>
      </c>
      <c r="G2540" s="6">
        <f ca="1">SUMIF(INDIRECT(Table2[[#Headers],[M17_21_2]]&amp;"[concat]"),Table2[concat],INDIRECT(Table2[[#Headers],[M17_21_2]]&amp;"[c]"))</f>
        <v>0</v>
      </c>
      <c r="H2540" s="6">
        <f ca="1">SUMIF(INDIRECT(Table2[[#Headers],[K17_21_2]]&amp;"[concat]"),Table2[concat],INDIRECT(Table2[[#Headers],[K17_21_2]]&amp;"[c]"))*-1</f>
        <v>0</v>
      </c>
      <c r="I2540" s="6" t="str">
        <f ca="1">IF(OR(Table2[[#This Row],[M17_21_2]]&gt;0,Table2[[#This Row],[K17_21_2]]&lt;0),"+-","")</f>
        <v/>
      </c>
      <c r="J2540" s="9">
        <f ca="1">SUMIF(INDIRECT(Table2[[#Headers],[M23_28_2]]&amp;"[concat]"),Table2[concat],INDIRECT(Table2[[#Headers],[M23_28_2]]&amp;"[c]"))</f>
        <v>0</v>
      </c>
      <c r="K2540" s="9"/>
      <c r="L2540" s="9" t="str">
        <f ca="1">IF(OR(Table2[[#This Row],[M23_28_2]]&gt;0,Table2[[#This Row],[K23_28_2]]&lt;0),"+-","")</f>
        <v/>
      </c>
    </row>
    <row r="2541" spans="1:12" x14ac:dyDescent="0.25">
      <c r="A2541" s="6" t="str">
        <f>SUBSTITUTE(SUBSTITUTE(Table2[[#This Row],[NAMA BARANG]],"-","")," ","")</f>
        <v>MemoRingEvaMN002W.Land</v>
      </c>
      <c r="B2541" s="8" t="str">
        <f ca="1">IF(Table2[[#This Row],[TT]]&lt;1,"",COUNT(B$2:B2540)+1)</f>
        <v/>
      </c>
      <c r="C2541" s="6" t="s">
        <v>1710</v>
      </c>
      <c r="D2541" s="8">
        <v>0</v>
      </c>
      <c r="F2541" s="8">
        <f ca="1">SUM(Table2[[#This Row],[AWAL]],Table2[[#This Row],[M17_21_2]],Table2[[#This Row],[K17_21_2]],Table2[[#This Row],[M23_28_2]],Table2[[#This Row],[K23_28_2]])</f>
        <v>0</v>
      </c>
      <c r="G2541" s="6">
        <f ca="1">SUMIF(INDIRECT(Table2[[#Headers],[M17_21_2]]&amp;"[concat]"),Table2[concat],INDIRECT(Table2[[#Headers],[M17_21_2]]&amp;"[c]"))</f>
        <v>0</v>
      </c>
      <c r="H2541" s="6">
        <f ca="1">SUMIF(INDIRECT(Table2[[#Headers],[K17_21_2]]&amp;"[concat]"),Table2[concat],INDIRECT(Table2[[#Headers],[K17_21_2]]&amp;"[c]"))*-1</f>
        <v>0</v>
      </c>
      <c r="I2541" s="6" t="str">
        <f ca="1">IF(OR(Table2[[#This Row],[M17_21_2]]&gt;0,Table2[[#This Row],[K17_21_2]]&lt;0),"+-","")</f>
        <v/>
      </c>
      <c r="J2541" s="9">
        <f ca="1">SUMIF(INDIRECT(Table2[[#Headers],[M23_28_2]]&amp;"[concat]"),Table2[concat],INDIRECT(Table2[[#Headers],[M23_28_2]]&amp;"[c]"))</f>
        <v>0</v>
      </c>
      <c r="K2541" s="9"/>
      <c r="L2541" s="9" t="str">
        <f ca="1">IF(OR(Table2[[#This Row],[M23_28_2]]&gt;0,Table2[[#This Row],[K23_28_2]]&lt;0),"+-","")</f>
        <v/>
      </c>
    </row>
    <row r="2542" spans="1:12" x14ac:dyDescent="0.25">
      <c r="A2542" s="6" t="str">
        <f>SUBSTITUTE(SUBSTITUTE(Table2[[#This Row],[NAMA BARANG]],"-","")," ","")</f>
        <v>NBA5BTS80biasa2511065</v>
      </c>
      <c r="B2542" s="8" t="str">
        <f ca="1">IF(Table2[[#This Row],[TT]]&lt;1,"",COUNT(B$2:B2541)+1)</f>
        <v/>
      </c>
      <c r="C2542" s="6" t="s">
        <v>2788</v>
      </c>
      <c r="D2542" s="8">
        <v>0</v>
      </c>
      <c r="F2542" s="8">
        <f ca="1">SUM(Table2[[#This Row],[AWAL]],Table2[[#This Row],[M17_21_2]],Table2[[#This Row],[K17_21_2]],Table2[[#This Row],[M23_28_2]],Table2[[#This Row],[K23_28_2]])</f>
        <v>0</v>
      </c>
      <c r="G2542" s="6">
        <f ca="1">SUMIF(INDIRECT(Table2[[#Headers],[M17_21_2]]&amp;"[concat]"),Table2[concat],INDIRECT(Table2[[#Headers],[M17_21_2]]&amp;"[c]"))</f>
        <v>0</v>
      </c>
      <c r="H2542" s="6">
        <f ca="1">SUMIF(INDIRECT(Table2[[#Headers],[K17_21_2]]&amp;"[concat]"),Table2[concat],INDIRECT(Table2[[#Headers],[K17_21_2]]&amp;"[c]"))*-1</f>
        <v>0</v>
      </c>
      <c r="I2542" s="6" t="str">
        <f ca="1">IF(OR(Table2[[#This Row],[M17_21_2]]&gt;0,Table2[[#This Row],[K17_21_2]]&lt;0),"+-","")</f>
        <v/>
      </c>
      <c r="J2542" s="9">
        <f ca="1">SUMIF(INDIRECT(Table2[[#Headers],[M23_28_2]]&amp;"[concat]"),Table2[concat],INDIRECT(Table2[[#Headers],[M23_28_2]]&amp;"[c]"))</f>
        <v>0</v>
      </c>
      <c r="K2542" s="9"/>
      <c r="L2542" s="9" t="str">
        <f ca="1">IF(OR(Table2[[#This Row],[M23_28_2]]&gt;0,Table2[[#This Row],[K23_28_2]]&lt;0),"+-","")</f>
        <v/>
      </c>
    </row>
    <row r="2543" spans="1:12" x14ac:dyDescent="0.25">
      <c r="A2543" s="6" t="str">
        <f>SUBSTITUTE(SUBSTITUTE(Table2[[#This Row],[NAMA BARANG]],"-","")," ","")</f>
        <v>NBA5BTS80biasa2882519</v>
      </c>
      <c r="B2543" s="8" t="str">
        <f ca="1">IF(Table2[[#This Row],[TT]]&lt;1,"",COUNT(B$2:B2542)+1)</f>
        <v/>
      </c>
      <c r="C2543" s="6" t="s">
        <v>2789</v>
      </c>
      <c r="D2543" s="8">
        <v>0</v>
      </c>
      <c r="F2543" s="8">
        <f ca="1">SUM(Table2[[#This Row],[AWAL]],Table2[[#This Row],[M17_21_2]],Table2[[#This Row],[K17_21_2]],Table2[[#This Row],[M23_28_2]],Table2[[#This Row],[K23_28_2]])</f>
        <v>0</v>
      </c>
      <c r="G2543" s="6">
        <f ca="1">SUMIF(INDIRECT(Table2[[#Headers],[M17_21_2]]&amp;"[concat]"),Table2[concat],INDIRECT(Table2[[#Headers],[M17_21_2]]&amp;"[c]"))</f>
        <v>0</v>
      </c>
      <c r="H2543" s="6">
        <f ca="1">SUMIF(INDIRECT(Table2[[#Headers],[K17_21_2]]&amp;"[concat]"),Table2[concat],INDIRECT(Table2[[#Headers],[K17_21_2]]&amp;"[c]"))*-1</f>
        <v>0</v>
      </c>
      <c r="I2543" s="6" t="str">
        <f ca="1">IF(OR(Table2[[#This Row],[M17_21_2]]&gt;0,Table2[[#This Row],[K17_21_2]]&lt;0),"+-","")</f>
        <v/>
      </c>
      <c r="J2543" s="9">
        <f ca="1">SUMIF(INDIRECT(Table2[[#Headers],[M23_28_2]]&amp;"[concat]"),Table2[concat],INDIRECT(Table2[[#Headers],[M23_28_2]]&amp;"[c]"))</f>
        <v>0</v>
      </c>
      <c r="K2543" s="9"/>
      <c r="L2543" s="9" t="str">
        <f ca="1">IF(OR(Table2[[#This Row],[M23_28_2]]&gt;0,Table2[[#This Row],[K23_28_2]]&lt;0),"+-","")</f>
        <v/>
      </c>
    </row>
    <row r="2544" spans="1:12" x14ac:dyDescent="0.25">
      <c r="A2544" s="6" t="str">
        <f>SUBSTITUTE(SUBSTITUTE(Table2[[#This Row],[NAMA BARANG]],"-","")," ","")</f>
        <v>NBA5BTS80biasa2882562</v>
      </c>
      <c r="B2544" s="8" t="str">
        <f ca="1">IF(Table2[[#This Row],[TT]]&lt;1,"",COUNT(B$2:B2543)+1)</f>
        <v/>
      </c>
      <c r="C2544" s="6" t="s">
        <v>2790</v>
      </c>
      <c r="D2544" s="8">
        <v>0</v>
      </c>
      <c r="F2544" s="8">
        <f ca="1">SUM(Table2[[#This Row],[AWAL]],Table2[[#This Row],[M17_21_2]],Table2[[#This Row],[K17_21_2]],Table2[[#This Row],[M23_28_2]],Table2[[#This Row],[K23_28_2]])</f>
        <v>0</v>
      </c>
      <c r="G2544" s="6">
        <f ca="1">SUMIF(INDIRECT(Table2[[#Headers],[M17_21_2]]&amp;"[concat]"),Table2[concat],INDIRECT(Table2[[#Headers],[M17_21_2]]&amp;"[c]"))</f>
        <v>0</v>
      </c>
      <c r="H2544" s="6">
        <f ca="1">SUMIF(INDIRECT(Table2[[#Headers],[K17_21_2]]&amp;"[concat]"),Table2[concat],INDIRECT(Table2[[#Headers],[K17_21_2]]&amp;"[c]"))*-1</f>
        <v>0</v>
      </c>
      <c r="I2544" s="6" t="str">
        <f ca="1">IF(OR(Table2[[#This Row],[M17_21_2]]&gt;0,Table2[[#This Row],[K17_21_2]]&lt;0),"+-","")</f>
        <v/>
      </c>
      <c r="J2544" s="9">
        <f ca="1">SUMIF(INDIRECT(Table2[[#Headers],[M23_28_2]]&amp;"[concat]"),Table2[concat],INDIRECT(Table2[[#Headers],[M23_28_2]]&amp;"[c]"))</f>
        <v>0</v>
      </c>
      <c r="K2544" s="9"/>
      <c r="L2544" s="9" t="str">
        <f ca="1">IF(OR(Table2[[#This Row],[M23_28_2]]&gt;0,Table2[[#This Row],[K23_28_2]]&lt;0),"+-","")</f>
        <v/>
      </c>
    </row>
    <row r="2545" spans="1:12" x14ac:dyDescent="0.25">
      <c r="A2545" s="6" t="str">
        <f>SUBSTITUTE(SUBSTITUTE(Table2[[#This Row],[NAMA BARANG]],"-","")," ","")</f>
        <v>NBA6BTS80biasa2885051</v>
      </c>
      <c r="B2545" s="10" t="str">
        <f ca="1">IF(Table2[[#This Row],[TT]]&lt;1,"",COUNT(B$2:B2544)+1)</f>
        <v/>
      </c>
      <c r="C2545" s="6" t="s">
        <v>2791</v>
      </c>
      <c r="D2545" s="8">
        <v>0</v>
      </c>
      <c r="F2545" s="10">
        <f ca="1">SUM(Table2[[#This Row],[AWAL]],Table2[[#This Row],[M17_21_2]],Table2[[#This Row],[K17_21_2]],Table2[[#This Row],[M23_28_2]],Table2[[#This Row],[K23_28_2]])</f>
        <v>0</v>
      </c>
      <c r="G2545" s="6">
        <f ca="1">SUMIF(INDIRECT(Table2[[#Headers],[M17_21_2]]&amp;"[concat]"),Table2[concat],INDIRECT(Table2[[#Headers],[M17_21_2]]&amp;"[c]"))</f>
        <v>0</v>
      </c>
      <c r="H2545" s="6">
        <f ca="1">SUMIF(INDIRECT(Table2[[#Headers],[K17_21_2]]&amp;"[concat]"),Table2[concat],INDIRECT(Table2[[#Headers],[K17_21_2]]&amp;"[c]"))*-1</f>
        <v>0</v>
      </c>
      <c r="I2545" s="6" t="str">
        <f ca="1">IF(OR(Table2[[#This Row],[M17_21_2]]&gt;0,Table2[[#This Row],[K17_21_2]]&lt;0),"+-","")</f>
        <v/>
      </c>
      <c r="J2545" s="9">
        <f ca="1">SUMIF(INDIRECT(Table2[[#Headers],[M23_28_2]]&amp;"[concat]"),Table2[concat],INDIRECT(Table2[[#Headers],[M23_28_2]]&amp;"[c]"))</f>
        <v>0</v>
      </c>
      <c r="K2545" s="9"/>
      <c r="L2545" s="9" t="str">
        <f ca="1">IF(OR(Table2[[#This Row],[M23_28_2]]&gt;0,Table2[[#This Row],[K23_28_2]]&lt;0),"+-","")</f>
        <v/>
      </c>
    </row>
    <row r="2546" spans="1:12" x14ac:dyDescent="0.25">
      <c r="A2546" s="6" t="str">
        <f>SUBSTITUTE(SUBSTITUTE(Table2[[#This Row],[NAMA BARANG]],"-","")," ","")</f>
        <v>NBA6BTS80biasa2885064</v>
      </c>
      <c r="B2546" s="10" t="str">
        <f ca="1">IF(Table2[[#This Row],[TT]]&lt;1,"",COUNT(B$2:B2545)+1)</f>
        <v/>
      </c>
      <c r="C2546" s="6" t="s">
        <v>2792</v>
      </c>
      <c r="D2546" s="8">
        <v>0</v>
      </c>
      <c r="F2546" s="10">
        <f ca="1">SUM(Table2[[#This Row],[AWAL]],Table2[[#This Row],[M17_21_2]],Table2[[#This Row],[K17_21_2]],Table2[[#This Row],[M23_28_2]],Table2[[#This Row],[K23_28_2]])</f>
        <v>0</v>
      </c>
      <c r="G2546" s="6">
        <f ca="1">SUMIF(INDIRECT(Table2[[#Headers],[M17_21_2]]&amp;"[concat]"),Table2[concat],INDIRECT(Table2[[#Headers],[M17_21_2]]&amp;"[c]"))</f>
        <v>0</v>
      </c>
      <c r="H2546" s="6">
        <f ca="1">SUMIF(INDIRECT(Table2[[#Headers],[K17_21_2]]&amp;"[concat]"),Table2[concat],INDIRECT(Table2[[#Headers],[K17_21_2]]&amp;"[c]"))*-1</f>
        <v>0</v>
      </c>
      <c r="I2546" s="6" t="str">
        <f ca="1">IF(OR(Table2[[#This Row],[M17_21_2]]&gt;0,Table2[[#This Row],[K17_21_2]]&lt;0),"+-","")</f>
        <v/>
      </c>
      <c r="J2546" s="9">
        <f ca="1">SUMIF(INDIRECT(Table2[[#Headers],[M23_28_2]]&amp;"[concat]"),Table2[concat],INDIRECT(Table2[[#Headers],[M23_28_2]]&amp;"[c]"))</f>
        <v>0</v>
      </c>
      <c r="K2546" s="9"/>
      <c r="L2546" s="9" t="str">
        <f ca="1">IF(OR(Table2[[#This Row],[M23_28_2]]&gt;0,Table2[[#This Row],[K23_28_2]]&lt;0),"+-","")</f>
        <v/>
      </c>
    </row>
    <row r="2547" spans="1:12" x14ac:dyDescent="0.25">
      <c r="A2547" s="6" t="str">
        <f>SUBSTITUTE(SUBSTITUTE(Table2[[#This Row],[NAMA BARANG]],"-","")," ","")</f>
        <v>NBSpiralB5B15222618</v>
      </c>
      <c r="B2547" s="8" t="str">
        <f ca="1">IF(Table2[[#This Row],[TT]]&lt;1,"",COUNT(B$2:B2546)+1)</f>
        <v/>
      </c>
      <c r="C2547" s="6" t="s">
        <v>1742</v>
      </c>
      <c r="D2547" s="8">
        <v>0</v>
      </c>
      <c r="F2547" s="8">
        <f ca="1">SUM(Table2[[#This Row],[AWAL]],Table2[[#This Row],[M17_21_2]],Table2[[#This Row],[K17_21_2]],Table2[[#This Row],[M23_28_2]],Table2[[#This Row],[K23_28_2]])</f>
        <v>0</v>
      </c>
      <c r="G2547" s="6">
        <f ca="1">SUMIF(INDIRECT(Table2[[#Headers],[M17_21_2]]&amp;"[concat]"),Table2[concat],INDIRECT(Table2[[#Headers],[M17_21_2]]&amp;"[c]"))</f>
        <v>0</v>
      </c>
      <c r="H2547" s="6">
        <f ca="1">SUMIF(INDIRECT(Table2[[#Headers],[K17_21_2]]&amp;"[concat]"),Table2[concat],INDIRECT(Table2[[#Headers],[K17_21_2]]&amp;"[c]"))*-1</f>
        <v>0</v>
      </c>
      <c r="I2547" s="6" t="str">
        <f ca="1">IF(OR(Table2[[#This Row],[M17_21_2]]&gt;0,Table2[[#This Row],[K17_21_2]]&lt;0),"+-","")</f>
        <v/>
      </c>
      <c r="J2547" s="9">
        <f ca="1">SUMIF(INDIRECT(Table2[[#Headers],[M23_28_2]]&amp;"[concat]"),Table2[concat],INDIRECT(Table2[[#Headers],[M23_28_2]]&amp;"[c]"))</f>
        <v>0</v>
      </c>
      <c r="K2547" s="9"/>
      <c r="L2547" s="9" t="str">
        <f ca="1">IF(OR(Table2[[#This Row],[M23_28_2]]&gt;0,Table2[[#This Row],[K23_28_2]]&lt;0),"+-","")</f>
        <v/>
      </c>
    </row>
    <row r="2548" spans="1:12" x14ac:dyDescent="0.25">
      <c r="A2548" s="6" t="str">
        <f>SUBSTITUTE(SUBSTITUTE(Table2[[#This Row],[NAMA BARANG]],"-","")," ","")</f>
        <v>Notesspiralbatik501jos</v>
      </c>
      <c r="B2548" s="8" t="str">
        <f ca="1">IF(Table2[[#This Row],[TT]]&lt;1,"",COUNT(B$2:B2547)+1)</f>
        <v/>
      </c>
      <c r="C2548" s="6" t="s">
        <v>1750</v>
      </c>
      <c r="D2548" s="8">
        <v>0</v>
      </c>
      <c r="F2548" s="8">
        <f ca="1">SUM(Table2[[#This Row],[AWAL]],Table2[[#This Row],[M17_21_2]],Table2[[#This Row],[K17_21_2]],Table2[[#This Row],[M23_28_2]],Table2[[#This Row],[K23_28_2]])</f>
        <v>0</v>
      </c>
      <c r="G2548" s="6">
        <f ca="1">SUMIF(INDIRECT(Table2[[#Headers],[M17_21_2]]&amp;"[concat]"),Table2[concat],INDIRECT(Table2[[#Headers],[M17_21_2]]&amp;"[c]"))</f>
        <v>0</v>
      </c>
      <c r="H2548" s="6">
        <f ca="1">SUMIF(INDIRECT(Table2[[#Headers],[K17_21_2]]&amp;"[concat]"),Table2[concat],INDIRECT(Table2[[#Headers],[K17_21_2]]&amp;"[c]"))*-1</f>
        <v>0</v>
      </c>
      <c r="I2548" s="6" t="str">
        <f ca="1">IF(OR(Table2[[#This Row],[M17_21_2]]&gt;0,Table2[[#This Row],[K17_21_2]]&lt;0),"+-","")</f>
        <v/>
      </c>
      <c r="J2548" s="9">
        <f ca="1">SUMIF(INDIRECT(Table2[[#Headers],[M23_28_2]]&amp;"[concat]"),Table2[concat],INDIRECT(Table2[[#Headers],[M23_28_2]]&amp;"[c]"))</f>
        <v>0</v>
      </c>
      <c r="K2548" s="9"/>
      <c r="L2548" s="9" t="str">
        <f ca="1">IF(OR(Table2[[#This Row],[M23_28_2]]&gt;0,Table2[[#This Row],[K23_28_2]]&lt;0),"+-","")</f>
        <v/>
      </c>
    </row>
    <row r="2549" spans="1:12" x14ac:dyDescent="0.25">
      <c r="A2549" s="6" t="str">
        <f>SUBSTITUTE(SUBSTITUTE(Table2[[#This Row],[NAMA BARANG]],"-","")," ","")</f>
        <v>PCaseKlg1906mobil</v>
      </c>
      <c r="B2549" s="8" t="str">
        <f ca="1">IF(Table2[[#This Row],[TT]]&lt;1,"",COUNT(B$2:B2548)+1)</f>
        <v/>
      </c>
      <c r="C2549" s="6" t="s">
        <v>1787</v>
      </c>
      <c r="D2549" s="8">
        <v>3</v>
      </c>
      <c r="E2549" s="8" t="s">
        <v>98</v>
      </c>
      <c r="F2549" s="8">
        <f ca="1">SUM(Table2[[#This Row],[AWAL]],Table2[[#This Row],[M17_21_2]],Table2[[#This Row],[K17_21_2]],Table2[[#This Row],[M23_28_2]],Table2[[#This Row],[K23_28_2]])</f>
        <v>0</v>
      </c>
      <c r="G2549" s="6">
        <f ca="1">SUMIF(INDIRECT(Table2[[#Headers],[M17_21_2]]&amp;"[concat]"),Table2[concat],INDIRECT(Table2[[#Headers],[M17_21_2]]&amp;"[c]"))</f>
        <v>0</v>
      </c>
      <c r="H2549" s="6">
        <f ca="1">SUMIF(INDIRECT(Table2[[#Headers],[K17_21_2]]&amp;"[concat]"),Table2[concat],INDIRECT(Table2[[#Headers],[K17_21_2]]&amp;"[c]"))*-1</f>
        <v>-3</v>
      </c>
      <c r="I2549" s="6" t="str">
        <f ca="1">IF(OR(Table2[[#This Row],[M17_21_2]]&gt;0,Table2[[#This Row],[K17_21_2]]&lt;0),"+-","")</f>
        <v>+-</v>
      </c>
      <c r="J2549" s="9">
        <f ca="1">SUMIF(INDIRECT(Table2[[#Headers],[M23_28_2]]&amp;"[concat]"),Table2[concat],INDIRECT(Table2[[#Headers],[M23_28_2]]&amp;"[c]"))</f>
        <v>0</v>
      </c>
      <c r="K2549" s="9"/>
      <c r="L2549" s="9" t="str">
        <f ca="1">IF(OR(Table2[[#This Row],[M23_28_2]]&gt;0,Table2[[#This Row],[K23_28_2]]&lt;0),"+-","")</f>
        <v/>
      </c>
    </row>
    <row r="2550" spans="1:12" x14ac:dyDescent="0.25">
      <c r="A2550" s="6" t="str">
        <f>SUBSTITUTE(SUBSTITUTE(Table2[[#This Row],[NAMA BARANG]],"-","")," ","")</f>
        <v>PCaseKlgret002</v>
      </c>
      <c r="B2550" s="8" t="str">
        <f ca="1">IF(Table2[[#This Row],[TT]]&lt;1,"",COUNT(B$2:B2549)+1)</f>
        <v/>
      </c>
      <c r="C2550" s="6" t="s">
        <v>1788</v>
      </c>
      <c r="D2550" s="8">
        <v>0</v>
      </c>
      <c r="F2550" s="8">
        <f ca="1">SUM(Table2[[#This Row],[AWAL]],Table2[[#This Row],[M17_21_2]],Table2[[#This Row],[K17_21_2]],Table2[[#This Row],[M23_28_2]],Table2[[#This Row],[K23_28_2]])</f>
        <v>0</v>
      </c>
      <c r="G2550" s="6">
        <f ca="1">SUMIF(INDIRECT(Table2[[#Headers],[M17_21_2]]&amp;"[concat]"),Table2[concat],INDIRECT(Table2[[#Headers],[M17_21_2]]&amp;"[c]"))</f>
        <v>0</v>
      </c>
      <c r="H2550" s="6">
        <f ca="1">SUMIF(INDIRECT(Table2[[#Headers],[K17_21_2]]&amp;"[concat]"),Table2[concat],INDIRECT(Table2[[#Headers],[K17_21_2]]&amp;"[c]"))*-1</f>
        <v>0</v>
      </c>
      <c r="I2550" s="6" t="str">
        <f ca="1">IF(OR(Table2[[#This Row],[M17_21_2]]&gt;0,Table2[[#This Row],[K17_21_2]]&lt;0),"+-","")</f>
        <v/>
      </c>
      <c r="J2550" s="9">
        <f ca="1">SUMIF(INDIRECT(Table2[[#Headers],[M23_28_2]]&amp;"[concat]"),Table2[concat],INDIRECT(Table2[[#Headers],[M23_28_2]]&amp;"[c]"))</f>
        <v>0</v>
      </c>
      <c r="K2550" s="9"/>
      <c r="L2550" s="9" t="str">
        <f ca="1">IF(OR(Table2[[#This Row],[M23_28_2]]&gt;0,Table2[[#This Row],[K23_28_2]]&lt;0),"+-","")</f>
        <v/>
      </c>
    </row>
    <row r="2551" spans="1:12" x14ac:dyDescent="0.25">
      <c r="A2551" s="6" t="str">
        <f>SUBSTITUTE(SUBSTITUTE(Table2[[#This Row],[NAMA BARANG]],"-","")," ","")</f>
        <v>PCaseKlgXD9555(GADING)</v>
      </c>
      <c r="B2551" s="8" t="str">
        <f ca="1">IF(Table2[[#This Row],[TT]]&lt;1,"",COUNT(B$2:B2550)+1)</f>
        <v/>
      </c>
      <c r="C2551" s="6" t="s">
        <v>1789</v>
      </c>
      <c r="D2551" s="8">
        <v>1</v>
      </c>
      <c r="E2551" s="8" t="s">
        <v>42</v>
      </c>
      <c r="F2551" s="8">
        <f ca="1">SUM(Table2[[#This Row],[AWAL]],Table2[[#This Row],[M17_21_2]],Table2[[#This Row],[K17_21_2]],Table2[[#This Row],[M23_28_2]],Table2[[#This Row],[K23_28_2]])</f>
        <v>0</v>
      </c>
      <c r="G2551" s="6">
        <f ca="1">SUMIF(INDIRECT(Table2[[#Headers],[M17_21_2]]&amp;"[concat]"),Table2[concat],INDIRECT(Table2[[#Headers],[M17_21_2]]&amp;"[c]"))</f>
        <v>0</v>
      </c>
      <c r="H2551" s="6">
        <f ca="1">SUMIF(INDIRECT(Table2[[#Headers],[K17_21_2]]&amp;"[concat]"),Table2[concat],INDIRECT(Table2[[#Headers],[K17_21_2]]&amp;"[c]"))*-1</f>
        <v>-1</v>
      </c>
      <c r="I2551" s="6" t="str">
        <f ca="1">IF(OR(Table2[[#This Row],[M17_21_2]]&gt;0,Table2[[#This Row],[K17_21_2]]&lt;0),"+-","")</f>
        <v>+-</v>
      </c>
      <c r="J2551" s="9">
        <f ca="1">SUMIF(INDIRECT(Table2[[#Headers],[M23_28_2]]&amp;"[concat]"),Table2[concat],INDIRECT(Table2[[#Headers],[M23_28_2]]&amp;"[c]"))</f>
        <v>0</v>
      </c>
      <c r="K2551" s="9"/>
      <c r="L2551" s="9" t="str">
        <f ca="1">IF(OR(Table2[[#This Row],[M23_28_2]]&gt;0,Table2[[#This Row],[K23_28_2]]&lt;0),"+-","")</f>
        <v/>
      </c>
    </row>
    <row r="2552" spans="1:12" x14ac:dyDescent="0.25">
      <c r="A2552" s="6" t="str">
        <f>SUBSTITUTE(SUBSTITUTE(Table2[[#This Row],[NAMA BARANG]],"-","")," ","")</f>
        <v>Pcasemagnit35128L</v>
      </c>
      <c r="B2552" s="8" t="str">
        <f ca="1">IF(Table2[[#This Row],[TT]]&lt;1,"",COUNT(B$2:B2551)+1)</f>
        <v/>
      </c>
      <c r="C2552" s="6" t="s">
        <v>1794</v>
      </c>
      <c r="D2552" s="8">
        <v>0</v>
      </c>
      <c r="F2552" s="8">
        <f ca="1">SUM(Table2[[#This Row],[AWAL]],Table2[[#This Row],[M17_21_2]],Table2[[#This Row],[K17_21_2]],Table2[[#This Row],[M23_28_2]],Table2[[#This Row],[K23_28_2]])</f>
        <v>0</v>
      </c>
      <c r="G2552" s="6">
        <f ca="1">SUMIF(INDIRECT(Table2[[#Headers],[M17_21_2]]&amp;"[concat]"),Table2[concat],INDIRECT(Table2[[#Headers],[M17_21_2]]&amp;"[c]"))</f>
        <v>0</v>
      </c>
      <c r="H2552" s="6">
        <f ca="1">SUMIF(INDIRECT(Table2[[#Headers],[K17_21_2]]&amp;"[concat]"),Table2[concat],INDIRECT(Table2[[#Headers],[K17_21_2]]&amp;"[c]"))*-1</f>
        <v>0</v>
      </c>
      <c r="I2552" s="6" t="str">
        <f ca="1">IF(OR(Table2[[#This Row],[M17_21_2]]&gt;0,Table2[[#This Row],[K17_21_2]]&lt;0),"+-","")</f>
        <v/>
      </c>
      <c r="J2552" s="9">
        <f ca="1">SUMIF(INDIRECT(Table2[[#Headers],[M23_28_2]]&amp;"[concat]"),Table2[concat],INDIRECT(Table2[[#Headers],[M23_28_2]]&amp;"[c]"))</f>
        <v>0</v>
      </c>
      <c r="K2552" s="9"/>
      <c r="L2552" s="9" t="str">
        <f ca="1">IF(OR(Table2[[#This Row],[M23_28_2]]&gt;0,Table2[[#This Row],[K23_28_2]]&lt;0),"+-","")</f>
        <v/>
      </c>
    </row>
    <row r="2553" spans="1:12" x14ac:dyDescent="0.25">
      <c r="A2553" s="6" t="str">
        <f>SUBSTITUTE(SUBSTITUTE(Table2[[#This Row],[NAMA BARANG]],"-","")," ","")</f>
        <v>Pcasemagnit6807</v>
      </c>
      <c r="B2553" s="8" t="str">
        <f ca="1">IF(Table2[[#This Row],[TT]]&lt;1,"",COUNT(B$2:B2552)+1)</f>
        <v/>
      </c>
      <c r="C2553" s="6" t="s">
        <v>2915</v>
      </c>
      <c r="D2553" s="8">
        <v>2</v>
      </c>
      <c r="E2553" s="8" t="s">
        <v>2980</v>
      </c>
      <c r="F2553" s="8">
        <f ca="1">SUM(Table2[[#This Row],[AWAL]],Table2[[#This Row],[M17_21_2]],Table2[[#This Row],[K17_21_2]],Table2[[#This Row],[M23_28_2]],Table2[[#This Row],[K23_28_2]])</f>
        <v>0</v>
      </c>
      <c r="G2553" s="6">
        <f ca="1">SUMIF(INDIRECT(Table2[[#Headers],[M17_21_2]]&amp;"[concat]"),Table2[concat],INDIRECT(Table2[[#Headers],[M17_21_2]]&amp;"[c]"))</f>
        <v>0</v>
      </c>
      <c r="H2553" s="6">
        <f ca="1">SUMIF(INDIRECT(Table2[[#Headers],[K17_21_2]]&amp;"[concat]"),Table2[concat],INDIRECT(Table2[[#Headers],[K17_21_2]]&amp;"[c]"))*-1</f>
        <v>-2</v>
      </c>
      <c r="I2553" s="6" t="str">
        <f ca="1">IF(OR(Table2[[#This Row],[M17_21_2]]&gt;0,Table2[[#This Row],[K17_21_2]]&lt;0),"+-","")</f>
        <v>+-</v>
      </c>
      <c r="J2553" s="9">
        <f ca="1">SUMIF(INDIRECT(Table2[[#Headers],[M23_28_2]]&amp;"[concat]"),Table2[concat],INDIRECT(Table2[[#Headers],[M23_28_2]]&amp;"[c]"))</f>
        <v>0</v>
      </c>
      <c r="K2553" s="9"/>
      <c r="L2553" s="9" t="str">
        <f ca="1">IF(OR(Table2[[#This Row],[M23_28_2]]&gt;0,Table2[[#This Row],[K23_28_2]]&lt;0),"+-","")</f>
        <v/>
      </c>
    </row>
    <row r="2554" spans="1:12" x14ac:dyDescent="0.25">
      <c r="A2554" s="6" t="str">
        <f>SUBSTITUTE(SUBSTITUTE(Table2[[#This Row],[NAMA BARANG]],"-","")," ","")</f>
        <v>PCaseplstPC206Sorok</v>
      </c>
      <c r="B2554" s="8" t="str">
        <f ca="1">IF(Table2[[#This Row],[TT]]&lt;1,"",COUNT(B$2:B2553)+1)</f>
        <v/>
      </c>
      <c r="C2554" s="6" t="s">
        <v>1802</v>
      </c>
      <c r="D2554" s="8">
        <v>0</v>
      </c>
      <c r="F2554" s="8">
        <f ca="1">SUM(Table2[[#This Row],[AWAL]],Table2[[#This Row],[M17_21_2]],Table2[[#This Row],[K17_21_2]],Table2[[#This Row],[M23_28_2]],Table2[[#This Row],[K23_28_2]])</f>
        <v>0</v>
      </c>
      <c r="G2554" s="6">
        <f ca="1">SUMIF(INDIRECT(Table2[[#Headers],[M17_21_2]]&amp;"[concat]"),Table2[concat],INDIRECT(Table2[[#Headers],[M17_21_2]]&amp;"[c]"))</f>
        <v>0</v>
      </c>
      <c r="H2554" s="6">
        <f ca="1">SUMIF(INDIRECT(Table2[[#Headers],[K17_21_2]]&amp;"[concat]"),Table2[concat],INDIRECT(Table2[[#Headers],[K17_21_2]]&amp;"[c]"))*-1</f>
        <v>0</v>
      </c>
      <c r="I2554" s="6" t="str">
        <f ca="1">IF(OR(Table2[[#This Row],[M17_21_2]]&gt;0,Table2[[#This Row],[K17_21_2]]&lt;0),"+-","")</f>
        <v/>
      </c>
      <c r="J2554" s="9">
        <f ca="1">SUMIF(INDIRECT(Table2[[#Headers],[M23_28_2]]&amp;"[concat]"),Table2[concat],INDIRECT(Table2[[#Headers],[M23_28_2]]&amp;"[c]"))</f>
        <v>0</v>
      </c>
      <c r="K2554" s="9"/>
      <c r="L2554" s="9" t="str">
        <f ca="1">IF(OR(Table2[[#This Row],[M23_28_2]]&gt;0,Table2[[#This Row],[K23_28_2]]&lt;0),"+-","")</f>
        <v/>
      </c>
    </row>
    <row r="2555" spans="1:12" x14ac:dyDescent="0.25">
      <c r="A2555" s="6" t="str">
        <f>SUBSTITUTE(SUBSTITUTE(Table2[[#This Row],[NAMA BARANG]],"-","")," ","")</f>
        <v>PC2A05</v>
      </c>
      <c r="B2555" s="8" t="str">
        <f ca="1">IF(Table2[[#This Row],[TT]]&lt;1,"",COUNT(B$2:B2554)+1)</f>
        <v/>
      </c>
      <c r="C2555" s="6" t="s">
        <v>1832</v>
      </c>
      <c r="D2555" s="8">
        <v>0</v>
      </c>
      <c r="F2555" s="8">
        <f ca="1">SUM(Table2[[#This Row],[AWAL]],Table2[[#This Row],[M17_21_2]],Table2[[#This Row],[K17_21_2]],Table2[[#This Row],[M23_28_2]],Table2[[#This Row],[K23_28_2]])</f>
        <v>0</v>
      </c>
      <c r="G2555" s="6">
        <f ca="1">SUMIF(INDIRECT(Table2[[#Headers],[M17_21_2]]&amp;"[concat]"),Table2[concat],INDIRECT(Table2[[#Headers],[M17_21_2]]&amp;"[c]"))</f>
        <v>0</v>
      </c>
      <c r="H2555" s="6">
        <f ca="1">SUMIF(INDIRECT(Table2[[#Headers],[K17_21_2]]&amp;"[concat]"),Table2[concat],INDIRECT(Table2[[#Headers],[K17_21_2]]&amp;"[c]"))*-1</f>
        <v>0</v>
      </c>
      <c r="I2555" s="6" t="str">
        <f ca="1">IF(OR(Table2[[#This Row],[M17_21_2]]&gt;0,Table2[[#This Row],[K17_21_2]]&lt;0),"+-","")</f>
        <v/>
      </c>
      <c r="J2555" s="9">
        <f ca="1">SUMIF(INDIRECT(Table2[[#Headers],[M23_28_2]]&amp;"[concat]"),Table2[concat],INDIRECT(Table2[[#Headers],[M23_28_2]]&amp;"[c]"))</f>
        <v>0</v>
      </c>
      <c r="K2555" s="9"/>
      <c r="L2555" s="9" t="str">
        <f ca="1">IF(OR(Table2[[#This Row],[M23_28_2]]&gt;0,Table2[[#This Row],[K23_28_2]]&lt;0),"+-","")</f>
        <v/>
      </c>
    </row>
    <row r="2556" spans="1:12" x14ac:dyDescent="0.25">
      <c r="A2556" s="6" t="str">
        <f>SUBSTITUTE(SUBSTITUTE(Table2[[#This Row],[NAMA BARANG]],"-","")," ","")</f>
        <v>PCA220PC5080</v>
      </c>
      <c r="B2556" s="8" t="str">
        <f ca="1">IF(Table2[[#This Row],[TT]]&lt;1,"",COUNT(B$2:B2555)+1)</f>
        <v/>
      </c>
      <c r="C2556" s="6" t="s">
        <v>1836</v>
      </c>
      <c r="D2556" s="8">
        <v>0</v>
      </c>
      <c r="F2556" s="8">
        <f ca="1">SUM(Table2[[#This Row],[AWAL]],Table2[[#This Row],[M17_21_2]],Table2[[#This Row],[K17_21_2]],Table2[[#This Row],[M23_28_2]],Table2[[#This Row],[K23_28_2]])</f>
        <v>0</v>
      </c>
      <c r="G2556" s="6">
        <f ca="1">SUMIF(INDIRECT(Table2[[#Headers],[M17_21_2]]&amp;"[concat]"),Table2[concat],INDIRECT(Table2[[#Headers],[M17_21_2]]&amp;"[c]"))</f>
        <v>0</v>
      </c>
      <c r="H2556" s="6">
        <f ca="1">SUMIF(INDIRECT(Table2[[#Headers],[K17_21_2]]&amp;"[concat]"),Table2[concat],INDIRECT(Table2[[#Headers],[K17_21_2]]&amp;"[c]"))*-1</f>
        <v>0</v>
      </c>
      <c r="I2556" s="6" t="str">
        <f ca="1">IF(OR(Table2[[#This Row],[M17_21_2]]&gt;0,Table2[[#This Row],[K17_21_2]]&lt;0),"+-","")</f>
        <v/>
      </c>
      <c r="J2556" s="9">
        <f ca="1">SUMIF(INDIRECT(Table2[[#Headers],[M23_28_2]]&amp;"[concat]"),Table2[concat],INDIRECT(Table2[[#Headers],[M23_28_2]]&amp;"[c]"))</f>
        <v>0</v>
      </c>
      <c r="K2556" s="9"/>
      <c r="L2556" s="9" t="str">
        <f ca="1">IF(OR(Table2[[#This Row],[M23_28_2]]&gt;0,Table2[[#This Row],[K23_28_2]]&lt;0),"+-","")</f>
        <v/>
      </c>
    </row>
    <row r="2557" spans="1:12" x14ac:dyDescent="0.25">
      <c r="A2557" s="6" t="str">
        <f>SUBSTITUTE(SUBSTITUTE(Table2[[#This Row],[NAMA BARANG]],"-","")," ","")</f>
        <v>Pckartonkk12993D</v>
      </c>
      <c r="B2557" s="8" t="str">
        <f ca="1">IF(Table2[[#This Row],[TT]]&lt;1,"",COUNT(B$2:B2556)+1)</f>
        <v/>
      </c>
      <c r="C2557" s="6" t="s">
        <v>2881</v>
      </c>
      <c r="D2557" s="8">
        <v>2</v>
      </c>
      <c r="E2557" s="8" t="s">
        <v>43</v>
      </c>
      <c r="F2557" s="8">
        <f ca="1">SUM(Table2[[#This Row],[AWAL]],Table2[[#This Row],[M17_21_2]],Table2[[#This Row],[K17_21_2]],Table2[[#This Row],[M23_28_2]],Table2[[#This Row],[K23_28_2]])</f>
        <v>0</v>
      </c>
      <c r="G2557" s="6">
        <f ca="1">SUMIF(INDIRECT(Table2[[#Headers],[M17_21_2]]&amp;"[concat]"),Table2[concat],INDIRECT(Table2[[#Headers],[M17_21_2]]&amp;"[c]"))</f>
        <v>0</v>
      </c>
      <c r="H2557" s="6">
        <f ca="1">SUMIF(INDIRECT(Table2[[#Headers],[K17_21_2]]&amp;"[concat]"),Table2[concat],INDIRECT(Table2[[#Headers],[K17_21_2]]&amp;"[c]"))*-1</f>
        <v>-2</v>
      </c>
      <c r="I2557" s="6" t="str">
        <f ca="1">IF(OR(Table2[[#This Row],[M17_21_2]]&gt;0,Table2[[#This Row],[K17_21_2]]&lt;0),"+-","")</f>
        <v>+-</v>
      </c>
      <c r="J2557" s="9">
        <f ca="1">SUMIF(INDIRECT(Table2[[#Headers],[M23_28_2]]&amp;"[concat]"),Table2[concat],INDIRECT(Table2[[#Headers],[M23_28_2]]&amp;"[c]"))</f>
        <v>0</v>
      </c>
      <c r="K2557" s="9"/>
      <c r="L2557" s="9" t="str">
        <f ca="1">IF(OR(Table2[[#This Row],[M23_28_2]]&gt;0,Table2[[#This Row],[K23_28_2]]&lt;0),"+-","")</f>
        <v/>
      </c>
    </row>
    <row r="2558" spans="1:12" x14ac:dyDescent="0.25">
      <c r="A2558" s="6" t="str">
        <f>SUBSTITUTE(SUBSTITUTE(Table2[[#This Row],[NAMA BARANG]],"-","")," ","")</f>
        <v>PCklg1733</v>
      </c>
      <c r="B2558" s="8" t="str">
        <f ca="1">IF(Table2[[#This Row],[TT]]&lt;1,"",COUNT(B$2:B2557)+1)</f>
        <v/>
      </c>
      <c r="C2558" s="6" t="s">
        <v>2825</v>
      </c>
      <c r="D2558" s="8">
        <v>3</v>
      </c>
      <c r="E2558" s="8" t="s">
        <v>42</v>
      </c>
      <c r="F2558" s="8">
        <f ca="1">SUM(Table2[[#This Row],[AWAL]],Table2[[#This Row],[M17_21_2]],Table2[[#This Row],[K17_21_2]],Table2[[#This Row],[M23_28_2]],Table2[[#This Row],[K23_28_2]])</f>
        <v>0</v>
      </c>
      <c r="G2558" s="6">
        <f ca="1">SUMIF(INDIRECT(Table2[[#Headers],[M17_21_2]]&amp;"[concat]"),Table2[concat],INDIRECT(Table2[[#Headers],[M17_21_2]]&amp;"[c]"))</f>
        <v>0</v>
      </c>
      <c r="H2558" s="6">
        <f ca="1">SUMIF(INDIRECT(Table2[[#Headers],[K17_21_2]]&amp;"[concat]"),Table2[concat],INDIRECT(Table2[[#Headers],[K17_21_2]]&amp;"[c]"))*-1</f>
        <v>-3</v>
      </c>
      <c r="I2558" s="6" t="str">
        <f ca="1">IF(OR(Table2[[#This Row],[M17_21_2]]&gt;0,Table2[[#This Row],[K17_21_2]]&lt;0),"+-","")</f>
        <v>+-</v>
      </c>
      <c r="J2558" s="9">
        <f ca="1">SUMIF(INDIRECT(Table2[[#Headers],[M23_28_2]]&amp;"[concat]"),Table2[concat],INDIRECT(Table2[[#Headers],[M23_28_2]]&amp;"[c]"))</f>
        <v>0</v>
      </c>
      <c r="K2558" s="9"/>
      <c r="L2558" s="9" t="str">
        <f ca="1">IF(OR(Table2[[#This Row],[M23_28_2]]&gt;0,Table2[[#This Row],[K23_28_2]]&lt;0),"+-","")</f>
        <v/>
      </c>
    </row>
    <row r="2559" spans="1:12" x14ac:dyDescent="0.25">
      <c r="A2559" s="6" t="str">
        <f>SUBSTITUTE(SUBSTITUTE(Table2[[#This Row],[NAMA BARANG]],"-","")," ","")</f>
        <v>Pcklg3339TSUM</v>
      </c>
      <c r="B2559" s="8" t="str">
        <f ca="1">IF(Table2[[#This Row],[TT]]&lt;1,"",COUNT(B$2:B2558)+1)</f>
        <v/>
      </c>
      <c r="C2559" s="6" t="s">
        <v>1875</v>
      </c>
      <c r="D2559" s="8">
        <v>0</v>
      </c>
      <c r="F2559" s="8">
        <f ca="1">SUM(Table2[[#This Row],[AWAL]],Table2[[#This Row],[M17_21_2]],Table2[[#This Row],[K17_21_2]],Table2[[#This Row],[M23_28_2]],Table2[[#This Row],[K23_28_2]])</f>
        <v>0</v>
      </c>
      <c r="G2559" s="6">
        <f ca="1">SUMIF(INDIRECT(Table2[[#Headers],[M17_21_2]]&amp;"[concat]"),Table2[concat],INDIRECT(Table2[[#Headers],[M17_21_2]]&amp;"[c]"))</f>
        <v>0</v>
      </c>
      <c r="H2559" s="6">
        <f ca="1">SUMIF(INDIRECT(Table2[[#Headers],[K17_21_2]]&amp;"[concat]"),Table2[concat],INDIRECT(Table2[[#Headers],[K17_21_2]]&amp;"[c]"))*-1</f>
        <v>0</v>
      </c>
      <c r="I2559" s="6" t="str">
        <f ca="1">IF(OR(Table2[[#This Row],[M17_21_2]]&gt;0,Table2[[#This Row],[K17_21_2]]&lt;0),"+-","")</f>
        <v/>
      </c>
      <c r="J2559" s="9">
        <f ca="1">SUMIF(INDIRECT(Table2[[#Headers],[M23_28_2]]&amp;"[concat]"),Table2[concat],INDIRECT(Table2[[#Headers],[M23_28_2]]&amp;"[c]"))</f>
        <v>0</v>
      </c>
      <c r="K2559" s="9"/>
      <c r="L2559" s="9" t="str">
        <f ca="1">IF(OR(Table2[[#This Row],[M23_28_2]]&gt;0,Table2[[#This Row],[K23_28_2]]&lt;0),"+-","")</f>
        <v/>
      </c>
    </row>
    <row r="2560" spans="1:12" x14ac:dyDescent="0.25">
      <c r="A2560" s="6" t="str">
        <f>SUBSTITUTE(SUBSTITUTE(Table2[[#This Row],[NAMA BARANG]],"-","")," ","")</f>
        <v>PCklg583mobilanak</v>
      </c>
      <c r="B2560" s="8" t="str">
        <f ca="1">IF(Table2[[#This Row],[TT]]&lt;1,"",COUNT(B$2:B2559)+1)</f>
        <v/>
      </c>
      <c r="C2560" s="6" t="s">
        <v>2822</v>
      </c>
      <c r="D2560" s="8">
        <v>3</v>
      </c>
      <c r="E2560" s="8" t="s">
        <v>68</v>
      </c>
      <c r="F2560" s="8">
        <f ca="1">SUM(Table2[[#This Row],[AWAL]],Table2[[#This Row],[M17_21_2]],Table2[[#This Row],[K17_21_2]],Table2[[#This Row],[M23_28_2]],Table2[[#This Row],[K23_28_2]])</f>
        <v>0</v>
      </c>
      <c r="G2560" s="6">
        <f ca="1">SUMIF(INDIRECT(Table2[[#Headers],[M17_21_2]]&amp;"[concat]"),Table2[concat],INDIRECT(Table2[[#Headers],[M17_21_2]]&amp;"[c]"))</f>
        <v>0</v>
      </c>
      <c r="H2560" s="6">
        <f ca="1">SUMIF(INDIRECT(Table2[[#Headers],[K17_21_2]]&amp;"[concat]"),Table2[concat],INDIRECT(Table2[[#Headers],[K17_21_2]]&amp;"[c]"))*-1</f>
        <v>-3</v>
      </c>
      <c r="I2560" s="6" t="str">
        <f ca="1">IF(OR(Table2[[#This Row],[M17_21_2]]&gt;0,Table2[[#This Row],[K17_21_2]]&lt;0),"+-","")</f>
        <v>+-</v>
      </c>
      <c r="J2560" s="9">
        <f ca="1">SUMIF(INDIRECT(Table2[[#Headers],[M23_28_2]]&amp;"[concat]"),Table2[concat],INDIRECT(Table2[[#Headers],[M23_28_2]]&amp;"[c]"))</f>
        <v>0</v>
      </c>
      <c r="K2560" s="9"/>
      <c r="L2560" s="9" t="str">
        <f ca="1">IF(OR(Table2[[#This Row],[M23_28_2]]&gt;0,Table2[[#This Row],[K23_28_2]]&lt;0),"+-","")</f>
        <v/>
      </c>
    </row>
    <row r="2561" spans="1:12" x14ac:dyDescent="0.25">
      <c r="A2561" s="6" t="str">
        <f>SUBSTITUTE(SUBSTITUTE(Table2[[#This Row],[NAMA BARANG]],"-","")," ","")</f>
        <v>PCklgAD118</v>
      </c>
      <c r="B2561" s="10" t="str">
        <f ca="1">IF(Table2[[#This Row],[TT]]&lt;1,"",COUNT(B$2:B2560)+1)</f>
        <v/>
      </c>
      <c r="C2561" s="6" t="s">
        <v>1877</v>
      </c>
      <c r="D2561" s="8">
        <v>0</v>
      </c>
      <c r="F2561" s="10">
        <f ca="1">SUM(Table2[[#This Row],[AWAL]],Table2[[#This Row],[M17_21_2]],Table2[[#This Row],[K17_21_2]],Table2[[#This Row],[M23_28_2]],Table2[[#This Row],[K23_28_2]])</f>
        <v>0</v>
      </c>
      <c r="G2561" s="6">
        <f ca="1">SUMIF(INDIRECT(Table2[[#Headers],[M17_21_2]]&amp;"[concat]"),Table2[concat],INDIRECT(Table2[[#Headers],[M17_21_2]]&amp;"[c]"))</f>
        <v>0</v>
      </c>
      <c r="H2561" s="6">
        <f ca="1">SUMIF(INDIRECT(Table2[[#Headers],[K17_21_2]]&amp;"[concat]"),Table2[concat],INDIRECT(Table2[[#Headers],[K17_21_2]]&amp;"[c]"))*-1</f>
        <v>0</v>
      </c>
      <c r="I2561" s="6" t="str">
        <f ca="1">IF(OR(Table2[[#This Row],[M17_21_2]]&gt;0,Table2[[#This Row],[K17_21_2]]&lt;0),"+-","")</f>
        <v/>
      </c>
      <c r="J2561" s="9">
        <f ca="1">SUMIF(INDIRECT(Table2[[#Headers],[M23_28_2]]&amp;"[concat]"),Table2[concat],INDIRECT(Table2[[#Headers],[M23_28_2]]&amp;"[c]"))</f>
        <v>0</v>
      </c>
      <c r="K2561" s="9"/>
      <c r="L2561" s="9" t="str">
        <f ca="1">IF(OR(Table2[[#This Row],[M23_28_2]]&gt;0,Table2[[#This Row],[K23_28_2]]&lt;0),"+-","")</f>
        <v/>
      </c>
    </row>
    <row r="2562" spans="1:12" x14ac:dyDescent="0.25">
      <c r="A2562" s="6" t="str">
        <f>SUBSTITUTE(SUBSTITUTE(Table2[[#This Row],[NAMA BARANG]],"-","")," ","")</f>
        <v>PCklgB597mobilset</v>
      </c>
      <c r="B2562" s="8" t="str">
        <f ca="1">IF(Table2[[#This Row],[TT]]&lt;1,"",COUNT(B$2:B2561)+1)</f>
        <v/>
      </c>
      <c r="C2562" s="6" t="s">
        <v>2823</v>
      </c>
      <c r="D2562" s="8">
        <v>1</v>
      </c>
      <c r="E2562" s="8" t="s">
        <v>98</v>
      </c>
      <c r="F2562" s="8">
        <f ca="1">SUM(Table2[[#This Row],[AWAL]],Table2[[#This Row],[M17_21_2]],Table2[[#This Row],[K17_21_2]],Table2[[#This Row],[M23_28_2]],Table2[[#This Row],[K23_28_2]])</f>
        <v>0</v>
      </c>
      <c r="G2562" s="6">
        <f ca="1">SUMIF(INDIRECT(Table2[[#Headers],[M17_21_2]]&amp;"[concat]"),Table2[concat],INDIRECT(Table2[[#Headers],[M17_21_2]]&amp;"[c]"))</f>
        <v>0</v>
      </c>
      <c r="H2562" s="6">
        <f ca="1">SUMIF(INDIRECT(Table2[[#Headers],[K17_21_2]]&amp;"[concat]"),Table2[concat],INDIRECT(Table2[[#Headers],[K17_21_2]]&amp;"[c]"))*-1</f>
        <v>-1</v>
      </c>
      <c r="I2562" s="6" t="str">
        <f ca="1">IF(OR(Table2[[#This Row],[M17_21_2]]&gt;0,Table2[[#This Row],[K17_21_2]]&lt;0),"+-","")</f>
        <v>+-</v>
      </c>
      <c r="J2562" s="9">
        <f ca="1">SUMIF(INDIRECT(Table2[[#Headers],[M23_28_2]]&amp;"[concat]"),Table2[concat],INDIRECT(Table2[[#Headers],[M23_28_2]]&amp;"[c]"))</f>
        <v>0</v>
      </c>
      <c r="K2562" s="9"/>
      <c r="L2562" s="9" t="str">
        <f ca="1">IF(OR(Table2[[#This Row],[M23_28_2]]&gt;0,Table2[[#This Row],[K23_28_2]]&lt;0),"+-","")</f>
        <v/>
      </c>
    </row>
    <row r="2563" spans="1:12" x14ac:dyDescent="0.25">
      <c r="A2563" s="6" t="str">
        <f>SUBSTITUTE(SUBSTITUTE(Table2[[#This Row],[NAMA BARANG]],"-","")," ","")</f>
        <v>PCMagnit8123jam</v>
      </c>
      <c r="B2563" s="8" t="str">
        <f ca="1">IF(Table2[[#This Row],[TT]]&lt;1,"",COUNT(B$2:B2562)+1)</f>
        <v/>
      </c>
      <c r="C2563" s="6" t="s">
        <v>1939</v>
      </c>
      <c r="D2563" s="8">
        <v>0</v>
      </c>
      <c r="F2563" s="8">
        <f ca="1">SUM(Table2[[#This Row],[AWAL]],Table2[[#This Row],[M17_21_2]],Table2[[#This Row],[K17_21_2]],Table2[[#This Row],[M23_28_2]],Table2[[#This Row],[K23_28_2]])</f>
        <v>0</v>
      </c>
      <c r="G2563" s="6">
        <f ca="1">SUMIF(INDIRECT(Table2[[#Headers],[M17_21_2]]&amp;"[concat]"),Table2[concat],INDIRECT(Table2[[#Headers],[M17_21_2]]&amp;"[c]"))</f>
        <v>0</v>
      </c>
      <c r="H2563" s="6">
        <f ca="1">SUMIF(INDIRECT(Table2[[#Headers],[K17_21_2]]&amp;"[concat]"),Table2[concat],INDIRECT(Table2[[#Headers],[K17_21_2]]&amp;"[c]"))*-1</f>
        <v>0</v>
      </c>
      <c r="I2563" s="6" t="str">
        <f ca="1">IF(OR(Table2[[#This Row],[M17_21_2]]&gt;0,Table2[[#This Row],[K17_21_2]]&lt;0),"+-","")</f>
        <v/>
      </c>
      <c r="J2563" s="9">
        <f ca="1">SUMIF(INDIRECT(Table2[[#Headers],[M23_28_2]]&amp;"[concat]"),Table2[concat],INDIRECT(Table2[[#Headers],[M23_28_2]]&amp;"[c]"))</f>
        <v>0</v>
      </c>
      <c r="K2563" s="9"/>
      <c r="L2563" s="9" t="str">
        <f ca="1">IF(OR(Table2[[#This Row],[M23_28_2]]&gt;0,Table2[[#This Row],[K23_28_2]]&lt;0),"+-","")</f>
        <v/>
      </c>
    </row>
    <row r="2564" spans="1:12" x14ac:dyDescent="0.25">
      <c r="A2564" s="6" t="str">
        <f>SUBSTITUTE(SUBSTITUTE(Table2[[#This Row],[NAMA BARANG]],"-","")," ","")</f>
        <v>PCMagnitA1159+Kal</v>
      </c>
      <c r="B2564" s="8" t="str">
        <f ca="1">IF(Table2[[#This Row],[TT]]&lt;1,"",COUNT(B$2:B2563)+1)</f>
        <v/>
      </c>
      <c r="C2564" s="6" t="s">
        <v>1946</v>
      </c>
      <c r="D2564" s="8">
        <v>0</v>
      </c>
      <c r="F2564" s="8">
        <f ca="1">SUM(Table2[[#This Row],[AWAL]],Table2[[#This Row],[M17_21_2]],Table2[[#This Row],[K17_21_2]],Table2[[#This Row],[M23_28_2]],Table2[[#This Row],[K23_28_2]])</f>
        <v>0</v>
      </c>
      <c r="G2564" s="6">
        <f ca="1">SUMIF(INDIRECT(Table2[[#Headers],[M17_21_2]]&amp;"[concat]"),Table2[concat],INDIRECT(Table2[[#Headers],[M17_21_2]]&amp;"[c]"))</f>
        <v>0</v>
      </c>
      <c r="H2564" s="6">
        <f ca="1">SUMIF(INDIRECT(Table2[[#Headers],[K17_21_2]]&amp;"[concat]"),Table2[concat],INDIRECT(Table2[[#Headers],[K17_21_2]]&amp;"[c]"))*-1</f>
        <v>0</v>
      </c>
      <c r="I2564" s="6" t="str">
        <f ca="1">IF(OR(Table2[[#This Row],[M17_21_2]]&gt;0,Table2[[#This Row],[K17_21_2]]&lt;0),"+-","")</f>
        <v/>
      </c>
      <c r="J2564" s="9">
        <f ca="1">SUMIF(INDIRECT(Table2[[#Headers],[M23_28_2]]&amp;"[concat]"),Table2[concat],INDIRECT(Table2[[#Headers],[M23_28_2]]&amp;"[c]"))</f>
        <v>0</v>
      </c>
      <c r="K2564" s="9"/>
      <c r="L2564" s="9" t="str">
        <f ca="1">IF(OR(Table2[[#This Row],[M23_28_2]]&gt;0,Table2[[#This Row],[K23_28_2]]&lt;0),"+-","")</f>
        <v/>
      </c>
    </row>
    <row r="2565" spans="1:12" x14ac:dyDescent="0.25">
      <c r="A2565" s="6" t="str">
        <f>SUBSTITUTE(SUBSTITUTE(Table2[[#This Row],[NAMA BARANG]],"-","")," ","")</f>
        <v>PCMagnitA787PU+CB</v>
      </c>
      <c r="B2565" s="8" t="str">
        <f ca="1">IF(Table2[[#This Row],[TT]]&lt;1,"",COUNT(B$2:B2564)+1)</f>
        <v/>
      </c>
      <c r="C2565" s="6" t="s">
        <v>1948</v>
      </c>
      <c r="D2565" s="8">
        <v>0</v>
      </c>
      <c r="F2565" s="8">
        <f ca="1">SUM(Table2[[#This Row],[AWAL]],Table2[[#This Row],[M17_21_2]],Table2[[#This Row],[K17_21_2]],Table2[[#This Row],[M23_28_2]],Table2[[#This Row],[K23_28_2]])</f>
        <v>0</v>
      </c>
      <c r="G2565" s="6">
        <f ca="1">SUMIF(INDIRECT(Table2[[#Headers],[M17_21_2]]&amp;"[concat]"),Table2[concat],INDIRECT(Table2[[#Headers],[M17_21_2]]&amp;"[c]"))</f>
        <v>0</v>
      </c>
      <c r="H2565" s="6">
        <f ca="1">SUMIF(INDIRECT(Table2[[#Headers],[K17_21_2]]&amp;"[concat]"),Table2[concat],INDIRECT(Table2[[#Headers],[K17_21_2]]&amp;"[c]"))*-1</f>
        <v>0</v>
      </c>
      <c r="I2565" s="6" t="str">
        <f ca="1">IF(OR(Table2[[#This Row],[M17_21_2]]&gt;0,Table2[[#This Row],[K17_21_2]]&lt;0),"+-","")</f>
        <v/>
      </c>
      <c r="J2565" s="9">
        <f ca="1">SUMIF(INDIRECT(Table2[[#Headers],[M23_28_2]]&amp;"[concat]"),Table2[concat],INDIRECT(Table2[[#Headers],[M23_28_2]]&amp;"[c]"))</f>
        <v>0</v>
      </c>
      <c r="K2565" s="9"/>
      <c r="L2565" s="9" t="str">
        <f ca="1">IF(OR(Table2[[#This Row],[M23_28_2]]&gt;0,Table2[[#This Row],[K23_28_2]]&lt;0),"+-","")</f>
        <v/>
      </c>
    </row>
    <row r="2566" spans="1:12" x14ac:dyDescent="0.25">
      <c r="A2566" s="6" t="str">
        <f>SUBSTITUTE(SUBSTITUTE(Table2[[#This Row],[NAMA BARANG]],"-","")," ","")</f>
        <v>PCMagnitA863</v>
      </c>
      <c r="B2566" s="8" t="str">
        <f ca="1">IF(Table2[[#This Row],[TT]]&lt;1,"",COUNT(B$2:B2565)+1)</f>
        <v/>
      </c>
      <c r="C2566" s="6" t="s">
        <v>1950</v>
      </c>
      <c r="D2566" s="8">
        <v>0</v>
      </c>
      <c r="F2566" s="8">
        <f ca="1">SUM(Table2[[#This Row],[AWAL]],Table2[[#This Row],[M17_21_2]],Table2[[#This Row],[K17_21_2]],Table2[[#This Row],[M23_28_2]],Table2[[#This Row],[K23_28_2]])</f>
        <v>0</v>
      </c>
      <c r="G2566" s="6">
        <f ca="1">SUMIF(INDIRECT(Table2[[#Headers],[M17_21_2]]&amp;"[concat]"),Table2[concat],INDIRECT(Table2[[#Headers],[M17_21_2]]&amp;"[c]"))</f>
        <v>0</v>
      </c>
      <c r="H2566" s="6">
        <f ca="1">SUMIF(INDIRECT(Table2[[#Headers],[K17_21_2]]&amp;"[concat]"),Table2[concat],INDIRECT(Table2[[#Headers],[K17_21_2]]&amp;"[c]"))*-1</f>
        <v>0</v>
      </c>
      <c r="I2566" s="6" t="str">
        <f ca="1">IF(OR(Table2[[#This Row],[M17_21_2]]&gt;0,Table2[[#This Row],[K17_21_2]]&lt;0),"+-","")</f>
        <v/>
      </c>
      <c r="J2566" s="9">
        <f ca="1">SUMIF(INDIRECT(Table2[[#Headers],[M23_28_2]]&amp;"[concat]"),Table2[concat],INDIRECT(Table2[[#Headers],[M23_28_2]]&amp;"[c]"))</f>
        <v>0</v>
      </c>
      <c r="K2566" s="9"/>
      <c r="L2566" s="9" t="str">
        <f ca="1">IF(OR(Table2[[#This Row],[M23_28_2]]&gt;0,Table2[[#This Row],[K23_28_2]]&lt;0),"+-","")</f>
        <v/>
      </c>
    </row>
    <row r="2567" spans="1:12" x14ac:dyDescent="0.25">
      <c r="A2567" s="6" t="str">
        <f>SUBSTITUTE(SUBSTITUTE(Table2[[#This Row],[NAMA BARANG]],"-","")," ","")</f>
        <v>PCMagnitB2008</v>
      </c>
      <c r="B2567" s="8" t="str">
        <f ca="1">IF(Table2[[#This Row],[TT]]&lt;1,"",COUNT(B$2:B2566)+1)</f>
        <v/>
      </c>
      <c r="C2567" s="6" t="s">
        <v>1958</v>
      </c>
      <c r="D2567" s="8">
        <v>0</v>
      </c>
      <c r="E2567" s="8" t="s">
        <v>98</v>
      </c>
      <c r="F2567" s="8">
        <f ca="1">SUM(Table2[[#This Row],[AWAL]],Table2[[#This Row],[M17_21_2]],Table2[[#This Row],[K17_21_2]],Table2[[#This Row],[M23_28_2]],Table2[[#This Row],[K23_28_2]])</f>
        <v>0</v>
      </c>
      <c r="G2567" s="6">
        <f ca="1">SUMIF(INDIRECT(Table2[[#Headers],[M17_21_2]]&amp;"[concat]"),Table2[concat],INDIRECT(Table2[[#Headers],[M17_21_2]]&amp;"[c]"))</f>
        <v>0</v>
      </c>
      <c r="H2567" s="6">
        <f ca="1">SUMIF(INDIRECT(Table2[[#Headers],[K17_21_2]]&amp;"[concat]"),Table2[concat],INDIRECT(Table2[[#Headers],[K17_21_2]]&amp;"[c]"))*-1</f>
        <v>0</v>
      </c>
      <c r="I2567" s="6" t="str">
        <f ca="1">IF(OR(Table2[[#This Row],[M17_21_2]]&gt;0,Table2[[#This Row],[K17_21_2]]&lt;0),"+-","")</f>
        <v/>
      </c>
      <c r="J2567" s="9">
        <f ca="1">SUMIF(INDIRECT(Table2[[#Headers],[M23_28_2]]&amp;"[concat]"),Table2[concat],INDIRECT(Table2[[#Headers],[M23_28_2]]&amp;"[c]"))</f>
        <v>0</v>
      </c>
      <c r="K2567" s="9"/>
      <c r="L2567" s="9" t="str">
        <f ca="1">IF(OR(Table2[[#This Row],[M23_28_2]]&gt;0,Table2[[#This Row],[K23_28_2]]&lt;0),"+-","")</f>
        <v/>
      </c>
    </row>
    <row r="2568" spans="1:12" x14ac:dyDescent="0.25">
      <c r="A2568" s="6" t="str">
        <f>SUBSTITUTE(SUBSTITUTE(Table2[[#This Row],[NAMA BARANG]],"-","")," ","")</f>
        <v>PCMagnitB30/A0961</v>
      </c>
      <c r="B2568" s="8" t="str">
        <f ca="1">IF(Table2[[#This Row],[TT]]&lt;1,"",COUNT(B$2:B2567)+1)</f>
        <v/>
      </c>
      <c r="C2568" s="6" t="s">
        <v>1962</v>
      </c>
      <c r="D2568" s="8">
        <v>0</v>
      </c>
      <c r="F2568" s="8">
        <f ca="1">SUM(Table2[[#This Row],[AWAL]],Table2[[#This Row],[M17_21_2]],Table2[[#This Row],[K17_21_2]],Table2[[#This Row],[M23_28_2]],Table2[[#This Row],[K23_28_2]])</f>
        <v>0</v>
      </c>
      <c r="G2568" s="6">
        <f ca="1">SUMIF(INDIRECT(Table2[[#Headers],[M17_21_2]]&amp;"[concat]"),Table2[concat],INDIRECT(Table2[[#Headers],[M17_21_2]]&amp;"[c]"))</f>
        <v>0</v>
      </c>
      <c r="H2568" s="6">
        <f ca="1">SUMIF(INDIRECT(Table2[[#Headers],[K17_21_2]]&amp;"[concat]"),Table2[concat],INDIRECT(Table2[[#Headers],[K17_21_2]]&amp;"[c]"))*-1</f>
        <v>0</v>
      </c>
      <c r="I2568" s="6" t="str">
        <f ca="1">IF(OR(Table2[[#This Row],[M17_21_2]]&gt;0,Table2[[#This Row],[K17_21_2]]&lt;0),"+-","")</f>
        <v/>
      </c>
      <c r="J2568" s="9">
        <f ca="1">SUMIF(INDIRECT(Table2[[#Headers],[M23_28_2]]&amp;"[concat]"),Table2[concat],INDIRECT(Table2[[#Headers],[M23_28_2]]&amp;"[c]"))</f>
        <v>0</v>
      </c>
      <c r="K2568" s="9"/>
      <c r="L2568" s="9" t="str">
        <f ca="1">IF(OR(Table2[[#This Row],[M23_28_2]]&gt;0,Table2[[#This Row],[K23_28_2]]&lt;0),"+-","")</f>
        <v/>
      </c>
    </row>
    <row r="2569" spans="1:12" x14ac:dyDescent="0.25">
      <c r="A2569" s="6" t="str">
        <f>SUBSTITUTE(SUBSTITUTE(Table2[[#This Row],[NAMA BARANG]],"-","")," ","")</f>
        <v>PCMagnitB3222(1)</v>
      </c>
      <c r="B2569" s="8" t="str">
        <f ca="1">IF(Table2[[#This Row],[TT]]&lt;1,"",COUNT(B$2:B2568)+1)</f>
        <v/>
      </c>
      <c r="C2569" s="6" t="s">
        <v>1963</v>
      </c>
      <c r="D2569" s="8">
        <v>0</v>
      </c>
      <c r="F2569" s="8">
        <f ca="1">SUM(Table2[[#This Row],[AWAL]],Table2[[#This Row],[M17_21_2]],Table2[[#This Row],[K17_21_2]],Table2[[#This Row],[M23_28_2]],Table2[[#This Row],[K23_28_2]])</f>
        <v>0</v>
      </c>
      <c r="G2569" s="6">
        <f ca="1">SUMIF(INDIRECT(Table2[[#Headers],[M17_21_2]]&amp;"[concat]"),Table2[concat],INDIRECT(Table2[[#Headers],[M17_21_2]]&amp;"[c]"))</f>
        <v>0</v>
      </c>
      <c r="H2569" s="6">
        <f ca="1">SUMIF(INDIRECT(Table2[[#Headers],[K17_21_2]]&amp;"[concat]"),Table2[concat],INDIRECT(Table2[[#Headers],[K17_21_2]]&amp;"[c]"))*-1</f>
        <v>0</v>
      </c>
      <c r="I2569" s="6" t="str">
        <f ca="1">IF(OR(Table2[[#This Row],[M17_21_2]]&gt;0,Table2[[#This Row],[K17_21_2]]&lt;0),"+-","")</f>
        <v/>
      </c>
      <c r="J2569" s="9">
        <f ca="1">SUMIF(INDIRECT(Table2[[#Headers],[M23_28_2]]&amp;"[concat]"),Table2[concat],INDIRECT(Table2[[#Headers],[M23_28_2]]&amp;"[c]"))</f>
        <v>0</v>
      </c>
      <c r="K2569" s="9"/>
      <c r="L2569" s="9" t="str">
        <f ca="1">IF(OR(Table2[[#This Row],[M23_28_2]]&gt;0,Table2[[#This Row],[K23_28_2]]&lt;0),"+-","")</f>
        <v/>
      </c>
    </row>
    <row r="2570" spans="1:12" x14ac:dyDescent="0.25">
      <c r="A2570" s="6" t="str">
        <f>SUBSTITUTE(SUBSTITUTE(Table2[[#This Row],[NAMA BARANG]],"-","")," ","")</f>
        <v>PCMagnitQY1KalkulatorBlk</v>
      </c>
      <c r="B2570" s="8" t="str">
        <f ca="1">IF(Table2[[#This Row],[TT]]&lt;1,"",COUNT(B$2:B2569)+1)</f>
        <v/>
      </c>
      <c r="C2570" s="6" t="s">
        <v>2004</v>
      </c>
      <c r="D2570" s="8">
        <v>4</v>
      </c>
      <c r="E2570" s="8" t="s">
        <v>43</v>
      </c>
      <c r="F2570" s="8">
        <f ca="1">SUM(Table2[[#This Row],[AWAL]],Table2[[#This Row],[M17_21_2]],Table2[[#This Row],[K17_21_2]],Table2[[#This Row],[M23_28_2]],Table2[[#This Row],[K23_28_2]])</f>
        <v>0</v>
      </c>
      <c r="G2570" s="6">
        <f ca="1">SUMIF(INDIRECT(Table2[[#Headers],[M17_21_2]]&amp;"[concat]"),Table2[concat],INDIRECT(Table2[[#Headers],[M17_21_2]]&amp;"[c]"))</f>
        <v>0</v>
      </c>
      <c r="H2570" s="6">
        <f ca="1">SUMIF(INDIRECT(Table2[[#Headers],[K17_21_2]]&amp;"[concat]"),Table2[concat],INDIRECT(Table2[[#Headers],[K17_21_2]]&amp;"[c]"))*-1</f>
        <v>-4</v>
      </c>
      <c r="I2570" s="6" t="str">
        <f ca="1">IF(OR(Table2[[#This Row],[M17_21_2]]&gt;0,Table2[[#This Row],[K17_21_2]]&lt;0),"+-","")</f>
        <v>+-</v>
      </c>
      <c r="J2570" s="9">
        <f ca="1">SUMIF(INDIRECT(Table2[[#Headers],[M23_28_2]]&amp;"[concat]"),Table2[concat],INDIRECT(Table2[[#Headers],[M23_28_2]]&amp;"[c]"))</f>
        <v>0</v>
      </c>
      <c r="K2570" s="9"/>
      <c r="L2570" s="9" t="str">
        <f ca="1">IF(OR(Table2[[#This Row],[M23_28_2]]&gt;0,Table2[[#This Row],[K23_28_2]]&lt;0),"+-","")</f>
        <v/>
      </c>
    </row>
    <row r="2571" spans="1:12" x14ac:dyDescent="0.25">
      <c r="A2571" s="6" t="str">
        <f>SUBSTITUTE(SUBSTITUTE(Table2[[#This Row],[NAMA BARANG]],"-","")," ","")</f>
        <v>PCMagnit+Kunci35145</v>
      </c>
      <c r="B2571" s="8" t="str">
        <f ca="1">IF(Table2[[#This Row],[TT]]&lt;1,"",COUNT(B$2:B2570)+1)</f>
        <v/>
      </c>
      <c r="C2571" s="6" t="s">
        <v>2014</v>
      </c>
      <c r="D2571" s="8">
        <v>0</v>
      </c>
      <c r="F2571" s="8">
        <f ca="1">SUM(Table2[[#This Row],[AWAL]],Table2[[#This Row],[M17_21_2]],Table2[[#This Row],[K17_21_2]],Table2[[#This Row],[M23_28_2]],Table2[[#This Row],[K23_28_2]])</f>
        <v>0</v>
      </c>
      <c r="G2571" s="6">
        <f ca="1">SUMIF(INDIRECT(Table2[[#Headers],[M17_21_2]]&amp;"[concat]"),Table2[concat],INDIRECT(Table2[[#Headers],[M17_21_2]]&amp;"[c]"))</f>
        <v>0</v>
      </c>
      <c r="H2571" s="6">
        <f ca="1">SUMIF(INDIRECT(Table2[[#Headers],[K17_21_2]]&amp;"[concat]"),Table2[concat],INDIRECT(Table2[[#Headers],[K17_21_2]]&amp;"[c]"))*-1</f>
        <v>0</v>
      </c>
      <c r="I2571" s="6" t="str">
        <f ca="1">IF(OR(Table2[[#This Row],[M17_21_2]]&gt;0,Table2[[#This Row],[K17_21_2]]&lt;0),"+-","")</f>
        <v/>
      </c>
      <c r="J2571" s="9">
        <f ca="1">SUMIF(INDIRECT(Table2[[#Headers],[M23_28_2]]&amp;"[concat]"),Table2[concat],INDIRECT(Table2[[#Headers],[M23_28_2]]&amp;"[c]"))</f>
        <v>0</v>
      </c>
      <c r="K2571" s="9"/>
      <c r="L2571" s="9" t="str">
        <f ca="1">IF(OR(Table2[[#This Row],[M23_28_2]]&gt;0,Table2[[#This Row],[K23_28_2]]&lt;0),"+-","")</f>
        <v/>
      </c>
    </row>
    <row r="2572" spans="1:12" x14ac:dyDescent="0.25">
      <c r="A2572" s="6" t="str">
        <f>SUBSTITUTE(SUBSTITUTE(Table2[[#This Row],[NAMA BARANG]],"-","")," ","")</f>
        <v>PCMagnit+KunciB3513821</v>
      </c>
      <c r="B2572" s="8" t="str">
        <f ca="1">IF(Table2[[#This Row],[TT]]&lt;1,"",COUNT(B$2:B2571)+1)</f>
        <v/>
      </c>
      <c r="C2572" s="6" t="s">
        <v>2015</v>
      </c>
      <c r="D2572" s="8">
        <v>1</v>
      </c>
      <c r="E2572" s="8" t="s">
        <v>43</v>
      </c>
      <c r="F2572" s="8">
        <f ca="1">SUM(Table2[[#This Row],[AWAL]],Table2[[#This Row],[M17_21_2]],Table2[[#This Row],[K17_21_2]],Table2[[#This Row],[M23_28_2]],Table2[[#This Row],[K23_28_2]])</f>
        <v>0</v>
      </c>
      <c r="G2572" s="6">
        <f ca="1">SUMIF(INDIRECT(Table2[[#Headers],[M17_21_2]]&amp;"[concat]"),Table2[concat],INDIRECT(Table2[[#Headers],[M17_21_2]]&amp;"[c]"))</f>
        <v>0</v>
      </c>
      <c r="H2572" s="6">
        <f ca="1">SUMIF(INDIRECT(Table2[[#Headers],[K17_21_2]]&amp;"[concat]"),Table2[concat],INDIRECT(Table2[[#Headers],[K17_21_2]]&amp;"[c]"))*-1</f>
        <v>-1</v>
      </c>
      <c r="I2572" s="6" t="str">
        <f ca="1">IF(OR(Table2[[#This Row],[M17_21_2]]&gt;0,Table2[[#This Row],[K17_21_2]]&lt;0),"+-","")</f>
        <v>+-</v>
      </c>
      <c r="J2572" s="9">
        <f ca="1">SUMIF(INDIRECT(Table2[[#Headers],[M23_28_2]]&amp;"[concat]"),Table2[concat],INDIRECT(Table2[[#Headers],[M23_28_2]]&amp;"[c]"))</f>
        <v>0</v>
      </c>
      <c r="K2572" s="9"/>
      <c r="L2572" s="9" t="str">
        <f ca="1">IF(OR(Table2[[#This Row],[M23_28_2]]&gt;0,Table2[[#This Row],[K23_28_2]]&lt;0),"+-","")</f>
        <v/>
      </c>
    </row>
    <row r="2573" spans="1:12" x14ac:dyDescent="0.25">
      <c r="A2573" s="6" t="str">
        <f>SUBSTITUTE(SUBSTITUTE(Table2[[#This Row],[NAMA BARANG]],"-","")," ","")</f>
        <v>PCRet6133</v>
      </c>
      <c r="B2573" s="8" t="str">
        <f ca="1">IF(Table2[[#This Row],[TT]]&lt;1,"",COUNT(B$2:B2572)+1)</f>
        <v/>
      </c>
      <c r="C2573" s="6" t="s">
        <v>2053</v>
      </c>
      <c r="D2573" s="8">
        <v>0</v>
      </c>
      <c r="F2573" s="8">
        <f ca="1">SUM(Table2[[#This Row],[AWAL]],Table2[[#This Row],[M17_21_2]],Table2[[#This Row],[K17_21_2]],Table2[[#This Row],[M23_28_2]],Table2[[#This Row],[K23_28_2]])</f>
        <v>0</v>
      </c>
      <c r="G2573" s="6">
        <f ca="1">SUMIF(INDIRECT(Table2[[#Headers],[M17_21_2]]&amp;"[concat]"),Table2[concat],INDIRECT(Table2[[#Headers],[M17_21_2]]&amp;"[c]"))</f>
        <v>0</v>
      </c>
      <c r="H2573" s="6">
        <f ca="1">SUMIF(INDIRECT(Table2[[#Headers],[K17_21_2]]&amp;"[concat]"),Table2[concat],INDIRECT(Table2[[#Headers],[K17_21_2]]&amp;"[c]"))*-1</f>
        <v>0</v>
      </c>
      <c r="I2573" s="6" t="str">
        <f ca="1">IF(OR(Table2[[#This Row],[M17_21_2]]&gt;0,Table2[[#This Row],[K17_21_2]]&lt;0),"+-","")</f>
        <v/>
      </c>
      <c r="J2573" s="9">
        <f ca="1">SUMIF(INDIRECT(Table2[[#Headers],[M23_28_2]]&amp;"[concat]"),Table2[concat],INDIRECT(Table2[[#Headers],[M23_28_2]]&amp;"[c]"))</f>
        <v>0</v>
      </c>
      <c r="K2573" s="9"/>
      <c r="L2573" s="9" t="str">
        <f ca="1">IF(OR(Table2[[#This Row],[M23_28_2]]&gt;0,Table2[[#This Row],[K23_28_2]]&lt;0),"+-","")</f>
        <v/>
      </c>
    </row>
    <row r="2574" spans="1:12" x14ac:dyDescent="0.25">
      <c r="A2574" s="6" t="str">
        <f>SUBSTITUTE(SUBSTITUTE(Table2[[#This Row],[NAMA BARANG]],"-","")," ","")</f>
        <v>PCRet6134</v>
      </c>
      <c r="B2574" s="8" t="str">
        <f ca="1">IF(Table2[[#This Row],[TT]]&lt;1,"",COUNT(B$2:B2573)+1)</f>
        <v/>
      </c>
      <c r="C2574" s="6" t="s">
        <v>2054</v>
      </c>
      <c r="D2574" s="8">
        <v>0</v>
      </c>
      <c r="F2574" s="8">
        <f ca="1">SUM(Table2[[#This Row],[AWAL]],Table2[[#This Row],[M17_21_2]],Table2[[#This Row],[K17_21_2]],Table2[[#This Row],[M23_28_2]],Table2[[#This Row],[K23_28_2]])</f>
        <v>0</v>
      </c>
      <c r="G2574" s="6">
        <f ca="1">SUMIF(INDIRECT(Table2[[#Headers],[M17_21_2]]&amp;"[concat]"),Table2[concat],INDIRECT(Table2[[#Headers],[M17_21_2]]&amp;"[c]"))</f>
        <v>0</v>
      </c>
      <c r="H2574" s="6">
        <f ca="1">SUMIF(INDIRECT(Table2[[#Headers],[K17_21_2]]&amp;"[concat]"),Table2[concat],INDIRECT(Table2[[#Headers],[K17_21_2]]&amp;"[c]"))*-1</f>
        <v>0</v>
      </c>
      <c r="I2574" s="6" t="str">
        <f ca="1">IF(OR(Table2[[#This Row],[M17_21_2]]&gt;0,Table2[[#This Row],[K17_21_2]]&lt;0),"+-","")</f>
        <v/>
      </c>
      <c r="J2574" s="9">
        <f ca="1">SUMIF(INDIRECT(Table2[[#Headers],[M23_28_2]]&amp;"[concat]"),Table2[concat],INDIRECT(Table2[[#Headers],[M23_28_2]]&amp;"[c]"))</f>
        <v>0</v>
      </c>
      <c r="K2574" s="9"/>
      <c r="L2574" s="9" t="str">
        <f ca="1">IF(OR(Table2[[#This Row],[M23_28_2]]&gt;0,Table2[[#This Row],[K23_28_2]]&lt;0),"+-","")</f>
        <v/>
      </c>
    </row>
    <row r="2575" spans="1:12" x14ac:dyDescent="0.25">
      <c r="A2575" s="6" t="str">
        <f>SUBSTITUTE(SUBSTITUTE(Table2[[#This Row],[NAMA BARANG]],"-","")," ","")</f>
        <v>PCRet8319</v>
      </c>
      <c r="B2575" s="8" t="str">
        <f ca="1">IF(Table2[[#This Row],[TT]]&lt;1,"",COUNT(B$2:B2574)+1)</f>
        <v/>
      </c>
      <c r="C2575" s="6" t="s">
        <v>2061</v>
      </c>
      <c r="D2575" s="8">
        <v>0</v>
      </c>
      <c r="F2575" s="8">
        <f ca="1">SUM(Table2[[#This Row],[AWAL]],Table2[[#This Row],[M17_21_2]],Table2[[#This Row],[K17_21_2]],Table2[[#This Row],[M23_28_2]],Table2[[#This Row],[K23_28_2]])</f>
        <v>0</v>
      </c>
      <c r="G2575" s="6">
        <f ca="1">SUMIF(INDIRECT(Table2[[#Headers],[M17_21_2]]&amp;"[concat]"),Table2[concat],INDIRECT(Table2[[#Headers],[M17_21_2]]&amp;"[c]"))</f>
        <v>0</v>
      </c>
      <c r="H2575" s="6">
        <f ca="1">SUMIF(INDIRECT(Table2[[#Headers],[K17_21_2]]&amp;"[concat]"),Table2[concat],INDIRECT(Table2[[#Headers],[K17_21_2]]&amp;"[c]"))*-1</f>
        <v>0</v>
      </c>
      <c r="I2575" s="6" t="str">
        <f ca="1">IF(OR(Table2[[#This Row],[M17_21_2]]&gt;0,Table2[[#This Row],[K17_21_2]]&lt;0),"+-","")</f>
        <v/>
      </c>
      <c r="J2575" s="9">
        <f ca="1">SUMIF(INDIRECT(Table2[[#Headers],[M23_28_2]]&amp;"[concat]"),Table2[concat],INDIRECT(Table2[[#Headers],[M23_28_2]]&amp;"[c]"))</f>
        <v>0</v>
      </c>
      <c r="K2575" s="9"/>
      <c r="L2575" s="9" t="str">
        <f ca="1">IF(OR(Table2[[#This Row],[M23_28_2]]&gt;0,Table2[[#This Row],[K23_28_2]]&lt;0),"+-","")</f>
        <v/>
      </c>
    </row>
    <row r="2576" spans="1:12" x14ac:dyDescent="0.25">
      <c r="A2576" s="6" t="str">
        <f>SUBSTITUTE(SUBSTITUTE(Table2[[#This Row],[NAMA BARANG]],"-","")," ","")</f>
        <v>PCRet8935blk</v>
      </c>
      <c r="B2576" s="10" t="str">
        <f ca="1">IF(Table2[[#This Row],[TT]]&lt;1,"",COUNT(B$2:B2575)+1)</f>
        <v/>
      </c>
      <c r="C2576" s="6" t="s">
        <v>2063</v>
      </c>
      <c r="D2576" s="8">
        <v>0</v>
      </c>
      <c r="F2576" s="10">
        <f ca="1">SUM(Table2[[#This Row],[AWAL]],Table2[[#This Row],[M17_21_2]],Table2[[#This Row],[K17_21_2]],Table2[[#This Row],[M23_28_2]],Table2[[#This Row],[K23_28_2]])</f>
        <v>0</v>
      </c>
      <c r="G2576" s="6">
        <f ca="1">SUMIF(INDIRECT(Table2[[#Headers],[M17_21_2]]&amp;"[concat]"),Table2[concat],INDIRECT(Table2[[#Headers],[M17_21_2]]&amp;"[c]"))</f>
        <v>0</v>
      </c>
      <c r="H2576" s="6">
        <f ca="1">SUMIF(INDIRECT(Table2[[#Headers],[K17_21_2]]&amp;"[concat]"),Table2[concat],INDIRECT(Table2[[#Headers],[K17_21_2]]&amp;"[c]"))*-1</f>
        <v>0</v>
      </c>
      <c r="I2576" s="6" t="str">
        <f ca="1">IF(OR(Table2[[#This Row],[M17_21_2]]&gt;0,Table2[[#This Row],[K17_21_2]]&lt;0),"+-","")</f>
        <v/>
      </c>
      <c r="J2576" s="9">
        <f ca="1">SUMIF(INDIRECT(Table2[[#Headers],[M23_28_2]]&amp;"[concat]"),Table2[concat],INDIRECT(Table2[[#Headers],[M23_28_2]]&amp;"[c]"))</f>
        <v>0</v>
      </c>
      <c r="K2576" s="9"/>
      <c r="L2576" s="9" t="str">
        <f ca="1">IF(OR(Table2[[#This Row],[M23_28_2]]&gt;0,Table2[[#This Row],[K23_28_2]]&lt;0),"+-","")</f>
        <v/>
      </c>
    </row>
    <row r="2577" spans="1:12" x14ac:dyDescent="0.25">
      <c r="A2577" s="6" t="str">
        <f>SUBSTITUTE(SUBSTITUTE(Table2[[#This Row],[NAMA BARANG]],"-","")," ","")</f>
        <v>PCRetBigHeroTutuppanjang</v>
      </c>
      <c r="B2577" s="10" t="str">
        <f ca="1">IF(Table2[[#This Row],[TT]]&lt;1,"",COUNT(B$2:B2576)+1)</f>
        <v/>
      </c>
      <c r="C2577" s="6" t="s">
        <v>2070</v>
      </c>
      <c r="D2577" s="8">
        <v>0</v>
      </c>
      <c r="F2577" s="10">
        <f ca="1">SUM(Table2[[#This Row],[AWAL]],Table2[[#This Row],[M17_21_2]],Table2[[#This Row],[K17_21_2]],Table2[[#This Row],[M23_28_2]],Table2[[#This Row],[K23_28_2]])</f>
        <v>0</v>
      </c>
      <c r="G2577" s="6">
        <f ca="1">SUMIF(INDIRECT(Table2[[#Headers],[M17_21_2]]&amp;"[concat]"),Table2[concat],INDIRECT(Table2[[#Headers],[M17_21_2]]&amp;"[c]"))</f>
        <v>0</v>
      </c>
      <c r="H2577" s="6">
        <f ca="1">SUMIF(INDIRECT(Table2[[#Headers],[K17_21_2]]&amp;"[concat]"),Table2[concat],INDIRECT(Table2[[#Headers],[K17_21_2]]&amp;"[c]"))*-1</f>
        <v>0</v>
      </c>
      <c r="I2577" s="6" t="str">
        <f ca="1">IF(OR(Table2[[#This Row],[M17_21_2]]&gt;0,Table2[[#This Row],[K17_21_2]]&lt;0),"+-","")</f>
        <v/>
      </c>
      <c r="J2577" s="9">
        <f ca="1">SUMIF(INDIRECT(Table2[[#Headers],[M23_28_2]]&amp;"[concat]"),Table2[concat],INDIRECT(Table2[[#Headers],[M23_28_2]]&amp;"[c]"))</f>
        <v>0</v>
      </c>
      <c r="K2577" s="9"/>
      <c r="L2577" s="9" t="str">
        <f ca="1">IF(OR(Table2[[#This Row],[M23_28_2]]&gt;0,Table2[[#This Row],[K23_28_2]]&lt;0),"+-","")</f>
        <v/>
      </c>
    </row>
    <row r="2578" spans="1:12" x14ac:dyDescent="0.25">
      <c r="A2578" s="6" t="str">
        <f>SUBSTITUTE(SUBSTITUTE(Table2[[#This Row],[NAMA BARANG]],"-","")," ","")</f>
        <v>PCRetCoinlittlepony1012</v>
      </c>
      <c r="B2578" s="10" t="str">
        <f ca="1">IF(Table2[[#This Row],[TT]]&lt;1,"",COUNT(B$2:B2577)+1)</f>
        <v/>
      </c>
      <c r="C2578" s="6" t="s">
        <v>2071</v>
      </c>
      <c r="D2578" s="8">
        <v>-1</v>
      </c>
      <c r="F2578" s="10">
        <f ca="1">SUM(Table2[[#This Row],[AWAL]],Table2[[#This Row],[M17_21_2]],Table2[[#This Row],[K17_21_2]],Table2[[#This Row],[M23_28_2]],Table2[[#This Row],[K23_28_2]])</f>
        <v>-1</v>
      </c>
      <c r="G2578" s="6">
        <f ca="1">SUMIF(INDIRECT(Table2[[#Headers],[M17_21_2]]&amp;"[concat]"),Table2[concat],INDIRECT(Table2[[#Headers],[M17_21_2]]&amp;"[c]"))</f>
        <v>0</v>
      </c>
      <c r="H2578" s="6">
        <f ca="1">SUMIF(INDIRECT(Table2[[#Headers],[K17_21_2]]&amp;"[concat]"),Table2[concat],INDIRECT(Table2[[#Headers],[K17_21_2]]&amp;"[c]"))*-1</f>
        <v>0</v>
      </c>
      <c r="I2578" s="6" t="str">
        <f ca="1">IF(OR(Table2[[#This Row],[M17_21_2]]&gt;0,Table2[[#This Row],[K17_21_2]]&lt;0),"+-","")</f>
        <v/>
      </c>
      <c r="J2578" s="9">
        <f ca="1">SUMIF(INDIRECT(Table2[[#Headers],[M23_28_2]]&amp;"[concat]"),Table2[concat],INDIRECT(Table2[[#Headers],[M23_28_2]]&amp;"[c]"))</f>
        <v>0</v>
      </c>
      <c r="K2578" s="9"/>
      <c r="L2578" s="9" t="str">
        <f ca="1">IF(OR(Table2[[#This Row],[M23_28_2]]&gt;0,Table2[[#This Row],[K23_28_2]]&lt;0),"+-","")</f>
        <v/>
      </c>
    </row>
    <row r="2579" spans="1:12" x14ac:dyDescent="0.25">
      <c r="A2579" s="6" t="str">
        <f>SUBSTITUTE(SUBSTITUTE(Table2[[#This Row],[NAMA BARANG]],"-","")," ","")</f>
        <v>PCRetHjD4172</v>
      </c>
      <c r="B2579" s="8" t="str">
        <f ca="1">IF(Table2[[#This Row],[TT]]&lt;1,"",COUNT(B$2:B2578)+1)</f>
        <v/>
      </c>
      <c r="C2579" s="6" t="s">
        <v>2078</v>
      </c>
      <c r="D2579" s="8">
        <v>0</v>
      </c>
      <c r="F2579" s="8">
        <f ca="1">SUM(Table2[[#This Row],[AWAL]],Table2[[#This Row],[M17_21_2]],Table2[[#This Row],[K17_21_2]],Table2[[#This Row],[M23_28_2]],Table2[[#This Row],[K23_28_2]])</f>
        <v>0</v>
      </c>
      <c r="G2579" s="6">
        <f ca="1">SUMIF(INDIRECT(Table2[[#Headers],[M17_21_2]]&amp;"[concat]"),Table2[concat],INDIRECT(Table2[[#Headers],[M17_21_2]]&amp;"[c]"))</f>
        <v>0</v>
      </c>
      <c r="H2579" s="6">
        <f ca="1">SUMIF(INDIRECT(Table2[[#Headers],[K17_21_2]]&amp;"[concat]"),Table2[concat],INDIRECT(Table2[[#Headers],[K17_21_2]]&amp;"[c]"))*-1</f>
        <v>0</v>
      </c>
      <c r="I2579" s="6" t="str">
        <f ca="1">IF(OR(Table2[[#This Row],[M17_21_2]]&gt;0,Table2[[#This Row],[K17_21_2]]&lt;0),"+-","")</f>
        <v/>
      </c>
      <c r="J2579" s="9">
        <f ca="1">SUMIF(INDIRECT(Table2[[#Headers],[M23_28_2]]&amp;"[concat]"),Table2[concat],INDIRECT(Table2[[#Headers],[M23_28_2]]&amp;"[c]"))</f>
        <v>0</v>
      </c>
      <c r="K2579" s="9"/>
      <c r="L2579" s="9" t="str">
        <f ca="1">IF(OR(Table2[[#This Row],[M23_28_2]]&gt;0,Table2[[#This Row],[K23_28_2]]&lt;0),"+-","")</f>
        <v/>
      </c>
    </row>
    <row r="2580" spans="1:12" x14ac:dyDescent="0.25">
      <c r="A2580" s="6" t="str">
        <f>SUBSTITUTE(SUBSTITUTE(Table2[[#This Row],[NAMA BARANG]],"-","")," ","")</f>
        <v>PCRetTZ1165</v>
      </c>
      <c r="B2580" s="8" t="str">
        <f ca="1">IF(Table2[[#This Row],[TT]]&lt;1,"",COUNT(B$2:B2579)+1)</f>
        <v/>
      </c>
      <c r="C2580" s="6" t="s">
        <v>2101</v>
      </c>
      <c r="D2580" s="8">
        <v>0</v>
      </c>
      <c r="F2580" s="8">
        <f ca="1">SUM(Table2[[#This Row],[AWAL]],Table2[[#This Row],[M17_21_2]],Table2[[#This Row],[K17_21_2]],Table2[[#This Row],[M23_28_2]],Table2[[#This Row],[K23_28_2]])</f>
        <v>0</v>
      </c>
      <c r="G2580" s="6">
        <f ca="1">SUMIF(INDIRECT(Table2[[#Headers],[M17_21_2]]&amp;"[concat]"),Table2[concat],INDIRECT(Table2[[#Headers],[M17_21_2]]&amp;"[c]"))</f>
        <v>0</v>
      </c>
      <c r="H2580" s="6">
        <f ca="1">SUMIF(INDIRECT(Table2[[#Headers],[K17_21_2]]&amp;"[concat]"),Table2[concat],INDIRECT(Table2[[#Headers],[K17_21_2]]&amp;"[c]"))*-1</f>
        <v>0</v>
      </c>
      <c r="I2580" s="6" t="str">
        <f ca="1">IF(OR(Table2[[#This Row],[M17_21_2]]&gt;0,Table2[[#This Row],[K17_21_2]]&lt;0),"+-","")</f>
        <v/>
      </c>
      <c r="J2580" s="9">
        <f ca="1">SUMIF(INDIRECT(Table2[[#Headers],[M23_28_2]]&amp;"[concat]"),Table2[concat],INDIRECT(Table2[[#Headers],[M23_28_2]]&amp;"[c]"))</f>
        <v>0</v>
      </c>
      <c r="K2580" s="9"/>
      <c r="L2580" s="9" t="str">
        <f ca="1">IF(OR(Table2[[#This Row],[M23_28_2]]&gt;0,Table2[[#This Row],[K23_28_2]]&lt;0),"+-","")</f>
        <v/>
      </c>
    </row>
    <row r="2581" spans="1:12" x14ac:dyDescent="0.25">
      <c r="A2581" s="6" t="str">
        <f>SUBSTITUTE(SUBSTITUTE(Table2[[#This Row],[NAMA BARANG]],"-","")," ","")</f>
        <v>PCRetXML6171</v>
      </c>
      <c r="B2581" s="8" t="str">
        <f ca="1">IF(Table2[[#This Row],[TT]]&lt;1,"",COUNT(B$2:B2580)+1)</f>
        <v/>
      </c>
      <c r="C2581" s="6" t="s">
        <v>2105</v>
      </c>
      <c r="D2581" s="8">
        <v>0</v>
      </c>
      <c r="F2581" s="8">
        <f ca="1">SUM(Table2[[#This Row],[AWAL]],Table2[[#This Row],[M17_21_2]],Table2[[#This Row],[K17_21_2]],Table2[[#This Row],[M23_28_2]],Table2[[#This Row],[K23_28_2]])</f>
        <v>0</v>
      </c>
      <c r="G2581" s="6">
        <f ca="1">SUMIF(INDIRECT(Table2[[#Headers],[M17_21_2]]&amp;"[concat]"),Table2[concat],INDIRECT(Table2[[#Headers],[M17_21_2]]&amp;"[c]"))</f>
        <v>0</v>
      </c>
      <c r="H2581" s="6">
        <f ca="1">SUMIF(INDIRECT(Table2[[#Headers],[K17_21_2]]&amp;"[concat]"),Table2[concat],INDIRECT(Table2[[#Headers],[K17_21_2]]&amp;"[c]"))*-1</f>
        <v>0</v>
      </c>
      <c r="I2581" s="6" t="str">
        <f ca="1">IF(OR(Table2[[#This Row],[M17_21_2]]&gt;0,Table2[[#This Row],[K17_21_2]]&lt;0),"+-","")</f>
        <v/>
      </c>
      <c r="J2581" s="9">
        <f ca="1">SUMIF(INDIRECT(Table2[[#Headers],[M23_28_2]]&amp;"[concat]"),Table2[concat],INDIRECT(Table2[[#Headers],[M23_28_2]]&amp;"[c]"))</f>
        <v>0</v>
      </c>
      <c r="K2581" s="9"/>
      <c r="L2581" s="9" t="str">
        <f ca="1">IF(OR(Table2[[#This Row],[M23_28_2]]&gt;0,Table2[[#This Row],[K23_28_2]]&lt;0),"+-","")</f>
        <v/>
      </c>
    </row>
    <row r="2582" spans="1:12" x14ac:dyDescent="0.25">
      <c r="A2582" s="6" t="str">
        <f>SUBSTITUTE(SUBSTITUTE(Table2[[#This Row],[NAMA BARANG]],"-","")," ","")</f>
        <v>PCSDiP0826</v>
      </c>
      <c r="B2582" s="8" t="str">
        <f ca="1">IF(Table2[[#This Row],[TT]]&lt;1,"",COUNT(B$2:B2581)+1)</f>
        <v/>
      </c>
      <c r="C2582" s="6" t="s">
        <v>2109</v>
      </c>
      <c r="D2582" s="8">
        <v>0</v>
      </c>
      <c r="F2582" s="8">
        <f ca="1">SUM(Table2[[#This Row],[AWAL]],Table2[[#This Row],[M17_21_2]],Table2[[#This Row],[K17_21_2]],Table2[[#This Row],[M23_28_2]],Table2[[#This Row],[K23_28_2]])</f>
        <v>0</v>
      </c>
      <c r="G2582" s="6">
        <f ca="1">SUMIF(INDIRECT(Table2[[#Headers],[M17_21_2]]&amp;"[concat]"),Table2[concat],INDIRECT(Table2[[#Headers],[M17_21_2]]&amp;"[c]"))</f>
        <v>0</v>
      </c>
      <c r="H2582" s="6">
        <f ca="1">SUMIF(INDIRECT(Table2[[#Headers],[K17_21_2]]&amp;"[concat]"),Table2[concat],INDIRECT(Table2[[#Headers],[K17_21_2]]&amp;"[c]"))*-1</f>
        <v>0</v>
      </c>
      <c r="I2582" s="6" t="str">
        <f ca="1">IF(OR(Table2[[#This Row],[M17_21_2]]&gt;0,Table2[[#This Row],[K17_21_2]]&lt;0),"+-","")</f>
        <v/>
      </c>
      <c r="J2582" s="9">
        <f ca="1">SUMIF(INDIRECT(Table2[[#Headers],[M23_28_2]]&amp;"[concat]"),Table2[concat],INDIRECT(Table2[[#Headers],[M23_28_2]]&amp;"[c]"))</f>
        <v>0</v>
      </c>
      <c r="K2582" s="9"/>
      <c r="L2582" s="9" t="str">
        <f ca="1">IF(OR(Table2[[#This Row],[M23_28_2]]&gt;0,Table2[[#This Row],[K23_28_2]]&lt;0),"+-","")</f>
        <v/>
      </c>
    </row>
    <row r="2583" spans="1:12" x14ac:dyDescent="0.25">
      <c r="A2583" s="6" t="str">
        <f>SUBSTITUTE(SUBSTITUTE(Table2[[#This Row],[NAMA BARANG]],"-","")," ","")</f>
        <v>PCXML6171</v>
      </c>
      <c r="B2583" s="8" t="str">
        <f ca="1">IF(Table2[[#This Row],[TT]]&lt;1,"",COUNT(B$2:B2582)+1)</f>
        <v/>
      </c>
      <c r="C2583" s="6" t="s">
        <v>2124</v>
      </c>
      <c r="D2583" s="8">
        <v>0</v>
      </c>
      <c r="F2583" s="8">
        <f ca="1">SUM(Table2[[#This Row],[AWAL]],Table2[[#This Row],[M17_21_2]],Table2[[#This Row],[K17_21_2]],Table2[[#This Row],[M23_28_2]],Table2[[#This Row],[K23_28_2]])</f>
        <v>0</v>
      </c>
      <c r="G2583" s="6">
        <f ca="1">SUMIF(INDIRECT(Table2[[#Headers],[M17_21_2]]&amp;"[concat]"),Table2[concat],INDIRECT(Table2[[#Headers],[M17_21_2]]&amp;"[c]"))</f>
        <v>0</v>
      </c>
      <c r="H2583" s="6">
        <f ca="1">SUMIF(INDIRECT(Table2[[#Headers],[K17_21_2]]&amp;"[concat]"),Table2[concat],INDIRECT(Table2[[#Headers],[K17_21_2]]&amp;"[c]"))*-1</f>
        <v>0</v>
      </c>
      <c r="I2583" s="6" t="str">
        <f ca="1">IF(OR(Table2[[#This Row],[M17_21_2]]&gt;0,Table2[[#This Row],[K17_21_2]]&lt;0),"+-","")</f>
        <v/>
      </c>
      <c r="J2583" s="9">
        <f ca="1">SUMIF(INDIRECT(Table2[[#Headers],[M23_28_2]]&amp;"[concat]"),Table2[concat],INDIRECT(Table2[[#Headers],[M23_28_2]]&amp;"[c]"))</f>
        <v>0</v>
      </c>
      <c r="K2583" s="9"/>
      <c r="L2583" s="9" t="str">
        <f ca="1">IF(OR(Table2[[#This Row],[M23_28_2]]&gt;0,Table2[[#This Row],[K23_28_2]]&lt;0),"+-","")</f>
        <v/>
      </c>
    </row>
    <row r="2584" spans="1:12" x14ac:dyDescent="0.25">
      <c r="A2584" s="6" t="str">
        <f>SUBSTITUTE(SUBSTITUTE(Table2[[#This Row],[NAMA BARANG]],"-","")," ","")</f>
        <v>PenghapusW/Benter802K</v>
      </c>
      <c r="B2584" s="8" t="str">
        <f ca="1">IF(Table2[[#This Row],[TT]]&lt;1,"",COUNT(B$2:B2583)+1)</f>
        <v/>
      </c>
      <c r="C2584" s="6" t="s">
        <v>2131</v>
      </c>
      <c r="D2584" s="8">
        <v>0</v>
      </c>
      <c r="F2584" s="8">
        <f ca="1">SUM(Table2[[#This Row],[AWAL]],Table2[[#This Row],[M17_21_2]],Table2[[#This Row],[K17_21_2]],Table2[[#This Row],[M23_28_2]],Table2[[#This Row],[K23_28_2]])</f>
        <v>0</v>
      </c>
      <c r="G2584" s="6">
        <f ca="1">SUMIF(INDIRECT(Table2[[#Headers],[M17_21_2]]&amp;"[concat]"),Table2[concat],INDIRECT(Table2[[#Headers],[M17_21_2]]&amp;"[c]"))</f>
        <v>0</v>
      </c>
      <c r="H2584" s="6">
        <f ca="1">SUMIF(INDIRECT(Table2[[#Headers],[K17_21_2]]&amp;"[concat]"),Table2[concat],INDIRECT(Table2[[#Headers],[K17_21_2]]&amp;"[c]"))*-1</f>
        <v>0</v>
      </c>
      <c r="I2584" s="6" t="str">
        <f ca="1">IF(OR(Table2[[#This Row],[M17_21_2]]&gt;0,Table2[[#This Row],[K17_21_2]]&lt;0),"+-","")</f>
        <v/>
      </c>
      <c r="J2584" s="9">
        <f ca="1">SUMIF(INDIRECT(Table2[[#Headers],[M23_28_2]]&amp;"[concat]"),Table2[concat],INDIRECT(Table2[[#Headers],[M23_28_2]]&amp;"[c]"))</f>
        <v>0</v>
      </c>
      <c r="K2584" s="9"/>
      <c r="L2584" s="9" t="str">
        <f ca="1">IF(OR(Table2[[#This Row],[M23_28_2]]&gt;0,Table2[[#This Row],[K23_28_2]]&lt;0),"+-","")</f>
        <v/>
      </c>
    </row>
    <row r="2585" spans="1:12" x14ac:dyDescent="0.25">
      <c r="A2585" s="6" t="str">
        <f>SUBSTITUTE(SUBSTITUTE(Table2[[#This Row],[NAMA BARANG]],"-","")," ","")</f>
        <v>Pensil2BPPuffK+B(1)/BrTua(1)</v>
      </c>
      <c r="B2585" s="8" t="str">
        <f ca="1">IF(Table2[[#This Row],[TT]]&lt;1,"",COUNT(B$2:B2584)+1)</f>
        <v/>
      </c>
      <c r="C2585" s="6" t="s">
        <v>2155</v>
      </c>
      <c r="D2585" s="8">
        <v>0</v>
      </c>
      <c r="F2585" s="8">
        <f ca="1">SUM(Table2[[#This Row],[AWAL]],Table2[[#This Row],[M17_21_2]],Table2[[#This Row],[K17_21_2]],Table2[[#This Row],[M23_28_2]],Table2[[#This Row],[K23_28_2]])</f>
        <v>0</v>
      </c>
      <c r="G2585" s="6">
        <f ca="1">SUMIF(INDIRECT(Table2[[#Headers],[M17_21_2]]&amp;"[concat]"),Table2[concat],INDIRECT(Table2[[#Headers],[M17_21_2]]&amp;"[c]"))</f>
        <v>0</v>
      </c>
      <c r="H2585" s="6">
        <f ca="1">SUMIF(INDIRECT(Table2[[#Headers],[K17_21_2]]&amp;"[concat]"),Table2[concat],INDIRECT(Table2[[#Headers],[K17_21_2]]&amp;"[c]"))*-1</f>
        <v>0</v>
      </c>
      <c r="I2585" s="6" t="str">
        <f ca="1">IF(OR(Table2[[#This Row],[M17_21_2]]&gt;0,Table2[[#This Row],[K17_21_2]]&lt;0),"+-","")</f>
        <v/>
      </c>
      <c r="J2585" s="9">
        <f ca="1">SUMIF(INDIRECT(Table2[[#Headers],[M23_28_2]]&amp;"[concat]"),Table2[concat],INDIRECT(Table2[[#Headers],[M23_28_2]]&amp;"[c]"))</f>
        <v>0</v>
      </c>
      <c r="K2585" s="9"/>
      <c r="L2585" s="9" t="str">
        <f ca="1">IF(OR(Table2[[#This Row],[M23_28_2]]&gt;0,Table2[[#This Row],[K23_28_2]]&lt;0),"+-","")</f>
        <v/>
      </c>
    </row>
    <row r="2586" spans="1:12" x14ac:dyDescent="0.25">
      <c r="A2586" s="6" t="str">
        <f>SUBSTITUTE(SUBSTITUTE(Table2[[#This Row],[NAMA BARANG]],"-","")," ","")</f>
        <v>Pensilbox4motifWTP(72pc)</v>
      </c>
      <c r="B2586" s="8" t="str">
        <f ca="1">IF(Table2[[#This Row],[TT]]&lt;1,"",COUNT(B$2:B2585)+1)</f>
        <v/>
      </c>
      <c r="C2586" s="6" t="s">
        <v>2158</v>
      </c>
      <c r="D2586" s="8">
        <v>0</v>
      </c>
      <c r="F2586" s="8">
        <f ca="1">SUM(Table2[[#This Row],[AWAL]],Table2[[#This Row],[M17_21_2]],Table2[[#This Row],[K17_21_2]],Table2[[#This Row],[M23_28_2]],Table2[[#This Row],[K23_28_2]])</f>
        <v>0</v>
      </c>
      <c r="G2586" s="6">
        <f ca="1">SUMIF(INDIRECT(Table2[[#Headers],[M17_21_2]]&amp;"[concat]"),Table2[concat],INDIRECT(Table2[[#Headers],[M17_21_2]]&amp;"[c]"))</f>
        <v>0</v>
      </c>
      <c r="H2586" s="6">
        <f ca="1">SUMIF(INDIRECT(Table2[[#Headers],[K17_21_2]]&amp;"[concat]"),Table2[concat],INDIRECT(Table2[[#Headers],[K17_21_2]]&amp;"[c]"))*-1</f>
        <v>0</v>
      </c>
      <c r="I2586" s="6" t="str">
        <f ca="1">IF(OR(Table2[[#This Row],[M17_21_2]]&gt;0,Table2[[#This Row],[K17_21_2]]&lt;0),"+-","")</f>
        <v/>
      </c>
      <c r="J2586" s="9">
        <f ca="1">SUMIF(INDIRECT(Table2[[#Headers],[M23_28_2]]&amp;"[concat]"),Table2[concat],INDIRECT(Table2[[#Headers],[M23_28_2]]&amp;"[c]"))</f>
        <v>0</v>
      </c>
      <c r="K2586" s="9"/>
      <c r="L2586" s="9" t="str">
        <f ca="1">IF(OR(Table2[[#This Row],[M23_28_2]]&gt;0,Table2[[#This Row],[K23_28_2]]&lt;0),"+-","")</f>
        <v/>
      </c>
    </row>
    <row r="2587" spans="1:12" x14ac:dyDescent="0.25">
      <c r="A2587" s="6" t="str">
        <f>SUBSTITUTE(SUBSTITUTE(Table2[[#This Row],[NAMA BARANG]],"-","")," ","")</f>
        <v>PensilCollen2BM</v>
      </c>
      <c r="B2587" s="8" t="str">
        <f ca="1">IF(Table2[[#This Row],[TT]]&lt;1,"",COUNT(B$2:B2586)+1)</f>
        <v/>
      </c>
      <c r="C2587" s="6" t="s">
        <v>2164</v>
      </c>
      <c r="D2587" s="8">
        <v>0</v>
      </c>
      <c r="F2587" s="8">
        <f ca="1">SUM(Table2[[#This Row],[AWAL]],Table2[[#This Row],[M17_21_2]],Table2[[#This Row],[K17_21_2]],Table2[[#This Row],[M23_28_2]],Table2[[#This Row],[K23_28_2]])</f>
        <v>0</v>
      </c>
      <c r="G2587" s="6">
        <f ca="1">SUMIF(INDIRECT(Table2[[#Headers],[M17_21_2]]&amp;"[concat]"),Table2[concat],INDIRECT(Table2[[#Headers],[M17_21_2]]&amp;"[c]"))</f>
        <v>0</v>
      </c>
      <c r="H2587" s="6">
        <f ca="1">SUMIF(INDIRECT(Table2[[#Headers],[K17_21_2]]&amp;"[concat]"),Table2[concat],INDIRECT(Table2[[#Headers],[K17_21_2]]&amp;"[c]"))*-1</f>
        <v>0</v>
      </c>
      <c r="I2587" s="6" t="str">
        <f ca="1">IF(OR(Table2[[#This Row],[M17_21_2]]&gt;0,Table2[[#This Row],[K17_21_2]]&lt;0),"+-","")</f>
        <v/>
      </c>
      <c r="J2587" s="9">
        <f ca="1">SUMIF(INDIRECT(Table2[[#Headers],[M23_28_2]]&amp;"[concat]"),Table2[concat],INDIRECT(Table2[[#Headers],[M23_28_2]]&amp;"[c]"))</f>
        <v>0</v>
      </c>
      <c r="K2587" s="9"/>
      <c r="L2587" s="9" t="str">
        <f ca="1">IF(OR(Table2[[#This Row],[M23_28_2]]&gt;0,Table2[[#This Row],[K23_28_2]]&lt;0),"+-","")</f>
        <v/>
      </c>
    </row>
    <row r="2588" spans="1:12" x14ac:dyDescent="0.25">
      <c r="A2588" s="6" t="str">
        <f>SUBSTITUTE(SUBSTITUTE(Table2[[#This Row],[NAMA BARANG]],"-","")," ","")</f>
        <v>PensilHP200Hk(1x72)</v>
      </c>
      <c r="B2588" s="8" t="str">
        <f ca="1">IF(Table2[[#This Row],[TT]]&lt;1,"",COUNT(B$2:B2587)+1)</f>
        <v/>
      </c>
      <c r="C2588" s="6" t="s">
        <v>2177</v>
      </c>
      <c r="D2588" s="8">
        <v>0</v>
      </c>
      <c r="F2588" s="8">
        <f ca="1">SUM(Table2[[#This Row],[AWAL]],Table2[[#This Row],[M17_21_2]],Table2[[#This Row],[K17_21_2]],Table2[[#This Row],[M23_28_2]],Table2[[#This Row],[K23_28_2]])</f>
        <v>0</v>
      </c>
      <c r="G2588" s="6">
        <f ca="1">SUMIF(INDIRECT(Table2[[#Headers],[M17_21_2]]&amp;"[concat]"),Table2[concat],INDIRECT(Table2[[#Headers],[M17_21_2]]&amp;"[c]"))</f>
        <v>0</v>
      </c>
      <c r="H2588" s="6">
        <f ca="1">SUMIF(INDIRECT(Table2[[#Headers],[K17_21_2]]&amp;"[concat]"),Table2[concat],INDIRECT(Table2[[#Headers],[K17_21_2]]&amp;"[c]"))*-1</f>
        <v>0</v>
      </c>
      <c r="I2588" s="6" t="str">
        <f ca="1">IF(OR(Table2[[#This Row],[M17_21_2]]&gt;0,Table2[[#This Row],[K17_21_2]]&lt;0),"+-","")</f>
        <v/>
      </c>
      <c r="J2588" s="9">
        <f ca="1">SUMIF(INDIRECT(Table2[[#Headers],[M23_28_2]]&amp;"[concat]"),Table2[concat],INDIRECT(Table2[[#Headers],[M23_28_2]]&amp;"[c]"))</f>
        <v>0</v>
      </c>
      <c r="K2588" s="9"/>
      <c r="L2588" s="9" t="str">
        <f ca="1">IF(OR(Table2[[#This Row],[M23_28_2]]&gt;0,Table2[[#This Row],[K23_28_2]]&lt;0),"+-","")</f>
        <v/>
      </c>
    </row>
    <row r="2589" spans="1:12" x14ac:dyDescent="0.25">
      <c r="A2589" s="6" t="str">
        <f>SUBSTITUTE(SUBSTITUTE(Table2[[#This Row],[NAMA BARANG]],"-","")," ","")</f>
        <v>PensilKayagi3040/3063</v>
      </c>
      <c r="B2589" s="8" t="str">
        <f ca="1">IF(Table2[[#This Row],[TT]]&lt;1,"",COUNT(B$2:B2588)+1)</f>
        <v/>
      </c>
      <c r="C2589" s="6" t="s">
        <v>2180</v>
      </c>
      <c r="D2589" s="8">
        <v>0</v>
      </c>
      <c r="F2589" s="8">
        <f ca="1">SUM(Table2[[#This Row],[AWAL]],Table2[[#This Row],[M17_21_2]],Table2[[#This Row],[K17_21_2]],Table2[[#This Row],[M23_28_2]],Table2[[#This Row],[K23_28_2]])</f>
        <v>0</v>
      </c>
      <c r="G2589" s="6">
        <f ca="1">SUMIF(INDIRECT(Table2[[#Headers],[M17_21_2]]&amp;"[concat]"),Table2[concat],INDIRECT(Table2[[#Headers],[M17_21_2]]&amp;"[c]"))</f>
        <v>0</v>
      </c>
      <c r="H2589" s="6">
        <f ca="1">SUMIF(INDIRECT(Table2[[#Headers],[K17_21_2]]&amp;"[concat]"),Table2[concat],INDIRECT(Table2[[#Headers],[K17_21_2]]&amp;"[c]"))*-1</f>
        <v>0</v>
      </c>
      <c r="I2589" s="6" t="str">
        <f ca="1">IF(OR(Table2[[#This Row],[M17_21_2]]&gt;0,Table2[[#This Row],[K17_21_2]]&lt;0),"+-","")</f>
        <v/>
      </c>
      <c r="J2589" s="9">
        <f ca="1">SUMIF(INDIRECT(Table2[[#Headers],[M23_28_2]]&amp;"[concat]"),Table2[concat],INDIRECT(Table2[[#Headers],[M23_28_2]]&amp;"[c]"))</f>
        <v>0</v>
      </c>
      <c r="K2589" s="9"/>
      <c r="L2589" s="9" t="str">
        <f ca="1">IF(OR(Table2[[#This Row],[M23_28_2]]&gt;0,Table2[[#This Row],[K23_28_2]]&lt;0),"+-","")</f>
        <v/>
      </c>
    </row>
    <row r="2590" spans="1:12" x14ac:dyDescent="0.25">
      <c r="A2590" s="6" t="str">
        <f>SUBSTITUTE(SUBSTITUTE(Table2[[#This Row],[NAMA BARANG]],"-","")," ","")</f>
        <v>PensilKayagi3059/3062</v>
      </c>
      <c r="B2590" s="8" t="str">
        <f ca="1">IF(Table2[[#This Row],[TT]]&lt;1,"",COUNT(B$2:B2589)+1)</f>
        <v/>
      </c>
      <c r="C2590" s="6" t="s">
        <v>2181</v>
      </c>
      <c r="D2590" s="8">
        <v>0</v>
      </c>
      <c r="F2590" s="8">
        <f ca="1">SUM(Table2[[#This Row],[AWAL]],Table2[[#This Row],[M17_21_2]],Table2[[#This Row],[K17_21_2]],Table2[[#This Row],[M23_28_2]],Table2[[#This Row],[K23_28_2]])</f>
        <v>0</v>
      </c>
      <c r="G2590" s="6">
        <f ca="1">SUMIF(INDIRECT(Table2[[#Headers],[M17_21_2]]&amp;"[concat]"),Table2[concat],INDIRECT(Table2[[#Headers],[M17_21_2]]&amp;"[c]"))</f>
        <v>0</v>
      </c>
      <c r="H2590" s="6">
        <f ca="1">SUMIF(INDIRECT(Table2[[#Headers],[K17_21_2]]&amp;"[concat]"),Table2[concat],INDIRECT(Table2[[#Headers],[K17_21_2]]&amp;"[c]"))*-1</f>
        <v>0</v>
      </c>
      <c r="I2590" s="6" t="str">
        <f ca="1">IF(OR(Table2[[#This Row],[M17_21_2]]&gt;0,Table2[[#This Row],[K17_21_2]]&lt;0),"+-","")</f>
        <v/>
      </c>
      <c r="J2590" s="9">
        <f ca="1">SUMIF(INDIRECT(Table2[[#Headers],[M23_28_2]]&amp;"[concat]"),Table2[concat],INDIRECT(Table2[[#Headers],[M23_28_2]]&amp;"[c]"))</f>
        <v>0</v>
      </c>
      <c r="K2590" s="9"/>
      <c r="L2590" s="9" t="str">
        <f ca="1">IF(OR(Table2[[#This Row],[M23_28_2]]&gt;0,Table2[[#This Row],[K23_28_2]]&lt;0),"+-","")</f>
        <v/>
      </c>
    </row>
    <row r="2591" spans="1:12" x14ac:dyDescent="0.25">
      <c r="A2591" s="6" t="str">
        <f>SUBSTITUTE(SUBSTITUTE(Table2[[#This Row],[NAMA BARANG]],"-","")," ","")</f>
        <v>PensilKayagi3061/2028</v>
      </c>
      <c r="B2591" s="8" t="str">
        <f ca="1">IF(Table2[[#This Row],[TT]]&lt;1,"",COUNT(B$2:B2590)+1)</f>
        <v/>
      </c>
      <c r="C2591" s="6" t="s">
        <v>2182</v>
      </c>
      <c r="D2591" s="8">
        <v>0</v>
      </c>
      <c r="F2591" s="8">
        <f ca="1">SUM(Table2[[#This Row],[AWAL]],Table2[[#This Row],[M17_21_2]],Table2[[#This Row],[K17_21_2]],Table2[[#This Row],[M23_28_2]],Table2[[#This Row],[K23_28_2]])</f>
        <v>0</v>
      </c>
      <c r="G2591" s="6">
        <f ca="1">SUMIF(INDIRECT(Table2[[#Headers],[M17_21_2]]&amp;"[concat]"),Table2[concat],INDIRECT(Table2[[#Headers],[M17_21_2]]&amp;"[c]"))</f>
        <v>0</v>
      </c>
      <c r="H2591" s="6">
        <f ca="1">SUMIF(INDIRECT(Table2[[#Headers],[K17_21_2]]&amp;"[concat]"),Table2[concat],INDIRECT(Table2[[#Headers],[K17_21_2]]&amp;"[c]"))*-1</f>
        <v>0</v>
      </c>
      <c r="I2591" s="6" t="str">
        <f ca="1">IF(OR(Table2[[#This Row],[M17_21_2]]&gt;0,Table2[[#This Row],[K17_21_2]]&lt;0),"+-","")</f>
        <v/>
      </c>
      <c r="J2591" s="9">
        <f ca="1">SUMIF(INDIRECT(Table2[[#Headers],[M23_28_2]]&amp;"[concat]"),Table2[concat],INDIRECT(Table2[[#Headers],[M23_28_2]]&amp;"[c]"))</f>
        <v>0</v>
      </c>
      <c r="K2591" s="9"/>
      <c r="L2591" s="9" t="str">
        <f ca="1">IF(OR(Table2[[#This Row],[M23_28_2]]&gt;0,Table2[[#This Row],[K23_28_2]]&lt;0),"+-","")</f>
        <v/>
      </c>
    </row>
    <row r="2592" spans="1:12" x14ac:dyDescent="0.25">
      <c r="A2592" s="6" t="str">
        <f>SUBSTITUTE(SUBSTITUTE(Table2[[#This Row],[NAMA BARANG]],"-","")," ","")</f>
        <v>PensilKayagi3065/3052</v>
      </c>
      <c r="B2592" s="8" t="str">
        <f ca="1">IF(Table2[[#This Row],[TT]]&lt;1,"",COUNT(B$2:B2591)+1)</f>
        <v/>
      </c>
      <c r="C2592" s="6" t="s">
        <v>2183</v>
      </c>
      <c r="D2592" s="8">
        <v>0</v>
      </c>
      <c r="F2592" s="8">
        <f ca="1">SUM(Table2[[#This Row],[AWAL]],Table2[[#This Row],[M17_21_2]],Table2[[#This Row],[K17_21_2]],Table2[[#This Row],[M23_28_2]],Table2[[#This Row],[K23_28_2]])</f>
        <v>0</v>
      </c>
      <c r="G2592" s="6">
        <f ca="1">SUMIF(INDIRECT(Table2[[#Headers],[M17_21_2]]&amp;"[concat]"),Table2[concat],INDIRECT(Table2[[#Headers],[M17_21_2]]&amp;"[c]"))</f>
        <v>0</v>
      </c>
      <c r="H2592" s="6">
        <f ca="1">SUMIF(INDIRECT(Table2[[#Headers],[K17_21_2]]&amp;"[concat]"),Table2[concat],INDIRECT(Table2[[#Headers],[K17_21_2]]&amp;"[c]"))*-1</f>
        <v>0</v>
      </c>
      <c r="I2592" s="6" t="str">
        <f ca="1">IF(OR(Table2[[#This Row],[M17_21_2]]&gt;0,Table2[[#This Row],[K17_21_2]]&lt;0),"+-","")</f>
        <v/>
      </c>
      <c r="J2592" s="9">
        <f ca="1">SUMIF(INDIRECT(Table2[[#Headers],[M23_28_2]]&amp;"[concat]"),Table2[concat],INDIRECT(Table2[[#Headers],[M23_28_2]]&amp;"[c]"))</f>
        <v>0</v>
      </c>
      <c r="K2592" s="9"/>
      <c r="L2592" s="9" t="str">
        <f ca="1">IF(OR(Table2[[#This Row],[M23_28_2]]&gt;0,Table2[[#This Row],[K23_28_2]]&lt;0),"+-","")</f>
        <v/>
      </c>
    </row>
    <row r="2593" spans="1:12" x14ac:dyDescent="0.25">
      <c r="A2593" s="6" t="str">
        <f>SUBSTITUTE(SUBSTITUTE(Table2[[#This Row],[NAMA BARANG]],"-","")," ","")</f>
        <v>PensilUnicorn1638</v>
      </c>
      <c r="B2593" s="8" t="str">
        <f ca="1">IF(Table2[[#This Row],[TT]]&lt;1,"",COUNT(B$2:B2592)+1)</f>
        <v/>
      </c>
      <c r="C2593" s="6" t="s">
        <v>2192</v>
      </c>
      <c r="D2593" s="8">
        <v>0</v>
      </c>
      <c r="F2593" s="8">
        <f ca="1">SUM(Table2[[#This Row],[AWAL]],Table2[[#This Row],[M17_21_2]],Table2[[#This Row],[K17_21_2]],Table2[[#This Row],[M23_28_2]],Table2[[#This Row],[K23_28_2]])</f>
        <v>0</v>
      </c>
      <c r="G2593" s="6">
        <f ca="1">SUMIF(INDIRECT(Table2[[#Headers],[M17_21_2]]&amp;"[concat]"),Table2[concat],INDIRECT(Table2[[#Headers],[M17_21_2]]&amp;"[c]"))</f>
        <v>0</v>
      </c>
      <c r="H2593" s="6">
        <f ca="1">SUMIF(INDIRECT(Table2[[#Headers],[K17_21_2]]&amp;"[concat]"),Table2[concat],INDIRECT(Table2[[#Headers],[K17_21_2]]&amp;"[c]"))*-1</f>
        <v>0</v>
      </c>
      <c r="I2593" s="6" t="str">
        <f ca="1">IF(OR(Table2[[#This Row],[M17_21_2]]&gt;0,Table2[[#This Row],[K17_21_2]]&lt;0),"+-","")</f>
        <v/>
      </c>
      <c r="J2593" s="9">
        <f ca="1">SUMIF(INDIRECT(Table2[[#Headers],[M23_28_2]]&amp;"[concat]"),Table2[concat],INDIRECT(Table2[[#Headers],[M23_28_2]]&amp;"[c]"))</f>
        <v>0</v>
      </c>
      <c r="K2593" s="9"/>
      <c r="L2593" s="9" t="str">
        <f ca="1">IF(OR(Table2[[#This Row],[M23_28_2]]&gt;0,Table2[[#This Row],[K23_28_2]]&lt;0),"+-","")</f>
        <v/>
      </c>
    </row>
    <row r="2594" spans="1:12" x14ac:dyDescent="0.25">
      <c r="A2594" s="6" t="str">
        <f>SUBSTITUTE(SUBSTITUTE(Table2[[#This Row],[NAMA BARANG]],"-","")," ","")</f>
        <v>Pisauukir10pc</v>
      </c>
      <c r="B2594" s="8" t="str">
        <f ca="1">IF(Table2[[#This Row],[TT]]&lt;1,"",COUNT(B$2:B2593)+1)</f>
        <v/>
      </c>
      <c r="C2594" s="6" t="s">
        <v>2208</v>
      </c>
      <c r="D2594" s="8">
        <v>0</v>
      </c>
      <c r="F2594" s="8">
        <f ca="1">SUM(Table2[[#This Row],[AWAL]],Table2[[#This Row],[M17_21_2]],Table2[[#This Row],[K17_21_2]],Table2[[#This Row],[M23_28_2]],Table2[[#This Row],[K23_28_2]])</f>
        <v>0</v>
      </c>
      <c r="G2594" s="6">
        <f ca="1">SUMIF(INDIRECT(Table2[[#Headers],[M17_21_2]]&amp;"[concat]"),Table2[concat],INDIRECT(Table2[[#Headers],[M17_21_2]]&amp;"[c]"))</f>
        <v>0</v>
      </c>
      <c r="H2594" s="6">
        <f ca="1">SUMIF(INDIRECT(Table2[[#Headers],[K17_21_2]]&amp;"[concat]"),Table2[concat],INDIRECT(Table2[[#Headers],[K17_21_2]]&amp;"[c]"))*-1</f>
        <v>0</v>
      </c>
      <c r="I2594" s="6" t="str">
        <f ca="1">IF(OR(Table2[[#This Row],[M17_21_2]]&gt;0,Table2[[#This Row],[K17_21_2]]&lt;0),"+-","")</f>
        <v/>
      </c>
      <c r="J2594" s="9">
        <f ca="1">SUMIF(INDIRECT(Table2[[#Headers],[M23_28_2]]&amp;"[concat]"),Table2[concat],INDIRECT(Table2[[#Headers],[M23_28_2]]&amp;"[c]"))</f>
        <v>0</v>
      </c>
      <c r="K2594" s="9"/>
      <c r="L2594" s="9" t="str">
        <f ca="1">IF(OR(Table2[[#This Row],[M23_28_2]]&gt;0,Table2[[#This Row],[K23_28_2]]&lt;0),"+-","")</f>
        <v/>
      </c>
    </row>
    <row r="2595" spans="1:12" x14ac:dyDescent="0.25">
      <c r="A2595" s="6" t="str">
        <f>SUBSTITUTE(SUBSTITUTE(Table2[[#This Row],[NAMA BARANG]],"-","")," ","")</f>
        <v>RemoverL9002K12</v>
      </c>
      <c r="B2595" s="8" t="str">
        <f ca="1">IF(Table2[[#This Row],[TT]]&lt;1,"",COUNT(B$2:B2594)+1)</f>
        <v/>
      </c>
      <c r="C2595" s="6" t="s">
        <v>2263</v>
      </c>
      <c r="D2595" s="8">
        <v>0</v>
      </c>
      <c r="F2595" s="8">
        <f ca="1">SUM(Table2[[#This Row],[AWAL]],Table2[[#This Row],[M17_21_2]],Table2[[#This Row],[K17_21_2]],Table2[[#This Row],[M23_28_2]],Table2[[#This Row],[K23_28_2]])</f>
        <v>0</v>
      </c>
      <c r="G2595" s="6">
        <f ca="1">SUMIF(INDIRECT(Table2[[#Headers],[M17_21_2]]&amp;"[concat]"),Table2[concat],INDIRECT(Table2[[#Headers],[M17_21_2]]&amp;"[c]"))</f>
        <v>0</v>
      </c>
      <c r="H2595" s="6">
        <f ca="1">SUMIF(INDIRECT(Table2[[#Headers],[K17_21_2]]&amp;"[concat]"),Table2[concat],INDIRECT(Table2[[#Headers],[K17_21_2]]&amp;"[c]"))*-1</f>
        <v>0</v>
      </c>
      <c r="I2595" s="6" t="str">
        <f ca="1">IF(OR(Table2[[#This Row],[M17_21_2]]&gt;0,Table2[[#This Row],[K17_21_2]]&lt;0),"+-","")</f>
        <v/>
      </c>
      <c r="J2595" s="9">
        <f ca="1">SUMIF(INDIRECT(Table2[[#Headers],[M23_28_2]]&amp;"[concat]"),Table2[concat],INDIRECT(Table2[[#Headers],[M23_28_2]]&amp;"[c]"))</f>
        <v>0</v>
      </c>
      <c r="K2595" s="9"/>
      <c r="L2595" s="9" t="str">
        <f ca="1">IF(OR(Table2[[#This Row],[M23_28_2]]&gt;0,Table2[[#This Row],[K23_28_2]]&lt;0),"+-","")</f>
        <v/>
      </c>
    </row>
    <row r="2596" spans="1:12" x14ac:dyDescent="0.25">
      <c r="A2596" s="6" t="str">
        <f>SUBSTITUTE(SUBSTITUTE(Table2[[#This Row],[NAMA BARANG]],"-","")," ","")</f>
        <v>SampulBoxyFancy</v>
      </c>
      <c r="B2596" s="8" t="str">
        <f ca="1">IF(Table2[[#This Row],[TT]]&lt;1,"",COUNT(B$2:B2595)+1)</f>
        <v/>
      </c>
      <c r="C2596" s="6" t="s">
        <v>2819</v>
      </c>
      <c r="D2596" s="8">
        <v>3</v>
      </c>
      <c r="E2596" s="8">
        <v>200</v>
      </c>
      <c r="F2596" s="8">
        <f ca="1">SUM(Table2[[#This Row],[AWAL]],Table2[[#This Row],[M17_21_2]],Table2[[#This Row],[K17_21_2]],Table2[[#This Row],[M23_28_2]],Table2[[#This Row],[K23_28_2]])</f>
        <v>0</v>
      </c>
      <c r="G2596" s="6">
        <f ca="1">SUMIF(INDIRECT(Table2[[#Headers],[M17_21_2]]&amp;"[concat]"),Table2[concat],INDIRECT(Table2[[#Headers],[M17_21_2]]&amp;"[c]"))</f>
        <v>0</v>
      </c>
      <c r="H2596" s="6">
        <f ca="1">SUMIF(INDIRECT(Table2[[#Headers],[K17_21_2]]&amp;"[concat]"),Table2[concat],INDIRECT(Table2[[#Headers],[K17_21_2]]&amp;"[c]"))*-1</f>
        <v>-3</v>
      </c>
      <c r="I2596" s="6" t="str">
        <f ca="1">IF(OR(Table2[[#This Row],[M17_21_2]]&gt;0,Table2[[#This Row],[K17_21_2]]&lt;0),"+-","")</f>
        <v>+-</v>
      </c>
      <c r="J2596" s="9">
        <f ca="1">SUMIF(INDIRECT(Table2[[#Headers],[M23_28_2]]&amp;"[concat]"),Table2[concat],INDIRECT(Table2[[#Headers],[M23_28_2]]&amp;"[c]"))</f>
        <v>0</v>
      </c>
      <c r="K2596" s="9"/>
      <c r="L2596" s="9" t="str">
        <f ca="1">IF(OR(Table2[[#This Row],[M23_28_2]]&gt;0,Table2[[#This Row],[K23_28_2]]&lt;0),"+-","")</f>
        <v/>
      </c>
    </row>
    <row r="2597" spans="1:12" x14ac:dyDescent="0.25">
      <c r="A2597" s="6" t="str">
        <f>SUBSTITUTE(SUBSTITUTE(Table2[[#This Row],[NAMA BARANG]],"-","")," ","")</f>
        <v>SampulKwartoFancy</v>
      </c>
      <c r="B2597" s="8" t="str">
        <f ca="1">IF(Table2[[#This Row],[TT]]&lt;1,"",COUNT(B$2:B2596)+1)</f>
        <v/>
      </c>
      <c r="C2597" s="6" t="s">
        <v>2818</v>
      </c>
      <c r="D2597" s="8">
        <v>2</v>
      </c>
      <c r="E2597" s="8">
        <v>240</v>
      </c>
      <c r="F2597" s="8">
        <f ca="1">SUM(Table2[[#This Row],[AWAL]],Table2[[#This Row],[M17_21_2]],Table2[[#This Row],[K17_21_2]],Table2[[#This Row],[M23_28_2]],Table2[[#This Row],[K23_28_2]])</f>
        <v>0</v>
      </c>
      <c r="G2597" s="6">
        <f ca="1">SUMIF(INDIRECT(Table2[[#Headers],[M17_21_2]]&amp;"[concat]"),Table2[concat],INDIRECT(Table2[[#Headers],[M17_21_2]]&amp;"[c]"))</f>
        <v>0</v>
      </c>
      <c r="H2597" s="6">
        <f ca="1">SUMIF(INDIRECT(Table2[[#Headers],[K17_21_2]]&amp;"[concat]"),Table2[concat],INDIRECT(Table2[[#Headers],[K17_21_2]]&amp;"[c]"))*-1</f>
        <v>-2</v>
      </c>
      <c r="I2597" s="6" t="str">
        <f ca="1">IF(OR(Table2[[#This Row],[M17_21_2]]&gt;0,Table2[[#This Row],[K17_21_2]]&lt;0),"+-","")</f>
        <v>+-</v>
      </c>
      <c r="J2597" s="9">
        <f ca="1">SUMIF(INDIRECT(Table2[[#Headers],[M23_28_2]]&amp;"[concat]"),Table2[concat],INDIRECT(Table2[[#Headers],[M23_28_2]]&amp;"[c]"))</f>
        <v>0</v>
      </c>
      <c r="K2597" s="9"/>
      <c r="L2597" s="9" t="str">
        <f ca="1">IF(OR(Table2[[#This Row],[M23_28_2]]&gt;0,Table2[[#This Row],[K23_28_2]]&lt;0),"+-","")</f>
        <v/>
      </c>
    </row>
    <row r="2598" spans="1:12" x14ac:dyDescent="0.25">
      <c r="A2598" s="6" t="str">
        <f>SUBSTITUTE(SUBSTITUTE(Table2[[#This Row],[NAMA BARANG]],"-","")," ","")</f>
        <v>Spidol12wVtroplastik</v>
      </c>
      <c r="B2598" s="8" t="str">
        <f ca="1">IF(Table2[[#This Row],[TT]]&lt;1,"",COUNT(B$2:B2597)+1)</f>
        <v/>
      </c>
      <c r="C2598" s="6" t="s">
        <v>2297</v>
      </c>
      <c r="D2598" s="8">
        <v>0</v>
      </c>
      <c r="F2598" s="8">
        <f ca="1">SUM(Table2[[#This Row],[AWAL]],Table2[[#This Row],[M17_21_2]],Table2[[#This Row],[K17_21_2]],Table2[[#This Row],[M23_28_2]],Table2[[#This Row],[K23_28_2]])</f>
        <v>0</v>
      </c>
      <c r="G2598" s="6">
        <f ca="1">SUMIF(INDIRECT(Table2[[#Headers],[M17_21_2]]&amp;"[concat]"),Table2[concat],INDIRECT(Table2[[#Headers],[M17_21_2]]&amp;"[c]"))</f>
        <v>0</v>
      </c>
      <c r="H2598" s="6">
        <f ca="1">SUMIF(INDIRECT(Table2[[#Headers],[K17_21_2]]&amp;"[concat]"),Table2[concat],INDIRECT(Table2[[#Headers],[K17_21_2]]&amp;"[c]"))*-1</f>
        <v>0</v>
      </c>
      <c r="I2598" s="6" t="str">
        <f ca="1">IF(OR(Table2[[#This Row],[M17_21_2]]&gt;0,Table2[[#This Row],[K17_21_2]]&lt;0),"+-","")</f>
        <v/>
      </c>
      <c r="J2598" s="9">
        <f ca="1">SUMIF(INDIRECT(Table2[[#Headers],[M23_28_2]]&amp;"[concat]"),Table2[concat],INDIRECT(Table2[[#Headers],[M23_28_2]]&amp;"[c]"))</f>
        <v>0</v>
      </c>
      <c r="K2598" s="9"/>
      <c r="L2598" s="9" t="str">
        <f ca="1">IF(OR(Table2[[#This Row],[M23_28_2]]&gt;0,Table2[[#This Row],[K23_28_2]]&lt;0),"+-","")</f>
        <v/>
      </c>
    </row>
    <row r="2599" spans="1:12" x14ac:dyDescent="0.25">
      <c r="A2599" s="6" t="str">
        <f>SUBSTITUTE(SUBSTITUTE(Table2[[#This Row],[NAMA BARANG]],"-","")," ","")</f>
        <v>Spidol838Vancodus</v>
      </c>
      <c r="B2599" s="8" t="str">
        <f ca="1">IF(Table2[[#This Row],[TT]]&lt;1,"",COUNT(B$2:B2598)+1)</f>
        <v/>
      </c>
      <c r="C2599" s="6" t="s">
        <v>2301</v>
      </c>
      <c r="D2599" s="8">
        <v>1</v>
      </c>
      <c r="E2599" s="8" t="s">
        <v>71</v>
      </c>
      <c r="F2599" s="8">
        <f ca="1">SUM(Table2[[#This Row],[AWAL]],Table2[[#This Row],[M17_21_2]],Table2[[#This Row],[K17_21_2]],Table2[[#This Row],[M23_28_2]],Table2[[#This Row],[K23_28_2]])</f>
        <v>0</v>
      </c>
      <c r="G2599" s="6">
        <f ca="1">SUMIF(INDIRECT(Table2[[#Headers],[M17_21_2]]&amp;"[concat]"),Table2[concat],INDIRECT(Table2[[#Headers],[M17_21_2]]&amp;"[c]"))</f>
        <v>0</v>
      </c>
      <c r="H2599" s="6">
        <f ca="1">SUMIF(INDIRECT(Table2[[#Headers],[K17_21_2]]&amp;"[concat]"),Table2[concat],INDIRECT(Table2[[#Headers],[K17_21_2]]&amp;"[c]"))*-1</f>
        <v>-1</v>
      </c>
      <c r="I2599" s="6" t="str">
        <f ca="1">IF(OR(Table2[[#This Row],[M17_21_2]]&gt;0,Table2[[#This Row],[K17_21_2]]&lt;0),"+-","")</f>
        <v>+-</v>
      </c>
      <c r="J2599" s="9">
        <f ca="1">SUMIF(INDIRECT(Table2[[#Headers],[M23_28_2]]&amp;"[concat]"),Table2[concat],INDIRECT(Table2[[#Headers],[M23_28_2]]&amp;"[c]"))</f>
        <v>0</v>
      </c>
      <c r="K2599" s="9"/>
      <c r="L2599" s="9" t="str">
        <f ca="1">IF(OR(Table2[[#This Row],[M23_28_2]]&gt;0,Table2[[#This Row],[K23_28_2]]&lt;0),"+-","")</f>
        <v/>
      </c>
    </row>
    <row r="2600" spans="1:12" x14ac:dyDescent="0.25">
      <c r="A2600" s="6" t="str">
        <f>SUBSTITUTE(SUBSTITUTE(Table2[[#This Row],[NAMA BARANG]],"-","")," ","")</f>
        <v>Sticknote6548c</v>
      </c>
      <c r="B2600" s="8" t="str">
        <f ca="1">IF(Table2[[#This Row],[TT]]&lt;1,"",COUNT(B$2:B2599)+1)</f>
        <v/>
      </c>
      <c r="C2600" s="6" t="s">
        <v>2820</v>
      </c>
      <c r="D2600" s="8">
        <v>1</v>
      </c>
      <c r="E2600" s="8" t="s">
        <v>167</v>
      </c>
      <c r="F2600" s="8">
        <f ca="1">SUM(Table2[[#This Row],[AWAL]],Table2[[#This Row],[M17_21_2]],Table2[[#This Row],[K17_21_2]],Table2[[#This Row],[M23_28_2]],Table2[[#This Row],[K23_28_2]])</f>
        <v>0</v>
      </c>
      <c r="G2600" s="6">
        <f ca="1">SUMIF(INDIRECT(Table2[[#Headers],[M17_21_2]]&amp;"[concat]"),Table2[concat],INDIRECT(Table2[[#Headers],[M17_21_2]]&amp;"[c]"))</f>
        <v>0</v>
      </c>
      <c r="H2600" s="6">
        <f ca="1">SUMIF(INDIRECT(Table2[[#Headers],[K17_21_2]]&amp;"[concat]"),Table2[concat],INDIRECT(Table2[[#Headers],[K17_21_2]]&amp;"[c]"))*-1</f>
        <v>-1</v>
      </c>
      <c r="I2600" s="6" t="str">
        <f ca="1">IF(OR(Table2[[#This Row],[M17_21_2]]&gt;0,Table2[[#This Row],[K17_21_2]]&lt;0),"+-","")</f>
        <v>+-</v>
      </c>
      <c r="J2600" s="9">
        <f ca="1">SUMIF(INDIRECT(Table2[[#Headers],[M23_28_2]]&amp;"[concat]"),Table2[concat],INDIRECT(Table2[[#Headers],[M23_28_2]]&amp;"[c]"))</f>
        <v>0</v>
      </c>
      <c r="K2600" s="9"/>
      <c r="L2600" s="9" t="str">
        <f ca="1">IF(OR(Table2[[#This Row],[M23_28_2]]&gt;0,Table2[[#This Row],[K23_28_2]]&lt;0),"+-","")</f>
        <v/>
      </c>
    </row>
    <row r="2601" spans="1:12" x14ac:dyDescent="0.25">
      <c r="A2601" s="6" t="str">
        <f>SUBSTITUTE(SUBSTITUTE(Table2[[#This Row],[NAMA BARANG]],"-","")," ","")</f>
        <v>SticknoteTF0244</v>
      </c>
      <c r="B2601" s="8" t="str">
        <f ca="1">IF(Table2[[#This Row],[TT]]&lt;1,"",COUNT(B$2:B2600)+1)</f>
        <v/>
      </c>
      <c r="C2601" s="6" t="s">
        <v>2354</v>
      </c>
      <c r="D2601" s="8">
        <v>0</v>
      </c>
      <c r="F2601" s="8">
        <f ca="1">SUM(Table2[[#This Row],[AWAL]],Table2[[#This Row],[M17_21_2]],Table2[[#This Row],[K17_21_2]],Table2[[#This Row],[M23_28_2]],Table2[[#This Row],[K23_28_2]])</f>
        <v>0</v>
      </c>
      <c r="G2601" s="6">
        <f ca="1">SUMIF(INDIRECT(Table2[[#Headers],[M17_21_2]]&amp;"[concat]"),Table2[concat],INDIRECT(Table2[[#Headers],[M17_21_2]]&amp;"[c]"))</f>
        <v>0</v>
      </c>
      <c r="H2601" s="6">
        <f ca="1">SUMIF(INDIRECT(Table2[[#Headers],[K17_21_2]]&amp;"[concat]"),Table2[concat],INDIRECT(Table2[[#Headers],[K17_21_2]]&amp;"[c]"))*-1</f>
        <v>0</v>
      </c>
      <c r="I2601" s="6" t="str">
        <f ca="1">IF(OR(Table2[[#This Row],[M17_21_2]]&gt;0,Table2[[#This Row],[K17_21_2]]&lt;0),"+-","")</f>
        <v/>
      </c>
      <c r="J2601" s="9">
        <f ca="1">SUMIF(INDIRECT(Table2[[#Headers],[M23_28_2]]&amp;"[concat]"),Table2[concat],INDIRECT(Table2[[#Headers],[M23_28_2]]&amp;"[c]"))</f>
        <v>0</v>
      </c>
      <c r="K2601" s="9"/>
      <c r="L2601" s="9" t="str">
        <f ca="1">IF(OR(Table2[[#This Row],[M23_28_2]]&gt;0,Table2[[#This Row],[K23_28_2]]&lt;0),"+-","")</f>
        <v/>
      </c>
    </row>
    <row r="2602" spans="1:12" x14ac:dyDescent="0.25">
      <c r="A2602" s="6" t="str">
        <f>SUBSTITUTE(SUBSTITUTE(Table2[[#This Row],[NAMA BARANG]],"-","")," ","")</f>
        <v>Stipgostar(24)</v>
      </c>
      <c r="B2602" s="8" t="str">
        <f ca="1">IF(Table2[[#This Row],[TT]]&lt;1,"",COUNT(B$2:B2601)+1)</f>
        <v/>
      </c>
      <c r="C2602" s="6" t="s">
        <v>2839</v>
      </c>
      <c r="D2602" s="8">
        <v>0</v>
      </c>
      <c r="F2602" s="8">
        <f ca="1">SUM(Table2[[#This Row],[AWAL]],Table2[[#This Row],[M17_21_2]],Table2[[#This Row],[K17_21_2]],Table2[[#This Row],[M23_28_2]],Table2[[#This Row],[K23_28_2]])</f>
        <v>0</v>
      </c>
      <c r="G2602" s="6">
        <f ca="1">SUMIF(INDIRECT(Table2[[#Headers],[M17_21_2]]&amp;"[concat]"),Table2[concat],INDIRECT(Table2[[#Headers],[M17_21_2]]&amp;"[c]"))</f>
        <v>0</v>
      </c>
      <c r="H2602" s="6">
        <f ca="1">SUMIF(INDIRECT(Table2[[#Headers],[K17_21_2]]&amp;"[concat]"),Table2[concat],INDIRECT(Table2[[#Headers],[K17_21_2]]&amp;"[c]"))*-1</f>
        <v>0</v>
      </c>
      <c r="I2602" s="6" t="str">
        <f ca="1">IF(OR(Table2[[#This Row],[M17_21_2]]&gt;0,Table2[[#This Row],[K17_21_2]]&lt;0),"+-","")</f>
        <v/>
      </c>
      <c r="J2602" s="9">
        <f ca="1">SUMIF(INDIRECT(Table2[[#Headers],[M23_28_2]]&amp;"[concat]"),Table2[concat],INDIRECT(Table2[[#Headers],[M23_28_2]]&amp;"[c]"))</f>
        <v>0</v>
      </c>
      <c r="K2602" s="9"/>
      <c r="L2602" s="9" t="str">
        <f ca="1">IF(OR(Table2[[#This Row],[M23_28_2]]&gt;0,Table2[[#This Row],[K23_28_2]]&lt;0),"+-","")</f>
        <v/>
      </c>
    </row>
    <row r="2603" spans="1:12" x14ac:dyDescent="0.25">
      <c r="A2603" s="6" t="str">
        <f>SUBSTITUTE(SUBSTITUTE(Table2[[#This Row],[NAMA BARANG]],"-","")," ","")</f>
        <v>TaliCantolplastikK</v>
      </c>
      <c r="B2603" s="10" t="str">
        <f ca="1">IF(Table2[[#This Row],[TT]]&lt;1,"",COUNT(B$2:B2602)+1)</f>
        <v/>
      </c>
      <c r="C2603" s="6" t="s">
        <v>2458</v>
      </c>
      <c r="D2603" s="8">
        <v>0</v>
      </c>
      <c r="F2603" s="10">
        <f ca="1">SUM(Table2[[#This Row],[AWAL]],Table2[[#This Row],[M17_21_2]],Table2[[#This Row],[K17_21_2]],Table2[[#This Row],[M23_28_2]],Table2[[#This Row],[K23_28_2]])</f>
        <v>0</v>
      </c>
      <c r="G2603" s="6">
        <f ca="1">SUMIF(INDIRECT(Table2[[#Headers],[M17_21_2]]&amp;"[concat]"),Table2[concat],INDIRECT(Table2[[#Headers],[M17_21_2]]&amp;"[c]"))</f>
        <v>0</v>
      </c>
      <c r="H2603" s="6">
        <f ca="1">SUMIF(INDIRECT(Table2[[#Headers],[K17_21_2]]&amp;"[concat]"),Table2[concat],INDIRECT(Table2[[#Headers],[K17_21_2]]&amp;"[c]"))*-1</f>
        <v>0</v>
      </c>
      <c r="I2603" s="6" t="str">
        <f ca="1">IF(OR(Table2[[#This Row],[M17_21_2]]&gt;0,Table2[[#This Row],[K17_21_2]]&lt;0),"+-","")</f>
        <v/>
      </c>
      <c r="J2603" s="9">
        <f ca="1">SUMIF(INDIRECT(Table2[[#Headers],[M23_28_2]]&amp;"[concat]"),Table2[concat],INDIRECT(Table2[[#Headers],[M23_28_2]]&amp;"[c]"))</f>
        <v>0</v>
      </c>
      <c r="K2603" s="9"/>
      <c r="L2603" s="9" t="str">
        <f ca="1">IF(OR(Table2[[#This Row],[M23_28_2]]&gt;0,Table2[[#This Row],[K23_28_2]]&lt;0),"+-","")</f>
        <v/>
      </c>
    </row>
    <row r="2604" spans="1:12" x14ac:dyDescent="0.25">
      <c r="A2604" s="6" t="str">
        <f>SUBSTITUTE(SUBSTITUTE(Table2[[#This Row],[NAMA BARANG]],"-","")," ","")</f>
        <v>TaliJepitnylonK</v>
      </c>
      <c r="B2604" s="8" t="str">
        <f ca="1">IF(Table2[[#This Row],[TT]]&lt;1,"",COUNT(B$2:B2603)+1)</f>
        <v/>
      </c>
      <c r="C2604" s="6" t="s">
        <v>2463</v>
      </c>
      <c r="D2604" s="8">
        <v>0</v>
      </c>
      <c r="F2604" s="8">
        <f ca="1">SUM(Table2[[#This Row],[AWAL]],Table2[[#This Row],[M17_21_2]],Table2[[#This Row],[K17_21_2]],Table2[[#This Row],[M23_28_2]],Table2[[#This Row],[K23_28_2]])</f>
        <v>0</v>
      </c>
      <c r="G2604" s="6">
        <f ca="1">SUMIF(INDIRECT(Table2[[#Headers],[M17_21_2]]&amp;"[concat]"),Table2[concat],INDIRECT(Table2[[#Headers],[M17_21_2]]&amp;"[c]"))</f>
        <v>0</v>
      </c>
      <c r="H2604" s="6">
        <f ca="1">SUMIF(INDIRECT(Table2[[#Headers],[K17_21_2]]&amp;"[concat]"),Table2[concat],INDIRECT(Table2[[#Headers],[K17_21_2]]&amp;"[c]"))*-1</f>
        <v>0</v>
      </c>
      <c r="I2604" s="6" t="str">
        <f ca="1">IF(OR(Table2[[#This Row],[M17_21_2]]&gt;0,Table2[[#This Row],[K17_21_2]]&lt;0),"+-","")</f>
        <v/>
      </c>
      <c r="J2604" s="9">
        <f ca="1">SUMIF(INDIRECT(Table2[[#Headers],[M23_28_2]]&amp;"[concat]"),Table2[concat],INDIRECT(Table2[[#Headers],[M23_28_2]]&amp;"[c]"))</f>
        <v>0</v>
      </c>
      <c r="K2604" s="9"/>
      <c r="L2604" s="9" t="str">
        <f ca="1">IF(OR(Table2[[#This Row],[M23_28_2]]&gt;0,Table2[[#This Row],[K23_28_2]]&lt;0),"+-","")</f>
        <v/>
      </c>
    </row>
    <row r="2605" spans="1:12" x14ac:dyDescent="0.25">
      <c r="A2605" s="6" t="str">
        <f>SUBSTITUTE(SUBSTITUTE(Table2[[#This Row],[NAMA BARANG]],"-","")," ","")</f>
        <v>TasbatikBmas</v>
      </c>
      <c r="B2605" s="8" t="str">
        <f ca="1">IF(Table2[[#This Row],[TT]]&lt;1,"",COUNT(B$2:B2604)+1)</f>
        <v/>
      </c>
      <c r="C2605" s="6" t="s">
        <v>2481</v>
      </c>
      <c r="D2605" s="8">
        <v>0</v>
      </c>
      <c r="F2605" s="8">
        <f ca="1">SUM(Table2[[#This Row],[AWAL]],Table2[[#This Row],[M17_21_2]],Table2[[#This Row],[K17_21_2]],Table2[[#This Row],[M23_28_2]],Table2[[#This Row],[K23_28_2]])</f>
        <v>0</v>
      </c>
      <c r="G2605" s="6">
        <f ca="1">SUMIF(INDIRECT(Table2[[#Headers],[M17_21_2]]&amp;"[concat]"),Table2[concat],INDIRECT(Table2[[#Headers],[M17_21_2]]&amp;"[c]"))</f>
        <v>0</v>
      </c>
      <c r="H2605" s="6">
        <f ca="1">SUMIF(INDIRECT(Table2[[#Headers],[K17_21_2]]&amp;"[concat]"),Table2[concat],INDIRECT(Table2[[#Headers],[K17_21_2]]&amp;"[c]"))*-1</f>
        <v>0</v>
      </c>
      <c r="I2605" s="6" t="str">
        <f ca="1">IF(OR(Table2[[#This Row],[M17_21_2]]&gt;0,Table2[[#This Row],[K17_21_2]]&lt;0),"+-","")</f>
        <v/>
      </c>
      <c r="J2605" s="9">
        <f ca="1">SUMIF(INDIRECT(Table2[[#Headers],[M23_28_2]]&amp;"[concat]"),Table2[concat],INDIRECT(Table2[[#Headers],[M23_28_2]]&amp;"[c]"))</f>
        <v>0</v>
      </c>
      <c r="K2605" s="9"/>
      <c r="L2605" s="9" t="str">
        <f ca="1">IF(OR(Table2[[#This Row],[M23_28_2]]&gt;0,Table2[[#This Row],[K23_28_2]]&lt;0),"+-","")</f>
        <v/>
      </c>
    </row>
    <row r="2606" spans="1:12" x14ac:dyDescent="0.25">
      <c r="A2606" s="6" t="str">
        <f>SUBSTITUTE(SUBSTITUTE(Table2[[#This Row],[NAMA BARANG]],"-","")," ","")</f>
        <v>Tasbatikk(BS)</v>
      </c>
      <c r="B2606" s="8" t="str">
        <f ca="1">IF(Table2[[#This Row],[TT]]&lt;1,"",COUNT(B$2:B2605)+1)</f>
        <v/>
      </c>
      <c r="C2606" s="6" t="s">
        <v>2482</v>
      </c>
      <c r="D2606" s="8">
        <v>0</v>
      </c>
      <c r="F2606" s="8">
        <f ca="1">SUM(Table2[[#This Row],[AWAL]],Table2[[#This Row],[M17_21_2]],Table2[[#This Row],[K17_21_2]],Table2[[#This Row],[M23_28_2]],Table2[[#This Row],[K23_28_2]])</f>
        <v>0</v>
      </c>
      <c r="G2606" s="6">
        <f ca="1">SUMIF(INDIRECT(Table2[[#Headers],[M17_21_2]]&amp;"[concat]"),Table2[concat],INDIRECT(Table2[[#Headers],[M17_21_2]]&amp;"[c]"))</f>
        <v>0</v>
      </c>
      <c r="H2606" s="6">
        <f ca="1">SUMIF(INDIRECT(Table2[[#Headers],[K17_21_2]]&amp;"[concat]"),Table2[concat],INDIRECT(Table2[[#Headers],[K17_21_2]]&amp;"[c]"))*-1</f>
        <v>0</v>
      </c>
      <c r="I2606" s="6" t="str">
        <f ca="1">IF(OR(Table2[[#This Row],[M17_21_2]]&gt;0,Table2[[#This Row],[K17_21_2]]&lt;0),"+-","")</f>
        <v/>
      </c>
      <c r="J2606" s="9">
        <f ca="1">SUMIF(INDIRECT(Table2[[#Headers],[M23_28_2]]&amp;"[concat]"),Table2[concat],INDIRECT(Table2[[#Headers],[M23_28_2]]&amp;"[c]"))</f>
        <v>0</v>
      </c>
      <c r="K2606" s="9"/>
      <c r="L2606" s="9" t="str">
        <f ca="1">IF(OR(Table2[[#This Row],[M23_28_2]]&gt;0,Table2[[#This Row],[K23_28_2]]&lt;0),"+-","")</f>
        <v/>
      </c>
    </row>
    <row r="2607" spans="1:12" x14ac:dyDescent="0.25">
      <c r="A2607" s="6" t="str">
        <f>SUBSTITUTE(SUBSTITUTE(Table2[[#This Row],[NAMA BARANG]],"-","")," ","")</f>
        <v>Tasbatikmaspanjang</v>
      </c>
      <c r="B2607" s="8" t="str">
        <f ca="1">IF(Table2[[#This Row],[TT]]&lt;1,"",COUNT(B$2:B2606)+1)</f>
        <v/>
      </c>
      <c r="C2607" s="6" t="s">
        <v>2484</v>
      </c>
      <c r="D2607" s="8">
        <v>0</v>
      </c>
      <c r="F2607" s="8">
        <f ca="1">SUM(Table2[[#This Row],[AWAL]],Table2[[#This Row],[M17_21_2]],Table2[[#This Row],[K17_21_2]],Table2[[#This Row],[M23_28_2]],Table2[[#This Row],[K23_28_2]])</f>
        <v>0</v>
      </c>
      <c r="G2607" s="6">
        <f ca="1">SUMIF(INDIRECT(Table2[[#Headers],[M17_21_2]]&amp;"[concat]"),Table2[concat],INDIRECT(Table2[[#Headers],[M17_21_2]]&amp;"[c]"))</f>
        <v>0</v>
      </c>
      <c r="H2607" s="6">
        <f ca="1">SUMIF(INDIRECT(Table2[[#Headers],[K17_21_2]]&amp;"[concat]"),Table2[concat],INDIRECT(Table2[[#Headers],[K17_21_2]]&amp;"[c]"))*-1</f>
        <v>0</v>
      </c>
      <c r="I2607" s="6" t="str">
        <f ca="1">IF(OR(Table2[[#This Row],[M17_21_2]]&gt;0,Table2[[#This Row],[K17_21_2]]&lt;0),"+-","")</f>
        <v/>
      </c>
      <c r="J2607" s="9">
        <f ca="1">SUMIF(INDIRECT(Table2[[#Headers],[M23_28_2]]&amp;"[concat]"),Table2[concat],INDIRECT(Table2[[#Headers],[M23_28_2]]&amp;"[c]"))</f>
        <v>0</v>
      </c>
      <c r="K2607" s="9"/>
      <c r="L2607" s="9" t="str">
        <f ca="1">IF(OR(Table2[[#This Row],[M23_28_2]]&gt;0,Table2[[#This Row],[K23_28_2]]&lt;0),"+-","")</f>
        <v/>
      </c>
    </row>
    <row r="2608" spans="1:12" x14ac:dyDescent="0.25">
      <c r="A2608" s="6" t="str">
        <f>SUBSTITUTE(SUBSTITUTE(Table2[[#This Row],[NAMA BARANG]],"-","")," ","")</f>
        <v>TasBG15027(45x50x20)</v>
      </c>
      <c r="B2608" s="8" t="str">
        <f ca="1">IF(Table2[[#This Row],[TT]]&lt;1,"",COUNT(B$2:B2607)+1)</f>
        <v/>
      </c>
      <c r="C2608" s="6" t="s">
        <v>2828</v>
      </c>
      <c r="D2608" s="8">
        <v>1</v>
      </c>
      <c r="E2608" s="8" t="s">
        <v>57</v>
      </c>
      <c r="F2608" s="8">
        <f ca="1">SUM(Table2[[#This Row],[AWAL]],Table2[[#This Row],[M17_21_2]],Table2[[#This Row],[K17_21_2]],Table2[[#This Row],[M23_28_2]],Table2[[#This Row],[K23_28_2]])</f>
        <v>0</v>
      </c>
      <c r="G2608" s="6">
        <f ca="1">SUMIF(INDIRECT(Table2[[#Headers],[M17_21_2]]&amp;"[concat]"),Table2[concat],INDIRECT(Table2[[#Headers],[M17_21_2]]&amp;"[c]"))</f>
        <v>0</v>
      </c>
      <c r="H2608" s="6">
        <f ca="1">SUMIF(INDIRECT(Table2[[#Headers],[K17_21_2]]&amp;"[concat]"),Table2[concat],INDIRECT(Table2[[#Headers],[K17_21_2]]&amp;"[c]"))*-1</f>
        <v>-1</v>
      </c>
      <c r="I2608" s="6" t="str">
        <f ca="1">IF(OR(Table2[[#This Row],[M17_21_2]]&gt;0,Table2[[#This Row],[K17_21_2]]&lt;0),"+-","")</f>
        <v>+-</v>
      </c>
      <c r="J2608" s="9">
        <f ca="1">SUMIF(INDIRECT(Table2[[#Headers],[M23_28_2]]&amp;"[concat]"),Table2[concat],INDIRECT(Table2[[#Headers],[M23_28_2]]&amp;"[c]"))</f>
        <v>0</v>
      </c>
      <c r="K2608" s="9"/>
      <c r="L2608" s="9" t="str">
        <f ca="1">IF(OR(Table2[[#This Row],[M23_28_2]]&gt;0,Table2[[#This Row],[K23_28_2]]&lt;0),"+-","")</f>
        <v/>
      </c>
    </row>
    <row r="2609" spans="1:12" x14ac:dyDescent="0.25">
      <c r="A2609" s="6" t="str">
        <f>SUBSTITUTE(SUBSTITUTE(Table2[[#This Row],[NAMA BARANG]],"-","")," ","")</f>
        <v>TasBG15028(50x55x25)</v>
      </c>
      <c r="B2609" s="8" t="str">
        <f ca="1">IF(Table2[[#This Row],[TT]]&lt;1,"",COUNT(B$2:B2608)+1)</f>
        <v/>
      </c>
      <c r="C2609" s="6" t="s">
        <v>2829</v>
      </c>
      <c r="D2609" s="8">
        <v>0</v>
      </c>
      <c r="F2609" s="8">
        <f ca="1">SUM(Table2[[#This Row],[AWAL]],Table2[[#This Row],[M17_21_2]],Table2[[#This Row],[K17_21_2]],Table2[[#This Row],[M23_28_2]],Table2[[#This Row],[K23_28_2]])</f>
        <v>0</v>
      </c>
      <c r="G2609" s="6">
        <f ca="1">SUMIF(INDIRECT(Table2[[#Headers],[M17_21_2]]&amp;"[concat]"),Table2[concat],INDIRECT(Table2[[#Headers],[M17_21_2]]&amp;"[c]"))</f>
        <v>0</v>
      </c>
      <c r="H2609" s="6">
        <f ca="1">SUMIF(INDIRECT(Table2[[#Headers],[K17_21_2]]&amp;"[concat]"),Table2[concat],INDIRECT(Table2[[#Headers],[K17_21_2]]&amp;"[c]"))*-1</f>
        <v>0</v>
      </c>
      <c r="I2609" s="6" t="str">
        <f ca="1">IF(OR(Table2[[#This Row],[M17_21_2]]&gt;0,Table2[[#This Row],[K17_21_2]]&lt;0),"+-","")</f>
        <v/>
      </c>
      <c r="J2609" s="9">
        <f ca="1">SUMIF(INDIRECT(Table2[[#Headers],[M23_28_2]]&amp;"[concat]"),Table2[concat],INDIRECT(Table2[[#Headers],[M23_28_2]]&amp;"[c]"))</f>
        <v>0</v>
      </c>
      <c r="K2609" s="9"/>
      <c r="L2609" s="9" t="str">
        <f ca="1">IF(OR(Table2[[#This Row],[M23_28_2]]&gt;0,Table2[[#This Row],[K23_28_2]]&lt;0),"+-","")</f>
        <v/>
      </c>
    </row>
    <row r="2610" spans="1:12" x14ac:dyDescent="0.25">
      <c r="A2610" s="6" t="str">
        <f>SUBSTITUTE(SUBSTITUTE(Table2[[#This Row],[NAMA BARANG]],"-","")," ","")</f>
        <v>TasBG15030(70x70x30)</v>
      </c>
      <c r="B2610" s="10" t="str">
        <f ca="1">IF(Table2[[#This Row],[TT]]&lt;1,"",COUNT(B$2:B2609)+1)</f>
        <v/>
      </c>
      <c r="C2610" s="6" t="s">
        <v>2831</v>
      </c>
      <c r="D2610" s="8">
        <v>0</v>
      </c>
      <c r="F2610" s="10">
        <f ca="1">SUM(Table2[[#This Row],[AWAL]],Table2[[#This Row],[M17_21_2]],Table2[[#This Row],[K17_21_2]],Table2[[#This Row],[M23_28_2]],Table2[[#This Row],[K23_28_2]])</f>
        <v>0</v>
      </c>
      <c r="G2610" s="6">
        <f ca="1">SUMIF(INDIRECT(Table2[[#Headers],[M17_21_2]]&amp;"[concat]"),Table2[concat],INDIRECT(Table2[[#Headers],[M17_21_2]]&amp;"[c]"))</f>
        <v>0</v>
      </c>
      <c r="H2610" s="6">
        <f ca="1">SUMIF(INDIRECT(Table2[[#Headers],[K17_21_2]]&amp;"[concat]"),Table2[concat],INDIRECT(Table2[[#Headers],[K17_21_2]]&amp;"[c]"))*-1</f>
        <v>0</v>
      </c>
      <c r="I2610" s="6" t="str">
        <f ca="1">IF(OR(Table2[[#This Row],[M17_21_2]]&gt;0,Table2[[#This Row],[K17_21_2]]&lt;0),"+-","")</f>
        <v/>
      </c>
      <c r="J2610" s="9">
        <f ca="1">SUMIF(INDIRECT(Table2[[#Headers],[M23_28_2]]&amp;"[concat]"),Table2[concat],INDIRECT(Table2[[#Headers],[M23_28_2]]&amp;"[c]"))</f>
        <v>0</v>
      </c>
      <c r="K2610" s="9"/>
      <c r="L2610" s="9" t="str">
        <f ca="1">IF(OR(Table2[[#This Row],[M23_28_2]]&gt;0,Table2[[#This Row],[K23_28_2]]&lt;0),"+-","")</f>
        <v/>
      </c>
    </row>
    <row r="2611" spans="1:12" x14ac:dyDescent="0.25">
      <c r="A2611" s="6" t="str">
        <f>SUBSTITUTE(SUBSTITUTE(Table2[[#This Row],[NAMA BARANG]],"-","")," ","")</f>
        <v>TasFabricYX027</v>
      </c>
      <c r="B2611" s="10" t="str">
        <f ca="1">IF(Table2[[#This Row],[TT]]&lt;1,"",COUNT(B$2:B2610)+1)</f>
        <v/>
      </c>
      <c r="C2611" s="6" t="s">
        <v>2498</v>
      </c>
      <c r="D2611" s="8">
        <v>0</v>
      </c>
      <c r="F2611" s="10">
        <f ca="1">SUM(Table2[[#This Row],[AWAL]],Table2[[#This Row],[M17_21_2]],Table2[[#This Row],[K17_21_2]],Table2[[#This Row],[M23_28_2]],Table2[[#This Row],[K23_28_2]])</f>
        <v>0</v>
      </c>
      <c r="G2611" s="6">
        <f ca="1">SUMIF(INDIRECT(Table2[[#Headers],[M17_21_2]]&amp;"[concat]"),Table2[concat],INDIRECT(Table2[[#Headers],[M17_21_2]]&amp;"[c]"))</f>
        <v>0</v>
      </c>
      <c r="H2611" s="6">
        <f ca="1">SUMIF(INDIRECT(Table2[[#Headers],[K17_21_2]]&amp;"[concat]"),Table2[concat],INDIRECT(Table2[[#Headers],[K17_21_2]]&amp;"[c]"))*-1</f>
        <v>0</v>
      </c>
      <c r="I2611" s="6" t="str">
        <f ca="1">IF(OR(Table2[[#This Row],[M17_21_2]]&gt;0,Table2[[#This Row],[K17_21_2]]&lt;0),"+-","")</f>
        <v/>
      </c>
      <c r="J2611" s="9">
        <f ca="1">SUMIF(INDIRECT(Table2[[#Headers],[M23_28_2]]&amp;"[concat]"),Table2[concat],INDIRECT(Table2[[#Headers],[M23_28_2]]&amp;"[c]"))</f>
        <v>0</v>
      </c>
      <c r="K2611" s="9"/>
      <c r="L2611" s="9" t="str">
        <f ca="1">IF(OR(Table2[[#This Row],[M23_28_2]]&gt;0,Table2[[#This Row],[K23_28_2]]&lt;0),"+-","")</f>
        <v/>
      </c>
    </row>
    <row r="2612" spans="1:12" x14ac:dyDescent="0.25">
      <c r="A2612" s="6" t="str">
        <f>SUBSTITUTE(SUBSTITUTE(Table2[[#This Row],[NAMA BARANG]],"-","")," ","")</f>
        <v>TasGG039039gliter</v>
      </c>
      <c r="B2612" s="8" t="str">
        <f ca="1">IF(Table2[[#This Row],[TT]]&lt;1,"",COUNT(B$2:B2611)+1)</f>
        <v/>
      </c>
      <c r="C2612" s="6" t="s">
        <v>2513</v>
      </c>
      <c r="D2612" s="8">
        <v>0</v>
      </c>
      <c r="F2612" s="8">
        <f ca="1">SUM(Table2[[#This Row],[AWAL]],Table2[[#This Row],[M17_21_2]],Table2[[#This Row],[K17_21_2]],Table2[[#This Row],[M23_28_2]],Table2[[#This Row],[K23_28_2]])</f>
        <v>0</v>
      </c>
      <c r="G2612" s="6">
        <f ca="1">SUMIF(INDIRECT(Table2[[#Headers],[M17_21_2]]&amp;"[concat]"),Table2[concat],INDIRECT(Table2[[#Headers],[M17_21_2]]&amp;"[c]"))</f>
        <v>0</v>
      </c>
      <c r="H2612" s="6">
        <f ca="1">SUMIF(INDIRECT(Table2[[#Headers],[K17_21_2]]&amp;"[concat]"),Table2[concat],INDIRECT(Table2[[#Headers],[K17_21_2]]&amp;"[c]"))*-1</f>
        <v>0</v>
      </c>
      <c r="I2612" s="6" t="str">
        <f ca="1">IF(OR(Table2[[#This Row],[M17_21_2]]&gt;0,Table2[[#This Row],[K17_21_2]]&lt;0),"+-","")</f>
        <v/>
      </c>
      <c r="J2612" s="9">
        <f ca="1">SUMIF(INDIRECT(Table2[[#Headers],[M23_28_2]]&amp;"[concat]"),Table2[concat],INDIRECT(Table2[[#Headers],[M23_28_2]]&amp;"[c]"))</f>
        <v>0</v>
      </c>
      <c r="K2612" s="9"/>
      <c r="L2612" s="9" t="str">
        <f ca="1">IF(OR(Table2[[#This Row],[M23_28_2]]&gt;0,Table2[[#This Row],[K23_28_2]]&lt;0),"+-","")</f>
        <v/>
      </c>
    </row>
    <row r="2613" spans="1:12" x14ac:dyDescent="0.25">
      <c r="A2613" s="6" t="str">
        <f>SUBSTITUTE(SUBSTITUTE(Table2[[#This Row],[NAMA BARANG]],"-","")," ","")</f>
        <v>TasIdulFitriK</v>
      </c>
      <c r="B2613" s="8" t="str">
        <f ca="1">IF(Table2[[#This Row],[TT]]&lt;1,"",COUNT(B$2:B2612)+1)</f>
        <v/>
      </c>
      <c r="C2613" s="6" t="s">
        <v>2523</v>
      </c>
      <c r="D2613" s="8">
        <v>0</v>
      </c>
      <c r="F2613" s="8">
        <f ca="1">SUM(Table2[[#This Row],[AWAL]],Table2[[#This Row],[M17_21_2]],Table2[[#This Row],[K17_21_2]],Table2[[#This Row],[M23_28_2]],Table2[[#This Row],[K23_28_2]])</f>
        <v>0</v>
      </c>
      <c r="G2613" s="6">
        <f ca="1">SUMIF(INDIRECT(Table2[[#Headers],[M17_21_2]]&amp;"[concat]"),Table2[concat],INDIRECT(Table2[[#Headers],[M17_21_2]]&amp;"[c]"))</f>
        <v>0</v>
      </c>
      <c r="H2613" s="6">
        <f ca="1">SUMIF(INDIRECT(Table2[[#Headers],[K17_21_2]]&amp;"[concat]"),Table2[concat],INDIRECT(Table2[[#Headers],[K17_21_2]]&amp;"[c]"))*-1</f>
        <v>0</v>
      </c>
      <c r="I2613" s="6" t="str">
        <f ca="1">IF(OR(Table2[[#This Row],[M17_21_2]]&gt;0,Table2[[#This Row],[K17_21_2]]&lt;0),"+-","")</f>
        <v/>
      </c>
      <c r="J2613" s="9">
        <f ca="1">SUMIF(INDIRECT(Table2[[#Headers],[M23_28_2]]&amp;"[concat]"),Table2[concat],INDIRECT(Table2[[#Headers],[M23_28_2]]&amp;"[c]"))</f>
        <v>0</v>
      </c>
      <c r="K2613" s="9"/>
      <c r="L2613" s="9" t="str">
        <f ca="1">IF(OR(Table2[[#This Row],[M23_28_2]]&gt;0,Table2[[#This Row],[K23_28_2]]&lt;0),"+-","")</f>
        <v/>
      </c>
    </row>
    <row r="2614" spans="1:12" x14ac:dyDescent="0.25">
      <c r="A2614" s="6" t="str">
        <f>SUBSTITUTE(SUBSTITUTE(Table2[[#This Row],[NAMA BARANG]],"-","")," ","")</f>
        <v>Tastali38x45</v>
      </c>
      <c r="B2614" s="8" t="str">
        <f ca="1">IF(Table2[[#This Row],[TT]]&lt;1,"",COUNT(B$2:B2613)+1)</f>
        <v/>
      </c>
      <c r="C2614" s="6" t="s">
        <v>2619</v>
      </c>
      <c r="D2614" s="8">
        <v>0</v>
      </c>
      <c r="F2614" s="8">
        <f ca="1">SUM(Table2[[#This Row],[AWAL]],Table2[[#This Row],[M17_21_2]],Table2[[#This Row],[K17_21_2]],Table2[[#This Row],[M23_28_2]],Table2[[#This Row],[K23_28_2]])</f>
        <v>0</v>
      </c>
      <c r="G2614" s="6">
        <f ca="1">SUMIF(INDIRECT(Table2[[#Headers],[M17_21_2]]&amp;"[concat]"),Table2[concat],INDIRECT(Table2[[#Headers],[M17_21_2]]&amp;"[c]"))</f>
        <v>0</v>
      </c>
      <c r="H2614" s="6">
        <f ca="1">SUMIF(INDIRECT(Table2[[#Headers],[K17_21_2]]&amp;"[concat]"),Table2[concat],INDIRECT(Table2[[#Headers],[K17_21_2]]&amp;"[c]"))*-1</f>
        <v>0</v>
      </c>
      <c r="I2614" s="6" t="str">
        <f ca="1">IF(OR(Table2[[#This Row],[M17_21_2]]&gt;0,Table2[[#This Row],[K17_21_2]]&lt;0),"+-","")</f>
        <v/>
      </c>
      <c r="J2614" s="9">
        <f ca="1">SUMIF(INDIRECT(Table2[[#Headers],[M23_28_2]]&amp;"[concat]"),Table2[concat],INDIRECT(Table2[[#Headers],[M23_28_2]]&amp;"[c]"))</f>
        <v>0</v>
      </c>
      <c r="K2614" s="9"/>
      <c r="L2614" s="9" t="str">
        <f ca="1">IF(OR(Table2[[#This Row],[M23_28_2]]&gt;0,Table2[[#This Row],[K23_28_2]]&lt;0),"+-","")</f>
        <v/>
      </c>
    </row>
    <row r="2615" spans="1:12" x14ac:dyDescent="0.25">
      <c r="A2615" s="6" t="str">
        <f>SUBSTITUTE(SUBSTITUTE(Table2[[#This Row],[NAMA BARANG]],"-","")," ","")</f>
        <v>Tastenteng184Akecil</v>
      </c>
      <c r="B2615" s="8" t="str">
        <f ca="1">IF(Table2[[#This Row],[TT]]&lt;1,"",COUNT(B$2:B2614)+1)</f>
        <v/>
      </c>
      <c r="C2615" s="6" t="s">
        <v>2638</v>
      </c>
      <c r="D2615" s="8">
        <v>1</v>
      </c>
      <c r="E2615" s="8" t="s">
        <v>143</v>
      </c>
      <c r="F2615" s="8">
        <f ca="1">SUM(Table2[[#This Row],[AWAL]],Table2[[#This Row],[M17_21_2]],Table2[[#This Row],[K17_21_2]],Table2[[#This Row],[M23_28_2]],Table2[[#This Row],[K23_28_2]])</f>
        <v>0</v>
      </c>
      <c r="G2615" s="6">
        <f ca="1">SUMIF(INDIRECT(Table2[[#Headers],[M17_21_2]]&amp;"[concat]"),Table2[concat],INDIRECT(Table2[[#Headers],[M17_21_2]]&amp;"[c]"))</f>
        <v>0</v>
      </c>
      <c r="H2615" s="6">
        <f ca="1">SUMIF(INDIRECT(Table2[[#Headers],[K17_21_2]]&amp;"[concat]"),Table2[concat],INDIRECT(Table2[[#Headers],[K17_21_2]]&amp;"[c]"))*-1</f>
        <v>-1</v>
      </c>
      <c r="I2615" s="6" t="str">
        <f ca="1">IF(OR(Table2[[#This Row],[M17_21_2]]&gt;0,Table2[[#This Row],[K17_21_2]]&lt;0),"+-","")</f>
        <v>+-</v>
      </c>
      <c r="J2615" s="9">
        <f ca="1">SUMIF(INDIRECT(Table2[[#Headers],[M23_28_2]]&amp;"[concat]"),Table2[concat],INDIRECT(Table2[[#Headers],[M23_28_2]]&amp;"[c]"))</f>
        <v>0</v>
      </c>
      <c r="K2615" s="9"/>
      <c r="L2615" s="9" t="str">
        <f ca="1">IF(OR(Table2[[#This Row],[M23_28_2]]&gt;0,Table2[[#This Row],[K23_28_2]]&lt;0),"+-","")</f>
        <v/>
      </c>
    </row>
    <row r="2616" spans="1:12" x14ac:dyDescent="0.25">
      <c r="A2616" s="6" t="str">
        <f>SUBSTITUTE(SUBSTITUTE(Table2[[#This Row],[NAMA BARANG]],"-","")," ","")</f>
        <v>Tipeex0806MM</v>
      </c>
      <c r="B2616" s="8" t="str">
        <f ca="1">IF(Table2[[#This Row],[TT]]&lt;1,"",COUNT(B$2:B2615)+1)</f>
        <v/>
      </c>
      <c r="C2616" s="6" t="s">
        <v>2672</v>
      </c>
      <c r="D2616" s="8">
        <v>0</v>
      </c>
      <c r="F2616" s="8">
        <f ca="1">SUM(Table2[[#This Row],[AWAL]],Table2[[#This Row],[M17_21_2]],Table2[[#This Row],[K17_21_2]],Table2[[#This Row],[M23_28_2]],Table2[[#This Row],[K23_28_2]])</f>
        <v>0</v>
      </c>
      <c r="G2616" s="6">
        <f ca="1">SUMIF(INDIRECT(Table2[[#Headers],[M17_21_2]]&amp;"[concat]"),Table2[concat],INDIRECT(Table2[[#Headers],[M17_21_2]]&amp;"[c]"))</f>
        <v>0</v>
      </c>
      <c r="H2616" s="6">
        <f ca="1">SUMIF(INDIRECT(Table2[[#Headers],[K17_21_2]]&amp;"[concat]"),Table2[concat],INDIRECT(Table2[[#Headers],[K17_21_2]]&amp;"[c]"))*-1</f>
        <v>0</v>
      </c>
      <c r="I2616" s="6" t="str">
        <f ca="1">IF(OR(Table2[[#This Row],[M17_21_2]]&gt;0,Table2[[#This Row],[K17_21_2]]&lt;0),"+-","")</f>
        <v/>
      </c>
      <c r="J2616" s="9">
        <f ca="1">SUMIF(INDIRECT(Table2[[#Headers],[M23_28_2]]&amp;"[concat]"),Table2[concat],INDIRECT(Table2[[#Headers],[M23_28_2]]&amp;"[c]"))</f>
        <v>0</v>
      </c>
      <c r="K2616" s="9"/>
      <c r="L2616" s="9" t="str">
        <f ca="1">IF(OR(Table2[[#This Row],[M23_28_2]]&gt;0,Table2[[#This Row],[K23_28_2]]&lt;0),"+-","")</f>
        <v/>
      </c>
    </row>
    <row r="2617" spans="1:12" x14ac:dyDescent="0.25">
      <c r="A2617" s="6" t="str">
        <f>SUBSTITUTE(SUBSTITUTE(Table2[[#This Row],[NAMA BARANG]],"-","")," ","")</f>
        <v>Tipeex0821FR</v>
      </c>
      <c r="B2617" s="8" t="str">
        <f ca="1">IF(Table2[[#This Row],[TT]]&lt;1,"",COUNT(B$2:B2616)+1)</f>
        <v/>
      </c>
      <c r="C2617" s="6" t="s">
        <v>2675</v>
      </c>
      <c r="D2617" s="8">
        <v>0</v>
      </c>
      <c r="F2617" s="8">
        <f ca="1">SUM(Table2[[#This Row],[AWAL]],Table2[[#This Row],[M17_21_2]],Table2[[#This Row],[K17_21_2]],Table2[[#This Row],[M23_28_2]],Table2[[#This Row],[K23_28_2]])</f>
        <v>0</v>
      </c>
      <c r="G2617" s="6">
        <f ca="1">SUMIF(INDIRECT(Table2[[#Headers],[M17_21_2]]&amp;"[concat]"),Table2[concat],INDIRECT(Table2[[#Headers],[M17_21_2]]&amp;"[c]"))</f>
        <v>0</v>
      </c>
      <c r="H2617" s="6">
        <f ca="1">SUMIF(INDIRECT(Table2[[#Headers],[K17_21_2]]&amp;"[concat]"),Table2[concat],INDIRECT(Table2[[#Headers],[K17_21_2]]&amp;"[c]"))*-1</f>
        <v>0</v>
      </c>
      <c r="I2617" s="6" t="str">
        <f ca="1">IF(OR(Table2[[#This Row],[M17_21_2]]&gt;0,Table2[[#This Row],[K17_21_2]]&lt;0),"+-","")</f>
        <v/>
      </c>
      <c r="J2617" s="9">
        <f ca="1">SUMIF(INDIRECT(Table2[[#Headers],[M23_28_2]]&amp;"[concat]"),Table2[concat],INDIRECT(Table2[[#Headers],[M23_28_2]]&amp;"[c]"))</f>
        <v>0</v>
      </c>
      <c r="K2617" s="9"/>
      <c r="L2617" s="9" t="str">
        <f ca="1">IF(OR(Table2[[#This Row],[M23_28_2]]&gt;0,Table2[[#This Row],[K23_28_2]]&lt;0),"+-","")</f>
        <v/>
      </c>
    </row>
    <row r="2618" spans="1:12" x14ac:dyDescent="0.25">
      <c r="A2618" s="6" t="str">
        <f>SUBSTITUTE(SUBSTITUTE(Table2[[#This Row],[NAMA BARANG]],"-","")," ","")</f>
        <v>TipeexDeboss013</v>
      </c>
      <c r="B2618" s="8" t="str">
        <f ca="1">IF(Table2[[#This Row],[TT]]&lt;1,"",COUNT(B$2:B2617)+1)</f>
        <v/>
      </c>
      <c r="C2618" s="6" t="s">
        <v>2760</v>
      </c>
      <c r="D2618" s="8">
        <v>0</v>
      </c>
      <c r="F2618" s="8">
        <f ca="1">SUM(Table2[[#This Row],[AWAL]],Table2[[#This Row],[M17_21_2]],Table2[[#This Row],[K17_21_2]],Table2[[#This Row],[M23_28_2]],Table2[[#This Row],[K23_28_2]])</f>
        <v>0</v>
      </c>
      <c r="G2618" s="6">
        <f ca="1">SUMIF(INDIRECT(Table2[[#Headers],[M17_21_2]]&amp;"[concat]"),Table2[concat],INDIRECT(Table2[[#Headers],[M17_21_2]]&amp;"[c]"))</f>
        <v>0</v>
      </c>
      <c r="H2618" s="6">
        <f ca="1">SUMIF(INDIRECT(Table2[[#Headers],[K17_21_2]]&amp;"[concat]"),Table2[concat],INDIRECT(Table2[[#Headers],[K17_21_2]]&amp;"[c]"))*-1</f>
        <v>0</v>
      </c>
      <c r="I2618" s="6" t="str">
        <f ca="1">IF(OR(Table2[[#This Row],[M17_21_2]]&gt;0,Table2[[#This Row],[K17_21_2]]&lt;0),"+-","")</f>
        <v/>
      </c>
      <c r="J2618" s="9">
        <f ca="1">SUMIF(INDIRECT(Table2[[#Headers],[M23_28_2]]&amp;"[concat]"),Table2[concat],INDIRECT(Table2[[#Headers],[M23_28_2]]&amp;"[c]"))</f>
        <v>0</v>
      </c>
      <c r="K2618" s="9"/>
      <c r="L2618" s="9" t="str">
        <f ca="1">IF(OR(Table2[[#This Row],[M23_28_2]]&gt;0,Table2[[#This Row],[K23_28_2]]&lt;0),"+-","")</f>
        <v/>
      </c>
    </row>
    <row r="2619" spans="1:12" x14ac:dyDescent="0.25">
      <c r="A2619" s="6" t="str">
        <f>SUBSTITUTE(SUBSTITUTE(Table2[[#This Row],[NAMA BARANG]],"-","")," ","")</f>
        <v>TusukSuratTF001</v>
      </c>
      <c r="B2619" s="8" t="str">
        <f ca="1">IF(Table2[[#This Row],[TT]]&lt;1,"",COUNT(B$2:B2618)+1)</f>
        <v/>
      </c>
      <c r="C2619" s="6" t="s">
        <v>2768</v>
      </c>
      <c r="D2619" s="8">
        <v>0</v>
      </c>
      <c r="F2619" s="8">
        <f ca="1">SUM(Table2[[#This Row],[AWAL]],Table2[[#This Row],[M17_21_2]],Table2[[#This Row],[K17_21_2]],Table2[[#This Row],[M23_28_2]],Table2[[#This Row],[K23_28_2]])</f>
        <v>0</v>
      </c>
      <c r="G2619" s="6">
        <f ca="1">SUMIF(INDIRECT(Table2[[#Headers],[M17_21_2]]&amp;"[concat]"),Table2[concat],INDIRECT(Table2[[#Headers],[M17_21_2]]&amp;"[c]"))</f>
        <v>0</v>
      </c>
      <c r="H2619" s="6">
        <f ca="1">SUMIF(INDIRECT(Table2[[#Headers],[K17_21_2]]&amp;"[concat]"),Table2[concat],INDIRECT(Table2[[#Headers],[K17_21_2]]&amp;"[c]"))*-1</f>
        <v>0</v>
      </c>
      <c r="I2619" s="6" t="str">
        <f ca="1">IF(OR(Table2[[#This Row],[M17_21_2]]&gt;0,Table2[[#This Row],[K17_21_2]]&lt;0),"+-","")</f>
        <v/>
      </c>
      <c r="J2619" s="9">
        <f ca="1">SUMIF(INDIRECT(Table2[[#Headers],[M23_28_2]]&amp;"[concat]"),Table2[concat],INDIRECT(Table2[[#Headers],[M23_28_2]]&amp;"[c]"))</f>
        <v>0</v>
      </c>
      <c r="K2619" s="9"/>
      <c r="L2619" s="9" t="str">
        <f ca="1">IF(OR(Table2[[#This Row],[M23_28_2]]&gt;0,Table2[[#This Row],[K23_28_2]]&lt;0),"+-","")</f>
        <v/>
      </c>
    </row>
  </sheetData>
  <conditionalFormatting sqref="C1:C1048576">
    <cfRule type="duplicateValues" dxfId="62" priority="5"/>
  </conditionalFormatting>
  <conditionalFormatting sqref="G1:G1048576">
    <cfRule type="cellIs" dxfId="61" priority="4" operator="lessThan">
      <formula>1</formula>
    </cfRule>
  </conditionalFormatting>
  <conditionalFormatting sqref="H1:H1048576">
    <cfRule type="cellIs" dxfId="60" priority="2" operator="equal">
      <formula>0</formula>
    </cfRule>
  </conditionalFormatting>
  <conditionalFormatting sqref="J1:J1048576">
    <cfRule type="cellIs" dxfId="59" priority="1" operator="lessThan">
      <formula>1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9"/>
  <sheetViews>
    <sheetView topLeftCell="A88" workbookViewId="0">
      <selection activeCell="A2" sqref="A2:E3"/>
    </sheetView>
  </sheetViews>
  <sheetFormatPr defaultRowHeight="15" x14ac:dyDescent="0.25"/>
  <cols>
    <col min="1" max="1" width="49.5703125" bestFit="1" customWidth="1"/>
    <col min="2" max="2" width="9.85546875" bestFit="1" customWidth="1"/>
    <col min="3" max="3" width="12.85546875" bestFit="1" customWidth="1"/>
    <col min="5" max="5" width="16.85546875" customWidth="1"/>
  </cols>
  <sheetData>
    <row r="2" spans="1:5" x14ac:dyDescent="0.25">
      <c r="A2" s="22" t="s">
        <v>1</v>
      </c>
      <c r="B2" s="23" t="s">
        <v>2988</v>
      </c>
      <c r="C2" s="24" t="s">
        <v>3</v>
      </c>
      <c r="E2" t="str">
        <f ca="1">"a2:c"&amp;COUNT(Table1[//])+ROWS(A1:A2)</f>
        <v>a2:c2</v>
      </c>
    </row>
    <row r="3" spans="1:5" x14ac:dyDescent="0.25">
      <c r="A3" s="22" t="str">
        <f>INDEX(Table1[NAMA BARANG],ROW()-2)</f>
        <v>Asahan Kenko F4 FT</v>
      </c>
      <c r="B3" s="23" t="e">
        <f ca="1">INDEX(Table1[TT],ROW()-2)</f>
        <v>#REF!</v>
      </c>
      <c r="C3" s="24">
        <f>INDEX(Table1[KET],ROW()-2)</f>
        <v>72</v>
      </c>
    </row>
    <row r="4" spans="1:5" x14ac:dyDescent="0.25">
      <c r="A4" s="22" t="str">
        <f>INDEX(Table1[NAMA BARANG],ROW()-2)</f>
        <v>B clip 105 JK</v>
      </c>
      <c r="B4" s="23" t="e">
        <f ca="1">INDEX(Table1[TT],ROW()-2)</f>
        <v>#REF!</v>
      </c>
      <c r="C4" s="24" t="str">
        <f>INDEX(Table1[KET],ROW()-2)</f>
        <v>60 gr</v>
      </c>
    </row>
    <row r="5" spans="1:5" x14ac:dyDescent="0.25">
      <c r="A5" s="22" t="str">
        <f>INDEX(Table1[NAMA BARANG],ROW()-2)</f>
        <v>B clip 107 JK</v>
      </c>
      <c r="B5" s="23" t="e">
        <f ca="1">INDEX(Table1[TT],ROW()-2)</f>
        <v>#REF!</v>
      </c>
      <c r="C5" s="24" t="str">
        <f>INDEX(Table1[KET],ROW()-2)</f>
        <v>50 gr</v>
      </c>
    </row>
    <row r="6" spans="1:5" x14ac:dyDescent="0.25">
      <c r="A6" s="22" t="str">
        <f>INDEX(Table1[NAMA BARANG],ROW()-2)</f>
        <v>B clip 111 JK</v>
      </c>
      <c r="B6" s="23" t="e">
        <f ca="1">INDEX(Table1[TT],ROW()-2)</f>
        <v>#REF!</v>
      </c>
      <c r="C6" s="24" t="str">
        <f>INDEX(Table1[KET],ROW()-2)</f>
        <v>30 gr</v>
      </c>
    </row>
    <row r="7" spans="1:5" x14ac:dyDescent="0.25">
      <c r="A7" s="22" t="str">
        <f>INDEX(Table1[NAMA BARANG],ROW()-2)</f>
        <v>B clip 200 JK</v>
      </c>
      <c r="B7" s="23" t="e">
        <f ca="1">INDEX(Table1[TT],ROW()-2)</f>
        <v>#REF!</v>
      </c>
      <c r="C7" s="24" t="str">
        <f>INDEX(Table1[KET],ROW()-2)</f>
        <v>10 gr</v>
      </c>
    </row>
    <row r="8" spans="1:5" x14ac:dyDescent="0.25">
      <c r="A8" s="22" t="str">
        <f>INDEX(Table1[NAMA BARANG],ROW()-2)</f>
        <v>Binder clip JK 280</v>
      </c>
      <c r="B8" s="23" t="e">
        <f ca="1">INDEX(Table1[TT],ROW()-2)</f>
        <v>#REF!</v>
      </c>
      <c r="C8" s="24" t="str">
        <f>INDEX(Table1[KET],ROW()-2)</f>
        <v>3 GRS</v>
      </c>
    </row>
    <row r="9" spans="1:5" x14ac:dyDescent="0.25">
      <c r="A9" s="22" t="str">
        <f>INDEX(Table1[NAMA BARANG],ROW()-2)</f>
        <v>BN A5 Fancy JK</v>
      </c>
      <c r="B9" s="23" t="e">
        <f ca="1">INDEX(Table1[TT],ROW()-2)</f>
        <v>#REF!</v>
      </c>
      <c r="C9" s="24" t="str">
        <f>INDEX(Table1[KET],ROW()-2)</f>
        <v>72 pc</v>
      </c>
    </row>
    <row r="10" spans="1:5" x14ac:dyDescent="0.25">
      <c r="A10" s="22" t="str">
        <f>INDEX(Table1[NAMA BARANG],ROW()-2)</f>
        <v>BN A5 Kenko CC 83 Campus</v>
      </c>
      <c r="B10" s="23" t="e">
        <f ca="1">INDEX(Table1[TT],ROW()-2)</f>
        <v>#REF!</v>
      </c>
      <c r="C10" s="24">
        <f>INDEX(Table1[KET],ROW()-2)</f>
        <v>72</v>
      </c>
    </row>
    <row r="11" spans="1:5" x14ac:dyDescent="0.25">
      <c r="A11" s="22" t="str">
        <f>INDEX(Table1[NAMA BARANG],ROW()-2)</f>
        <v>BN B5 Campus JK</v>
      </c>
      <c r="B11" s="23" t="e">
        <f ca="1">INDEX(Table1[TT],ROW()-2)</f>
        <v>#REF!</v>
      </c>
      <c r="C11" s="24" t="str">
        <f>INDEX(Table1[KET],ROW()-2)</f>
        <v>72 pc</v>
      </c>
    </row>
    <row r="12" spans="1:5" x14ac:dyDescent="0.25">
      <c r="A12" s="22" t="str">
        <f>INDEX(Table1[NAMA BARANG],ROW()-2)</f>
        <v>Bp gell Kenko Fun Ht B</v>
      </c>
      <c r="B12" s="23" t="e">
        <f ca="1">INDEX(Table1[TT],ROW()-2)</f>
        <v>#REF!</v>
      </c>
      <c r="C12" s="24" t="str">
        <f>INDEX(Table1[KET],ROW()-2)</f>
        <v>144 ls</v>
      </c>
    </row>
    <row r="13" spans="1:5" x14ac:dyDescent="0.25">
      <c r="A13" s="22" t="str">
        <f>INDEX(Table1[NAMA BARANG],ROW()-2)</f>
        <v>Bp Kenko KC 6 Nano tip</v>
      </c>
      <c r="B13" s="23" t="e">
        <f ca="1">INDEX(Table1[TT],ROW()-2)</f>
        <v>#REF!</v>
      </c>
      <c r="C13" s="24" t="str">
        <f>INDEX(Table1[KET],ROW()-2)</f>
        <v>144 ls</v>
      </c>
    </row>
    <row r="14" spans="1:5" x14ac:dyDescent="0.25">
      <c r="A14" s="22" t="str">
        <f>INDEX(Table1[NAMA BARANG],ROW()-2)</f>
        <v xml:space="preserve">Bp Kenko KI spider B </v>
      </c>
      <c r="B14" s="23" t="e">
        <f ca="1">INDEX(Table1[TT],ROW()-2)</f>
        <v>#REF!</v>
      </c>
      <c r="C14" s="24" t="str">
        <f>INDEX(Table1[KET],ROW()-2)</f>
        <v>144 ls</v>
      </c>
    </row>
    <row r="15" spans="1:5" x14ac:dyDescent="0.25">
      <c r="A15" s="22" t="str">
        <f>INDEX(Table1[NAMA BARANG],ROW()-2)</f>
        <v xml:space="preserve">Bp Kenko KI spider M </v>
      </c>
      <c r="B15" s="23" t="e">
        <f ca="1">INDEX(Table1[TT],ROW()-2)</f>
        <v>#REF!</v>
      </c>
      <c r="C15" s="24" t="str">
        <f>INDEX(Table1[KET],ROW()-2)</f>
        <v>144 ls</v>
      </c>
    </row>
    <row r="16" spans="1:5" x14ac:dyDescent="0.25">
      <c r="A16" s="22" t="str">
        <f>INDEX(Table1[NAMA BARANG],ROW()-2)</f>
        <v>Bp Kenko KR 6 NaNoRay</v>
      </c>
      <c r="B16" s="23" t="e">
        <f ca="1">INDEX(Table1[TT],ROW()-2)</f>
        <v>#REF!</v>
      </c>
      <c r="C16" s="24" t="str">
        <f>INDEX(Table1[KET],ROW()-2)</f>
        <v>120 ls</v>
      </c>
    </row>
    <row r="17" spans="1:3" x14ac:dyDescent="0.25">
      <c r="A17" s="22" t="str">
        <f>INDEX(Table1[NAMA BARANG],ROW()-2)</f>
        <v xml:space="preserve">Bp Kenko KR 6 NaNoTip </v>
      </c>
      <c r="B17" s="23" t="e">
        <f ca="1">INDEX(Table1[TT],ROW()-2)</f>
        <v>#REF!</v>
      </c>
      <c r="C17" s="24" t="str">
        <f>INDEX(Table1[KET],ROW()-2)</f>
        <v>120 ls</v>
      </c>
    </row>
    <row r="18" spans="1:3" x14ac:dyDescent="0.25">
      <c r="A18" s="22" t="str">
        <f>INDEX(Table1[NAMA BARANG],ROW()-2)</f>
        <v>Bp Kenko MD 2</v>
      </c>
      <c r="B18" s="23" t="e">
        <f ca="1">INDEX(Table1[TT],ROW()-2)</f>
        <v>#REF!</v>
      </c>
      <c r="C18" s="24" t="str">
        <f>INDEX(Table1[KET],ROW()-2)</f>
        <v>144 ls</v>
      </c>
    </row>
    <row r="19" spans="1:3" x14ac:dyDescent="0.25">
      <c r="A19" s="22" t="str">
        <f>INDEX(Table1[NAMA BARANG],ROW()-2)</f>
        <v>Bp Kenko Si biru</v>
      </c>
      <c r="B19" s="23" t="e">
        <f ca="1">INDEX(Table1[TT],ROW()-2)</f>
        <v>#REF!</v>
      </c>
      <c r="C19" s="24" t="str">
        <f>INDEX(Table1[KET],ROW()-2)</f>
        <v>144 ls</v>
      </c>
    </row>
    <row r="20" spans="1:3" x14ac:dyDescent="0.25">
      <c r="A20" s="22" t="str">
        <f>INDEX(Table1[NAMA BARANG],ROW()-2)</f>
        <v>Bp Kenko TIL SI Ht</v>
      </c>
      <c r="B20" s="23" t="e">
        <f ca="1">INDEX(Table1[TT],ROW()-2)</f>
        <v>#REF!</v>
      </c>
      <c r="C20" s="24" t="str">
        <f>INDEX(Table1[KET],ROW()-2)</f>
        <v>144 ls</v>
      </c>
    </row>
    <row r="21" spans="1:3" x14ac:dyDescent="0.25">
      <c r="A21" s="22" t="str">
        <f>INDEX(Table1[NAMA BARANG],ROW()-2)</f>
        <v>Bp pen stand STP 300 SG Kenko</v>
      </c>
      <c r="B21" s="23" t="e">
        <f ca="1">INDEX(Table1[TT],ROW()-2)</f>
        <v>#REF!</v>
      </c>
      <c r="C21" s="24" t="str">
        <f>INDEX(Table1[KET],ROW()-2)</f>
        <v>24 box 24 pc</v>
      </c>
    </row>
    <row r="22" spans="1:3" x14ac:dyDescent="0.25">
      <c r="A22" s="22" t="str">
        <f>INDEX(Table1[NAMA BARANG],ROW()-2)</f>
        <v>Bp Sahara Kenko ht</v>
      </c>
      <c r="B22" s="23" t="e">
        <f ca="1">INDEX(Table1[TT],ROW()-2)</f>
        <v>#REF!</v>
      </c>
      <c r="C22" s="24" t="str">
        <f>INDEX(Table1[KET],ROW()-2)</f>
        <v>144 ls</v>
      </c>
    </row>
    <row r="23" spans="1:3" x14ac:dyDescent="0.25">
      <c r="A23" s="22" t="str">
        <f>INDEX(Table1[NAMA BARANG],ROW()-2)</f>
        <v>BT 2920-3 kembang</v>
      </c>
      <c r="B23" s="23" t="e">
        <f ca="1">INDEX(Table1[TT],ROW()-2)</f>
        <v>#REF!</v>
      </c>
      <c r="C23" s="24" t="str">
        <f>INDEX(Table1[KET],ROW()-2)</f>
        <v>60 pc</v>
      </c>
    </row>
    <row r="24" spans="1:3" x14ac:dyDescent="0.25">
      <c r="A24" s="22" t="str">
        <f>INDEX(Table1[NAMA BARANG],ROW()-2)</f>
        <v>BT 3224 batik</v>
      </c>
      <c r="B24" s="23" t="e">
        <f ca="1">INDEX(Table1[TT],ROW()-2)</f>
        <v>#REF!</v>
      </c>
      <c r="C24" s="24">
        <f>INDEX(Table1[KET],ROW()-2)</f>
        <v>60</v>
      </c>
    </row>
    <row r="25" spans="1:3" x14ac:dyDescent="0.25">
      <c r="A25" s="22" t="str">
        <f>INDEX(Table1[NAMA BARANG],ROW()-2)</f>
        <v>BT 3224-01 kembang</v>
      </c>
      <c r="B25" s="23" t="e">
        <f ca="1">INDEX(Table1[TT],ROW()-2)</f>
        <v>#REF!</v>
      </c>
      <c r="C25" s="24">
        <f>INDEX(Table1[KET],ROW()-2)</f>
        <v>60</v>
      </c>
    </row>
    <row r="26" spans="1:3" x14ac:dyDescent="0.25">
      <c r="A26" s="22" t="str">
        <f>INDEX(Table1[NAMA BARANG],ROW()-2)</f>
        <v>Bussines file F PP320 A4 Kenko</v>
      </c>
      <c r="B26" s="23" t="e">
        <f ca="1">INDEX(Table1[TT],ROW()-2)</f>
        <v>#REF!</v>
      </c>
      <c r="C26" s="24" t="str">
        <f>INDEX(Table1[KET],ROW()-2)</f>
        <v>40 ls</v>
      </c>
    </row>
    <row r="27" spans="1:3" x14ac:dyDescent="0.25">
      <c r="A27" s="22" t="str">
        <f>INDEX(Table1[NAMA BARANG],ROW()-2)</f>
        <v>Call JK PKC 0711 HC</v>
      </c>
      <c r="B27" s="23" t="e">
        <f ca="1">INDEX(Table1[TT],ROW()-2)</f>
        <v>#REF!</v>
      </c>
      <c r="C27" s="24" t="str">
        <f>INDEX(Table1[KET],ROW()-2)</f>
        <v>160 pc</v>
      </c>
    </row>
    <row r="28" spans="1:3" x14ac:dyDescent="0.25">
      <c r="A28" s="22" t="str">
        <f>INDEX(Table1[NAMA BARANG],ROW()-2)</f>
        <v>Clear Holder solid CH 840 A4 Kenko</v>
      </c>
      <c r="B28" s="23" t="e">
        <f ca="1">INDEX(Table1[TT],ROW()-2)</f>
        <v>#REF!</v>
      </c>
      <c r="C28" s="24" t="str">
        <f>INDEX(Table1[KET],ROW()-2)</f>
        <v>108 pc</v>
      </c>
    </row>
    <row r="29" spans="1:3" x14ac:dyDescent="0.25">
      <c r="A29" s="22" t="str">
        <f>INDEX(Table1[NAMA BARANG],ROW()-2)</f>
        <v>Clip warna Kenko 3100</v>
      </c>
      <c r="B29" s="23" t="e">
        <f ca="1">INDEX(Table1[TT],ROW()-2)</f>
        <v>#REF!</v>
      </c>
      <c r="C29" s="24" t="str">
        <f>INDEX(Table1[KET],ROW()-2)</f>
        <v>48 LSN</v>
      </c>
    </row>
    <row r="30" spans="1:3" x14ac:dyDescent="0.25">
      <c r="A30" s="22" t="str">
        <f>INDEX(Table1[NAMA BARANG],ROW()-2)</f>
        <v>Crayon Kenko 12w mini putar Classic (PVC Bag)</v>
      </c>
      <c r="B30" s="23" t="e">
        <f ca="1">INDEX(Table1[TT],ROW()-2)</f>
        <v>#REF!</v>
      </c>
      <c r="C30" s="24" t="str">
        <f>INDEX(Table1[KET],ROW()-2)</f>
        <v>12 ls</v>
      </c>
    </row>
    <row r="31" spans="1:3" x14ac:dyDescent="0.25">
      <c r="A31" s="22" t="str">
        <f>INDEX(Table1[NAMA BARANG],ROW()-2)</f>
        <v>Crayon putar 24 AGE EiEi Kenko</v>
      </c>
      <c r="B31" s="23" t="e">
        <f ca="1">INDEX(Table1[TT],ROW()-2)</f>
        <v>#REF!</v>
      </c>
      <c r="C31" s="24" t="str">
        <f>INDEX(Table1[KET],ROW()-2)</f>
        <v>72 pc</v>
      </c>
    </row>
    <row r="32" spans="1:3" x14ac:dyDescent="0.25">
      <c r="A32" s="22" t="str">
        <f>INDEX(Table1[NAMA BARANG],ROW()-2)</f>
        <v>Crayon putar 24 Snoopy EiEi Kenko</v>
      </c>
      <c r="B32" s="23" t="e">
        <f ca="1">INDEX(Table1[TT],ROW()-2)</f>
        <v>#REF!</v>
      </c>
      <c r="C32" s="24" t="str">
        <f>INDEX(Table1[KET],ROW()-2)</f>
        <v>72 pc</v>
      </c>
    </row>
    <row r="33" spans="1:3" x14ac:dyDescent="0.25">
      <c r="A33" s="22" t="str">
        <f>INDEX(Table1[NAMA BARANG],ROW()-2)</f>
        <v>Crayon TiTi 24w putar pendek</v>
      </c>
      <c r="B33" s="23" t="e">
        <f ca="1">INDEX(Table1[TT],ROW()-2)</f>
        <v>#REF!</v>
      </c>
      <c r="C33" s="24">
        <f>INDEX(Table1[KET],ROW()-2)</f>
        <v>72</v>
      </c>
    </row>
    <row r="34" spans="1:3" x14ac:dyDescent="0.25">
      <c r="A34" s="22" t="str">
        <f>INDEX(Table1[NAMA BARANG],ROW()-2)</f>
        <v>Cutter Kenko 918c</v>
      </c>
      <c r="B34" s="23" t="e">
        <f ca="1">INDEX(Table1[TT],ROW()-2)</f>
        <v>#REF!</v>
      </c>
      <c r="C34" s="24" t="str">
        <f>INDEX(Table1[KET],ROW()-2)</f>
        <v>20 ls</v>
      </c>
    </row>
    <row r="35" spans="1:3" x14ac:dyDescent="0.25">
      <c r="A35" s="22" t="str">
        <f>INDEX(Table1[NAMA BARANG],ROW()-2)</f>
        <v>Cutter Kenko A-300</v>
      </c>
      <c r="B35" s="23" t="e">
        <f ca="1">INDEX(Table1[TT],ROW()-2)</f>
        <v>#REF!</v>
      </c>
      <c r="C35" s="24" t="str">
        <f>INDEX(Table1[KET],ROW()-2)</f>
        <v>30 LSN</v>
      </c>
    </row>
    <row r="36" spans="1:3" x14ac:dyDescent="0.25">
      <c r="A36" s="22" t="str">
        <f>INDEX(Table1[NAMA BARANG],ROW()-2)</f>
        <v>Dispenser JK TD 25</v>
      </c>
      <c r="B36" s="23" t="e">
        <f ca="1">INDEX(Table1[TT],ROW()-2)</f>
        <v>#REF!</v>
      </c>
      <c r="C36" s="24" t="str">
        <f>INDEX(Table1[KET],ROW()-2)</f>
        <v>100 pc</v>
      </c>
    </row>
    <row r="37" spans="1:3" x14ac:dyDescent="0.25">
      <c r="A37" s="22" t="str">
        <f>INDEX(Table1[NAMA BARANG],ROW()-2)</f>
        <v xml:space="preserve">Expanding fille JK 2638 </v>
      </c>
      <c r="B37" s="23" t="e">
        <f ca="1">INDEX(Table1[TT],ROW()-2)</f>
        <v>#REF!</v>
      </c>
      <c r="C37" s="24" t="str">
        <f>INDEX(Table1[KET],ROW()-2)</f>
        <v>40 PC</v>
      </c>
    </row>
    <row r="38" spans="1:3" x14ac:dyDescent="0.25">
      <c r="A38" s="22" t="str">
        <f>INDEX(Table1[NAMA BARANG],ROW()-2)</f>
        <v>Garisan 30cm Kenko F4 (1 box=120)</v>
      </c>
      <c r="B38" s="23" t="e">
        <f ca="1">INDEX(Table1[TT],ROW()-2)</f>
        <v>#REF!</v>
      </c>
      <c r="C38" s="24" t="str">
        <f>INDEX(Table1[KET],ROW()-2)</f>
        <v>20 box</v>
      </c>
    </row>
    <row r="39" spans="1:3" x14ac:dyDescent="0.25">
      <c r="A39" s="22" t="str">
        <f>INDEX(Table1[NAMA BARANG],ROW()-2)</f>
        <v>Garisan besi 60 cm Kenko</v>
      </c>
      <c r="B39" s="23" t="e">
        <f ca="1">INDEX(Table1[TT],ROW()-2)</f>
        <v>#REF!</v>
      </c>
      <c r="C39" s="24" t="str">
        <f>INDEX(Table1[KET],ROW()-2)</f>
        <v>10 ls</v>
      </c>
    </row>
    <row r="40" spans="1:3" x14ac:dyDescent="0.25">
      <c r="A40" s="22" t="str">
        <f>INDEX(Table1[NAMA BARANG],ROW()-2)</f>
        <v>Gel pen Kenko K-1 biru</v>
      </c>
      <c r="B40" s="23" t="e">
        <f ca="1">INDEX(Table1[TT],ROW()-2)</f>
        <v>#REF!</v>
      </c>
      <c r="C40" s="24" t="str">
        <f>INDEX(Table1[KET],ROW()-2)</f>
        <v>12 GRS</v>
      </c>
    </row>
    <row r="41" spans="1:3" x14ac:dyDescent="0.25">
      <c r="A41" s="22" t="str">
        <f>INDEX(Table1[NAMA BARANG],ROW()-2)</f>
        <v>Gel pen Kenko K-1 hitam</v>
      </c>
      <c r="B41" s="23" t="e">
        <f ca="1">INDEX(Table1[TT],ROW()-2)</f>
        <v>#REF!</v>
      </c>
      <c r="C41" s="24" t="str">
        <f>INDEX(Table1[KET],ROW()-2)</f>
        <v>12 GRS</v>
      </c>
    </row>
    <row r="42" spans="1:3" x14ac:dyDescent="0.25">
      <c r="A42" s="22" t="str">
        <f>INDEX(Table1[NAMA BARANG],ROW()-2)</f>
        <v>Gel pen Kenko KE-100 hitam</v>
      </c>
      <c r="B42" s="23" t="e">
        <f ca="1">INDEX(Table1[TT],ROW()-2)</f>
        <v>#REF!</v>
      </c>
      <c r="C42" s="24" t="str">
        <f>INDEX(Table1[KET],ROW()-2)</f>
        <v>12 GRS</v>
      </c>
    </row>
    <row r="43" spans="1:3" x14ac:dyDescent="0.25">
      <c r="A43" s="22" t="str">
        <f>INDEX(Table1[NAMA BARANG],ROW()-2)</f>
        <v>Gel pen Kenko KE-303 T-gel biru</v>
      </c>
      <c r="B43" s="23" t="e">
        <f ca="1">INDEX(Table1[TT],ROW()-2)</f>
        <v>#REF!</v>
      </c>
      <c r="C43" s="24" t="str">
        <f>INDEX(Table1[KET],ROW()-2)</f>
        <v>12 GRS</v>
      </c>
    </row>
    <row r="44" spans="1:3" x14ac:dyDescent="0.25">
      <c r="A44" s="22" t="str">
        <f>INDEX(Table1[NAMA BARANG],ROW()-2)</f>
        <v>Gunting Kenko SC 838</v>
      </c>
      <c r="B44" s="23" t="e">
        <f ca="1">INDEX(Table1[TT],ROW()-2)</f>
        <v>#REF!</v>
      </c>
      <c r="C44" s="24" t="str">
        <f>INDEX(Table1[KET],ROW()-2)</f>
        <v>144 pc</v>
      </c>
    </row>
    <row r="45" spans="1:3" x14ac:dyDescent="0.25">
      <c r="A45" s="22" t="str">
        <f>INDEX(Table1[NAMA BARANG],ROW()-2)</f>
        <v>Gunting Kenko SC-828</v>
      </c>
      <c r="B45" s="23" t="e">
        <f ca="1">INDEX(Table1[TT],ROW()-2)</f>
        <v>#REF!</v>
      </c>
      <c r="C45" s="24" t="str">
        <f>INDEX(Table1[KET],ROW()-2)</f>
        <v>25 LSN</v>
      </c>
    </row>
    <row r="46" spans="1:3" x14ac:dyDescent="0.25">
      <c r="A46" s="22" t="str">
        <f>INDEX(Table1[NAMA BARANG],ROW()-2)</f>
        <v>Isi cutter Kenko A-100 kecil</v>
      </c>
      <c r="B46" s="23" t="e">
        <f ca="1">INDEX(Table1[TT],ROW()-2)</f>
        <v>#REF!</v>
      </c>
      <c r="C46" s="24" t="str">
        <f>INDEX(Table1[KET],ROW()-2)</f>
        <v>120 LSN</v>
      </c>
    </row>
    <row r="47" spans="1:3" x14ac:dyDescent="0.25">
      <c r="A47" s="22" t="str">
        <f>INDEX(Table1[NAMA BARANG],ROW()-2)</f>
        <v>Isi label 2 line JK</v>
      </c>
      <c r="B47" s="23" t="e">
        <f ca="1">INDEX(Table1[TT],ROW()-2)</f>
        <v>#REF!</v>
      </c>
      <c r="C47" s="24">
        <f>INDEX(Table1[KET],ROW()-2)</f>
        <v>500</v>
      </c>
    </row>
    <row r="48" spans="1:3" x14ac:dyDescent="0.25">
      <c r="A48" s="22" t="str">
        <f>INDEX(Table1[NAMA BARANG],ROW()-2)</f>
        <v>Jangka JK MS 402</v>
      </c>
      <c r="B48" s="23" t="e">
        <f ca="1">INDEX(Table1[TT],ROW()-2)</f>
        <v>#REF!</v>
      </c>
      <c r="C48" s="24" t="str">
        <f>INDEX(Table1[KET],ROW()-2)</f>
        <v>360 pc</v>
      </c>
    </row>
    <row r="49" spans="1:3" x14ac:dyDescent="0.25">
      <c r="A49" s="22" t="str">
        <f>INDEX(Table1[NAMA BARANG],ROW()-2)</f>
        <v>Jangka JK MS 406</v>
      </c>
      <c r="B49" s="23" t="e">
        <f ca="1">INDEX(Table1[TT],ROW()-2)</f>
        <v>#REF!</v>
      </c>
      <c r="C49" s="24" t="str">
        <f>INDEX(Table1[KET],ROW()-2)</f>
        <v>120 PC</v>
      </c>
    </row>
    <row r="50" spans="1:3" x14ac:dyDescent="0.25">
      <c r="A50" s="22" t="str">
        <f>INDEX(Table1[NAMA BARANG],ROW()-2)</f>
        <v>L leaf A5 50 koala MTK kotak</v>
      </c>
      <c r="B50" s="23" t="e">
        <f ca="1">INDEX(Table1[TT],ROW()-2)</f>
        <v>#REF!</v>
      </c>
      <c r="C50" s="24">
        <f>INDEX(Table1[KET],ROW()-2)</f>
        <v>300</v>
      </c>
    </row>
    <row r="51" spans="1:3" x14ac:dyDescent="0.25">
      <c r="A51" s="22" t="str">
        <f>INDEX(Table1[NAMA BARANG],ROW()-2)</f>
        <v>L Leaf B5 100 JK</v>
      </c>
      <c r="B51" s="23" t="e">
        <f ca="1">INDEX(Table1[TT],ROW()-2)</f>
        <v>#REF!</v>
      </c>
      <c r="C51" s="24" t="str">
        <f>INDEX(Table1[KET],ROW()-2)</f>
        <v>80 pc</v>
      </c>
    </row>
    <row r="52" spans="1:3" x14ac:dyDescent="0.25">
      <c r="A52" s="22" t="str">
        <f>INDEX(Table1[NAMA BARANG],ROW()-2)</f>
        <v>L Leaf JA A5 50</v>
      </c>
      <c r="B52" s="23" t="e">
        <f ca="1">INDEX(Table1[TT],ROW()-2)</f>
        <v>#REF!</v>
      </c>
      <c r="C52" s="24">
        <f>INDEX(Table1[KET],ROW()-2)</f>
        <v>192</v>
      </c>
    </row>
    <row r="53" spans="1:3" x14ac:dyDescent="0.25">
      <c r="A53" s="22" t="str">
        <f>INDEX(Table1[NAMA BARANG],ROW()-2)</f>
        <v>L Leaf JA B5 50</v>
      </c>
      <c r="B53" s="23" t="e">
        <f ca="1">INDEX(Table1[TT],ROW()-2)</f>
        <v>#REF!</v>
      </c>
      <c r="C53" s="24" t="str">
        <f>INDEX(Table1[KET],ROW()-2)</f>
        <v>160 pc</v>
      </c>
    </row>
    <row r="54" spans="1:3" x14ac:dyDescent="0.25">
      <c r="A54" s="22" t="str">
        <f>INDEX(Table1[NAMA BARANG],ROW()-2)</f>
        <v>L Leaf JK A5 tanpa Cover Mix Mogu/ Minim/ Mola(4)</v>
      </c>
      <c r="B54" s="23" t="e">
        <f ca="1">INDEX(Table1[TT],ROW()-2)</f>
        <v>#REF!</v>
      </c>
      <c r="C54" s="24" t="str">
        <f>INDEX(Table1[KET],ROW()-2)</f>
        <v>192 pc</v>
      </c>
    </row>
    <row r="55" spans="1:3" x14ac:dyDescent="0.25">
      <c r="A55" s="22" t="str">
        <f>INDEX(Table1[NAMA BARANG],ROW()-2)</f>
        <v>L Leaf Kenko A5-LL 100-2070</v>
      </c>
      <c r="B55" s="23" t="e">
        <f ca="1">INDEX(Table1[TT],ROW()-2)</f>
        <v>#REF!</v>
      </c>
      <c r="C55" s="24" t="str">
        <f>INDEX(Table1[KET],ROW()-2)</f>
        <v>96 PCS</v>
      </c>
    </row>
    <row r="56" spans="1:3" x14ac:dyDescent="0.25">
      <c r="A56" s="22" t="str">
        <f>INDEX(Table1[NAMA BARANG],ROW()-2)</f>
        <v>L Leaf Kenko B5-LL 100-2670</v>
      </c>
      <c r="B56" s="23" t="e">
        <f ca="1">INDEX(Table1[TT],ROW()-2)</f>
        <v>#REF!</v>
      </c>
      <c r="C56" s="24" t="str">
        <f>INDEX(Table1[KET],ROW()-2)</f>
        <v>80 PCS</v>
      </c>
    </row>
    <row r="57" spans="1:3" x14ac:dyDescent="0.25">
      <c r="A57" s="22" t="str">
        <f>INDEX(Table1[NAMA BARANG],ROW()-2)</f>
        <v>Label LB 1LY (1brs) JK (titip) K</v>
      </c>
      <c r="B57" s="23" t="e">
        <f ca="1">INDEX(Table1[TT],ROW()-2)</f>
        <v>#REF!</v>
      </c>
      <c r="C57" s="24">
        <f>INDEX(Table1[KET],ROW()-2)</f>
        <v>1000</v>
      </c>
    </row>
    <row r="58" spans="1:3" x14ac:dyDescent="0.25">
      <c r="A58" s="22" t="str">
        <f>INDEX(Table1[NAMA BARANG],ROW()-2)</f>
        <v>Lem cair Kenko LG-50</v>
      </c>
      <c r="B58" s="23" t="e">
        <f ca="1">INDEX(Table1[TT],ROW()-2)</f>
        <v>#REF!</v>
      </c>
      <c r="C58" s="24" t="str">
        <f>INDEX(Table1[KET],ROW()-2)</f>
        <v>20 LSN</v>
      </c>
    </row>
    <row r="59" spans="1:3" x14ac:dyDescent="0.25">
      <c r="A59" s="22" t="str">
        <f>INDEX(Table1[NAMA BARANG],ROW()-2)</f>
        <v>Lem JK GL-R35</v>
      </c>
      <c r="B59" s="23" t="e">
        <f ca="1">INDEX(Table1[TT],ROW()-2)</f>
        <v>#REF!</v>
      </c>
      <c r="C59" s="24" t="str">
        <f>INDEX(Table1[KET],ROW()-2)</f>
        <v>48 LSN</v>
      </c>
    </row>
    <row r="60" spans="1:3" x14ac:dyDescent="0.25">
      <c r="A60" s="22" t="str">
        <f>INDEX(Table1[NAMA BARANG],ROW()-2)</f>
        <v>Lem Kenko GT 406</v>
      </c>
      <c r="B60" s="23" t="e">
        <f ca="1">INDEX(Table1[TT],ROW()-2)</f>
        <v>#REF!</v>
      </c>
      <c r="C60" s="24" t="str">
        <f>INDEX(Table1[KET],ROW()-2)</f>
        <v>24 ls</v>
      </c>
    </row>
    <row r="61" spans="1:3" x14ac:dyDescent="0.25">
      <c r="A61" s="22" t="str">
        <f>INDEX(Table1[NAMA BARANG],ROW()-2)</f>
        <v>Lem stick JK GS 15gr</v>
      </c>
      <c r="B61" s="23" t="e">
        <f ca="1">INDEX(Table1[TT],ROW()-2)</f>
        <v>#REF!</v>
      </c>
      <c r="C61" s="24" t="str">
        <f>INDEX(Table1[KET],ROW()-2)</f>
        <v>54 box</v>
      </c>
    </row>
    <row r="62" spans="1:3" x14ac:dyDescent="0.25">
      <c r="A62" s="22" t="str">
        <f>INDEX(Table1[NAMA BARANG],ROW()-2)</f>
        <v>Lem stick Kenko 8gr kecil</v>
      </c>
      <c r="B62" s="23" t="e">
        <f ca="1">INDEX(Table1[TT],ROW()-2)</f>
        <v>#REF!</v>
      </c>
      <c r="C62" s="24" t="str">
        <f>INDEX(Table1[KET],ROW()-2)</f>
        <v>36 BOX</v>
      </c>
    </row>
    <row r="63" spans="1:3" x14ac:dyDescent="0.25">
      <c r="A63" s="22" t="str">
        <f>INDEX(Table1[NAMA BARANG],ROW()-2)</f>
        <v>Lem super glue SG 03 Kenko</v>
      </c>
      <c r="B63" s="23" t="e">
        <f ca="1">INDEX(Table1[TT],ROW()-2)</f>
        <v>#REF!</v>
      </c>
      <c r="C63" s="24" t="str">
        <f>INDEX(Table1[KET],ROW()-2)</f>
        <v>50 card</v>
      </c>
    </row>
    <row r="64" spans="1:3" x14ac:dyDescent="0.25">
      <c r="A64" s="22" t="str">
        <f>INDEX(Table1[NAMA BARANG],ROW()-2)</f>
        <v>Marker permanen Kenko PM-100 hitam</v>
      </c>
      <c r="B64" s="23" t="e">
        <f ca="1">INDEX(Table1[TT],ROW()-2)</f>
        <v>#REF!</v>
      </c>
      <c r="C64" s="24" t="str">
        <f>INDEX(Table1[KET],ROW()-2)</f>
        <v>60 LSN</v>
      </c>
    </row>
    <row r="65" spans="1:3" x14ac:dyDescent="0.25">
      <c r="A65" s="22" t="str">
        <f>INDEX(Table1[NAMA BARANG],ROW()-2)</f>
        <v>Marker WB Kenko WM-100 hitam</v>
      </c>
      <c r="B65" s="23" t="e">
        <f ca="1">INDEX(Table1[TT],ROW()-2)</f>
        <v>#REF!</v>
      </c>
      <c r="C65" s="24" t="str">
        <f>INDEX(Table1[KET],ROW()-2)</f>
        <v>60 LSN</v>
      </c>
    </row>
    <row r="66" spans="1:3" x14ac:dyDescent="0.25">
      <c r="A66" s="22" t="str">
        <f>INDEX(Table1[NAMA BARANG],ROW()-2)</f>
        <v>Mika laminating Kenko LF100-2234</v>
      </c>
      <c r="B66" s="23" t="e">
        <f ca="1">INDEX(Table1[TT],ROW()-2)</f>
        <v>#REF!</v>
      </c>
      <c r="C66" s="24" t="str">
        <f>INDEX(Table1[KET],ROW()-2)</f>
        <v>10 BOX</v>
      </c>
    </row>
    <row r="67" spans="1:3" x14ac:dyDescent="0.25">
      <c r="A67" s="22" t="str">
        <f>INDEX(Table1[NAMA BARANG],ROW()-2)</f>
        <v>O pastel JK 12W OP-12 S</v>
      </c>
      <c r="B67" s="23" t="e">
        <f ca="1">INDEX(Table1[TT],ROW()-2)</f>
        <v>#REF!</v>
      </c>
      <c r="C67" s="24" t="str">
        <f>INDEX(Table1[KET],ROW()-2)</f>
        <v>12 LSN</v>
      </c>
    </row>
    <row r="68" spans="1:3" x14ac:dyDescent="0.25">
      <c r="A68" s="22" t="str">
        <f>INDEX(Table1[NAMA BARANG],ROW()-2)</f>
        <v>Paper cutter JK PC-2638 (F4)</v>
      </c>
      <c r="B68" s="23" t="e">
        <f ca="1">INDEX(Table1[TT],ROW()-2)</f>
        <v>#REF!</v>
      </c>
      <c r="C68" s="24" t="str">
        <f>INDEX(Table1[KET],ROW()-2)</f>
        <v>5 PCS</v>
      </c>
    </row>
    <row r="69" spans="1:3" x14ac:dyDescent="0.25">
      <c r="A69" s="22" t="str">
        <f>INDEX(Table1[NAMA BARANG],ROW()-2)</f>
        <v>PC 0717-5-30 A/D Kenko</v>
      </c>
      <c r="B69" s="23" t="e">
        <f ca="1">INDEX(Table1[TT],ROW()-2)</f>
        <v>#REF!</v>
      </c>
      <c r="C69" s="24" t="str">
        <f>INDEX(Table1[KET],ROW()-2)</f>
        <v>24 pc</v>
      </c>
    </row>
    <row r="70" spans="1:3" x14ac:dyDescent="0.25">
      <c r="A70" s="22" t="str">
        <f>INDEX(Table1[NAMA BARANG],ROW()-2)</f>
        <v>PC Kenko 2160p AGE</v>
      </c>
      <c r="B70" s="23" t="e">
        <f ca="1">INDEX(Table1[TT],ROW()-2)</f>
        <v>#REF!</v>
      </c>
      <c r="C70" s="24" t="str">
        <f>INDEX(Table1[KET],ROW()-2)</f>
        <v>120 PC</v>
      </c>
    </row>
    <row r="71" spans="1:3" x14ac:dyDescent="0.25">
      <c r="A71" s="22" t="str">
        <f>INDEX(Table1[NAMA BARANG],ROW()-2)</f>
        <v>PC Kenko 2180 MG</v>
      </c>
      <c r="B71" s="23" t="e">
        <f ca="1">INDEX(Table1[TT],ROW()-2)</f>
        <v>#REF!</v>
      </c>
      <c r="C71" s="24" t="str">
        <f>INDEX(Table1[KET],ROW()-2)</f>
        <v>120 pc</v>
      </c>
    </row>
    <row r="72" spans="1:3" x14ac:dyDescent="0.25">
      <c r="A72" s="22" t="str">
        <f>INDEX(Table1[NAMA BARANG],ROW()-2)</f>
        <v>Pensil JK P 88 2B</v>
      </c>
      <c r="B72" s="23" t="e">
        <f ca="1">INDEX(Table1[TT],ROW()-2)</f>
        <v>#REF!</v>
      </c>
      <c r="C72" s="24" t="str">
        <f>INDEX(Table1[KET],ROW()-2)</f>
        <v>30 GRS</v>
      </c>
    </row>
    <row r="73" spans="1:3" x14ac:dyDescent="0.25">
      <c r="A73" s="22" t="str">
        <f>INDEX(Table1[NAMA BARANG],ROW()-2)</f>
        <v>Pensil JK P-88 2B</v>
      </c>
      <c r="B73" s="23" t="e">
        <f ca="1">INDEX(Table1[TT],ROW()-2)</f>
        <v>#REF!</v>
      </c>
      <c r="C73" s="24" t="str">
        <f>INDEX(Table1[KET],ROW()-2)</f>
        <v>30 GRS</v>
      </c>
    </row>
    <row r="74" spans="1:3" x14ac:dyDescent="0.25">
      <c r="A74" s="22" t="str">
        <f>INDEX(Table1[NAMA BARANG],ROW()-2)</f>
        <v>Pensil JK P-93 2B</v>
      </c>
      <c r="B74" s="23" t="e">
        <f ca="1">INDEX(Table1[TT],ROW()-2)</f>
        <v>#REF!</v>
      </c>
      <c r="C74" s="24" t="str">
        <f>INDEX(Table1[KET],ROW()-2)</f>
        <v>30 GRS</v>
      </c>
    </row>
    <row r="75" spans="1:3" x14ac:dyDescent="0.25">
      <c r="A75" s="22" t="str">
        <f>INDEX(Table1[NAMA BARANG],ROW()-2)</f>
        <v>Plakban kain Kenko 48mm plst biru</v>
      </c>
      <c r="B75" s="23" t="e">
        <f ca="1">INDEX(Table1[TT],ROW()-2)</f>
        <v>#REF!</v>
      </c>
      <c r="C75" s="24" t="str">
        <f>INDEX(Table1[KET],ROW()-2)</f>
        <v>60 ROL</v>
      </c>
    </row>
    <row r="76" spans="1:3" x14ac:dyDescent="0.25">
      <c r="A76" s="22" t="str">
        <f>INDEX(Table1[NAMA BARANG],ROW()-2)</f>
        <v>Pocket note Kenko 404</v>
      </c>
      <c r="B76" s="23" t="e">
        <f ca="1">INDEX(Table1[TT],ROW()-2)</f>
        <v>#REF!</v>
      </c>
      <c r="C76" s="24" t="str">
        <f>INDEX(Table1[KET],ROW()-2)</f>
        <v>20 ls</v>
      </c>
    </row>
    <row r="77" spans="1:3" x14ac:dyDescent="0.25">
      <c r="A77" s="22" t="str">
        <f>INDEX(Table1[NAMA BARANG],ROW()-2)</f>
        <v>Punch JK no.85</v>
      </c>
      <c r="B77" s="23" t="e">
        <f ca="1">INDEX(Table1[TT],ROW()-2)</f>
        <v>#REF!</v>
      </c>
      <c r="C77" s="24" t="str">
        <f>INDEX(Table1[KET],ROW()-2)</f>
        <v>24 PCS</v>
      </c>
    </row>
    <row r="78" spans="1:3" x14ac:dyDescent="0.25">
      <c r="A78" s="22" t="str">
        <f>INDEX(Table1[NAMA BARANG],ROW()-2)</f>
        <v>Punch Kenko no.30 XL</v>
      </c>
      <c r="B78" s="23" t="e">
        <f ca="1">INDEX(Table1[TT],ROW()-2)</f>
        <v>#REF!</v>
      </c>
      <c r="C78" s="24" t="str">
        <f>INDEX(Table1[KET],ROW()-2)</f>
        <v>96 PCS</v>
      </c>
    </row>
    <row r="79" spans="1:3" x14ac:dyDescent="0.25">
      <c r="A79" s="22" t="str">
        <f>INDEX(Table1[NAMA BARANG],ROW()-2)</f>
        <v>Pushpin Kenko PN 30</v>
      </c>
      <c r="B79" s="23" t="e">
        <f ca="1">INDEX(Table1[TT],ROW()-2)</f>
        <v>#REF!</v>
      </c>
      <c r="C79" s="24" t="str">
        <f>INDEX(Table1[KET],ROW()-2)</f>
        <v>48 ls</v>
      </c>
    </row>
    <row r="80" spans="1:3" x14ac:dyDescent="0.25">
      <c r="A80" s="22" t="str">
        <f>INDEX(Table1[NAMA BARANG],ROW()-2)</f>
        <v>PW bicolor Kenko 12W CP-12 FBC classic</v>
      </c>
      <c r="B80" s="23" t="e">
        <f ca="1">INDEX(Table1[TT],ROW()-2)</f>
        <v>#REF!</v>
      </c>
      <c r="C80" s="24" t="str">
        <f>INDEX(Table1[KET],ROW()-2)</f>
        <v>24 LSN</v>
      </c>
    </row>
    <row r="81" spans="1:3" x14ac:dyDescent="0.25">
      <c r="A81" s="22" t="str">
        <f>INDEX(Table1[NAMA BARANG],ROW()-2)</f>
        <v>PW JK 24W CP-101</v>
      </c>
      <c r="B81" s="23" t="e">
        <f ca="1">INDEX(Table1[TT],ROW()-2)</f>
        <v>#REF!</v>
      </c>
      <c r="C81" s="24" t="str">
        <f>INDEX(Table1[KET],ROW()-2)</f>
        <v>72 SET</v>
      </c>
    </row>
    <row r="82" spans="1:3" x14ac:dyDescent="0.25">
      <c r="A82" s="22" t="str">
        <f>INDEX(Table1[NAMA BARANG],ROW()-2)</f>
        <v>PW JK Cp 102 pendek</v>
      </c>
      <c r="B82" s="23" t="e">
        <f ca="1">INDEX(Table1[TT],ROW()-2)</f>
        <v>#REF!</v>
      </c>
      <c r="C82" s="24" t="str">
        <f>INDEX(Table1[KET],ROW()-2)</f>
        <v>24 ls</v>
      </c>
    </row>
    <row r="83" spans="1:3" x14ac:dyDescent="0.25">
      <c r="A83" s="22" t="str">
        <f>INDEX(Table1[NAMA BARANG],ROW()-2)</f>
        <v>PW Kenko 12W CP-12 F classic panjang</v>
      </c>
      <c r="B83" s="23" t="e">
        <f ca="1">INDEX(Table1[TT],ROW()-2)</f>
        <v>#REF!</v>
      </c>
      <c r="C83" s="24" t="str">
        <f>INDEX(Table1[KET],ROW()-2)</f>
        <v>24 LSN</v>
      </c>
    </row>
    <row r="84" spans="1:3" x14ac:dyDescent="0.25">
      <c r="A84" s="22" t="str">
        <f>INDEX(Table1[NAMA BARANG],ROW()-2)</f>
        <v>PW Kenko 12W CP-12 F Tin case classic</v>
      </c>
      <c r="B84" s="23" t="e">
        <f ca="1">INDEX(Table1[TT],ROW()-2)</f>
        <v>#REF!</v>
      </c>
      <c r="C84" s="24" t="str">
        <f>INDEX(Table1[KET],ROW()-2)</f>
        <v>10 LSN</v>
      </c>
    </row>
    <row r="85" spans="1:3" x14ac:dyDescent="0.25">
      <c r="A85" s="22" t="str">
        <f>INDEX(Table1[NAMA BARANG],ROW()-2)</f>
        <v>PW Kenko 12W CP-12HALF classic</v>
      </c>
      <c r="B85" s="23" t="e">
        <f ca="1">INDEX(Table1[TT],ROW()-2)</f>
        <v>#REF!</v>
      </c>
      <c r="C85" s="24" t="str">
        <f>INDEX(Table1[KET],ROW()-2)</f>
        <v>48 LSN</v>
      </c>
    </row>
    <row r="86" spans="1:3" x14ac:dyDescent="0.25">
      <c r="A86" s="22" t="str">
        <f>INDEX(Table1[NAMA BARANG],ROW()-2)</f>
        <v>PW Kenko 24W CP-24 F classic panjang</v>
      </c>
      <c r="B86" s="23" t="e">
        <f ca="1">INDEX(Table1[TT],ROW()-2)</f>
        <v>#REF!</v>
      </c>
      <c r="C86" s="24" t="str">
        <f>INDEX(Table1[KET],ROW()-2)</f>
        <v>12 LSN</v>
      </c>
    </row>
    <row r="87" spans="1:3" x14ac:dyDescent="0.25">
      <c r="A87" s="22" t="str">
        <f>INDEX(Table1[NAMA BARANG],ROW()-2)</f>
        <v>Spidol Color marker Kenko Hj(2)</v>
      </c>
      <c r="B87" s="23" t="e">
        <f ca="1">INDEX(Table1[TT],ROW()-2)</f>
        <v>#REF!</v>
      </c>
      <c r="C87" s="24" t="str">
        <f>INDEX(Table1[KET],ROW()-2)</f>
        <v>144 LS</v>
      </c>
    </row>
    <row r="88" spans="1:3" x14ac:dyDescent="0.25">
      <c r="A88" s="22" t="str">
        <f>INDEX(Table1[NAMA BARANG],ROW()-2)</f>
        <v>Spidol Kenko H lighter or(3)/ Hj(1)</v>
      </c>
      <c r="B88" s="23" t="e">
        <f ca="1">INDEX(Table1[TT],ROW()-2)</f>
        <v>#REF!</v>
      </c>
      <c r="C88" s="24" t="str">
        <f>INDEX(Table1[KET],ROW()-2)</f>
        <v>72 ls</v>
      </c>
    </row>
    <row r="89" spans="1:3" x14ac:dyDescent="0.25">
      <c r="A89" s="22" t="str">
        <f>INDEX(Table1[NAMA BARANG],ROW()-2)</f>
        <v>Spidol Kenko H lighter win liner K</v>
      </c>
      <c r="B89" s="23" t="e">
        <f ca="1">INDEX(Table1[TT],ROW()-2)</f>
        <v>#REF!</v>
      </c>
      <c r="C89" s="24" t="str">
        <f>INDEX(Table1[KET],ROW()-2)</f>
        <v>72 ls</v>
      </c>
    </row>
    <row r="90" spans="1:3" x14ac:dyDescent="0.25">
      <c r="A90" s="22" t="str">
        <f>INDEX(Table1[NAMA BARANG],ROW()-2)</f>
        <v>Spidol Kenko Marker M lepasan</v>
      </c>
      <c r="B90" s="23" t="e">
        <f ca="1">INDEX(Table1[TT],ROW()-2)</f>
        <v>#REF!</v>
      </c>
      <c r="C90" s="24" t="str">
        <f>INDEX(Table1[KET],ROW()-2)</f>
        <v>144 ls</v>
      </c>
    </row>
    <row r="91" spans="1:3" x14ac:dyDescent="0.25">
      <c r="A91" s="22" t="str">
        <f>INDEX(Table1[NAMA BARANG],ROW()-2)</f>
        <v>Spidol Kenko Marker PM 700 M</v>
      </c>
      <c r="B91" s="23" t="e">
        <f ca="1">INDEX(Table1[TT],ROW()-2)</f>
        <v>#REF!</v>
      </c>
      <c r="C91" s="24" t="str">
        <f>INDEX(Table1[KET],ROW()-2)</f>
        <v>60 ls</v>
      </c>
    </row>
    <row r="92" spans="1:3" x14ac:dyDescent="0.25">
      <c r="A92" s="22" t="str">
        <f>INDEX(Table1[NAMA BARANG],ROW()-2)</f>
        <v>Spidol Kenko Marker WM 700 B/ M Whiteboard</v>
      </c>
      <c r="B92" s="23" t="e">
        <f ca="1">INDEX(Table1[TT],ROW()-2)</f>
        <v>#REF!</v>
      </c>
      <c r="C92" s="24" t="str">
        <f>INDEX(Table1[KET],ROW()-2)</f>
        <v>60 ls</v>
      </c>
    </row>
    <row r="93" spans="1:3" x14ac:dyDescent="0.25">
      <c r="A93" s="22" t="str">
        <f>INDEX(Table1[NAMA BARANG],ROW()-2)</f>
        <v>Stabillo Kenko High Winner kuning</v>
      </c>
      <c r="B93" s="23" t="e">
        <f ca="1">INDEX(Table1[TT],ROW()-2)</f>
        <v>#REF!</v>
      </c>
      <c r="C93" s="24" t="str">
        <f>INDEX(Table1[KET],ROW()-2)</f>
        <v>864 pc</v>
      </c>
    </row>
    <row r="94" spans="1:3" x14ac:dyDescent="0.25">
      <c r="A94" s="22" t="str">
        <f>INDEX(Table1[NAMA BARANG],ROW()-2)</f>
        <v>Stampad JK no 2</v>
      </c>
      <c r="B94" s="23" t="e">
        <f ca="1">INDEX(Table1[TT],ROW()-2)</f>
        <v>#REF!</v>
      </c>
      <c r="C94" s="24" t="str">
        <f>INDEX(Table1[KET],ROW()-2)</f>
        <v>144 pc</v>
      </c>
    </row>
    <row r="95" spans="1:3" x14ac:dyDescent="0.25">
      <c r="A95" s="22" t="str">
        <f>INDEX(Table1[NAMA BARANG],ROW()-2)</f>
        <v>Stapler Kenko 12L/ 24</v>
      </c>
      <c r="B95" s="23" t="e">
        <f ca="1">INDEX(Table1[TT],ROW()-2)</f>
        <v>#REF!</v>
      </c>
      <c r="C95" s="24" t="str">
        <f>INDEX(Table1[KET],ROW()-2)</f>
        <v>6 pc</v>
      </c>
    </row>
    <row r="96" spans="1:3" x14ac:dyDescent="0.25">
      <c r="A96" s="22" t="str">
        <f>INDEX(Table1[NAMA BARANG],ROW()-2)</f>
        <v>Stapler Kenko 12N/ 13</v>
      </c>
      <c r="B96" s="23" t="e">
        <f ca="1">INDEX(Table1[TT],ROW()-2)</f>
        <v>#REF!</v>
      </c>
      <c r="C96" s="24" t="str">
        <f>INDEX(Table1[KET],ROW()-2)</f>
        <v>6 pc</v>
      </c>
    </row>
    <row r="97" spans="1:3" x14ac:dyDescent="0.25">
      <c r="A97" s="22" t="str">
        <f>INDEX(Table1[NAMA BARANG],ROW()-2)</f>
        <v>Stapler Kenko HD 50 OJ</v>
      </c>
      <c r="B97" s="23" t="e">
        <f ca="1">INDEX(Table1[TT],ROW()-2)</f>
        <v>#REF!</v>
      </c>
      <c r="C97" s="24" t="str">
        <f>INDEX(Table1[KET],ROW()-2)</f>
        <v>10 ls</v>
      </c>
    </row>
    <row r="98" spans="1:3" x14ac:dyDescent="0.25">
      <c r="A98" s="22" t="str">
        <f>INDEX(Table1[NAMA BARANG],ROW()-2)</f>
        <v>Stapler Kenko HD-10</v>
      </c>
      <c r="B98" s="23" t="e">
        <f ca="1">INDEX(Table1[TT],ROW()-2)</f>
        <v>#REF!</v>
      </c>
      <c r="C98" s="24" t="str">
        <f>INDEX(Table1[KET],ROW()-2)</f>
        <v>20 LSN</v>
      </c>
    </row>
    <row r="99" spans="1:3" x14ac:dyDescent="0.25">
      <c r="A99" s="22" t="str">
        <f>INDEX(Table1[NAMA BARANG],ROW()-2)</f>
        <v>Stip JK 526-B20</v>
      </c>
      <c r="B99" s="23" t="e">
        <f ca="1">INDEX(Table1[TT],ROW()-2)</f>
        <v>#REF!</v>
      </c>
      <c r="C99" s="24" t="str">
        <f>INDEX(Table1[KET],ROW()-2)</f>
        <v>50 BOX</v>
      </c>
    </row>
    <row r="100" spans="1:3" x14ac:dyDescent="0.25">
      <c r="A100" s="22" t="str">
        <f>INDEX(Table1[NAMA BARANG],ROW()-2)</f>
        <v>Stip JK 526-B40 P</v>
      </c>
      <c r="B100" s="23" t="e">
        <f ca="1">INDEX(Table1[TT],ROW()-2)</f>
        <v>#REF!</v>
      </c>
      <c r="C100" s="24" t="str">
        <f>INDEX(Table1[KET],ROW()-2)</f>
        <v>50 BOX</v>
      </c>
    </row>
    <row r="101" spans="1:3" x14ac:dyDescent="0.25">
      <c r="A101" s="22" t="str">
        <f>INDEX(Table1[NAMA BARANG],ROW()-2)</f>
        <v>Stip JK Pen MER-01</v>
      </c>
      <c r="B101" s="23" t="e">
        <f ca="1">INDEX(Table1[TT],ROW()-2)</f>
        <v>#REF!</v>
      </c>
      <c r="C101" s="24" t="str">
        <f>INDEX(Table1[KET],ROW()-2)</f>
        <v>144 ls</v>
      </c>
    </row>
    <row r="102" spans="1:3" x14ac:dyDescent="0.25">
      <c r="A102" s="22" t="str">
        <f>INDEX(Table1[NAMA BARANG],ROW()-2)</f>
        <v>Stip Kenko 20 ht</v>
      </c>
      <c r="B102" s="23" t="e">
        <f ca="1">INDEX(Table1[TT],ROW()-2)</f>
        <v>#REF!</v>
      </c>
      <c r="C102" s="24">
        <f>INDEX(Table1[KET],ROW()-2)</f>
        <v>50</v>
      </c>
    </row>
    <row r="103" spans="1:3" x14ac:dyDescent="0.25">
      <c r="A103" s="22" t="str">
        <f>INDEX(Table1[NAMA BARANG],ROW()-2)</f>
        <v>Stip Kenko 40 hitam</v>
      </c>
      <c r="B103" s="23" t="e">
        <f ca="1">INDEX(Table1[TT],ROW()-2)</f>
        <v>#REF!</v>
      </c>
      <c r="C103" s="24">
        <f>INDEX(Table1[KET],ROW()-2)</f>
        <v>50</v>
      </c>
    </row>
    <row r="104" spans="1:3" x14ac:dyDescent="0.25">
      <c r="A104" s="22" t="str">
        <f>INDEX(Table1[NAMA BARANG],ROW()-2)</f>
        <v>Stip Kenko 40 putih</v>
      </c>
      <c r="B104" s="23" t="e">
        <f ca="1">INDEX(Table1[TT],ROW()-2)</f>
        <v>#REF!</v>
      </c>
      <c r="C104" s="24" t="str">
        <f>INDEX(Table1[KET],ROW()-2)</f>
        <v>40 box</v>
      </c>
    </row>
    <row r="105" spans="1:3" x14ac:dyDescent="0.25">
      <c r="A105" s="22" t="str">
        <f>INDEX(Table1[NAMA BARANG],ROW()-2)</f>
        <v>Stip Kenko ER 36 Batik</v>
      </c>
      <c r="B105" s="23" t="e">
        <f ca="1">INDEX(Table1[TT],ROW()-2)</f>
        <v>#REF!</v>
      </c>
      <c r="C105" s="24" t="str">
        <f>INDEX(Table1[KET],ROW()-2)</f>
        <v>100 pc</v>
      </c>
    </row>
    <row r="106" spans="1:3" x14ac:dyDescent="0.25">
      <c r="A106" s="22" t="str">
        <f>INDEX(Table1[NAMA BARANG],ROW()-2)</f>
        <v>Tas 3234 paradise JK</v>
      </c>
      <c r="B106" s="23" t="e">
        <f ca="1">INDEX(Table1[TT],ROW()-2)</f>
        <v>#REF!</v>
      </c>
      <c r="C106" s="24" t="str">
        <f>INDEX(Table1[KET],ROW()-2)</f>
        <v>100 pc</v>
      </c>
    </row>
    <row r="107" spans="1:3" x14ac:dyDescent="0.25">
      <c r="A107" s="22" t="str">
        <f>INDEX(Table1[NAMA BARANG],ROW()-2)</f>
        <v>Tipe-ex JK-101</v>
      </c>
      <c r="B107" s="23" t="e">
        <f ca="1">INDEX(Table1[TT],ROW()-2)</f>
        <v>#REF!</v>
      </c>
      <c r="C107" s="24" t="str">
        <f>INDEX(Table1[KET],ROW()-2)</f>
        <v>48 LSN</v>
      </c>
    </row>
    <row r="108" spans="1:3" x14ac:dyDescent="0.25">
      <c r="A108" s="22" t="str">
        <f>INDEX(Table1[NAMA BARANG],ROW()-2)</f>
        <v>Tipe-ex Kenko 306</v>
      </c>
      <c r="B108" s="23" t="e">
        <f ca="1">INDEX(Table1[TT],ROW()-2)</f>
        <v>#REF!</v>
      </c>
      <c r="C108" s="24" t="str">
        <f>INDEX(Table1[KET],ROW()-2)</f>
        <v>48 ls</v>
      </c>
    </row>
    <row r="109" spans="1:3" x14ac:dyDescent="0.25">
      <c r="A109" s="22" t="str">
        <f>INDEX(Table1[NAMA BARANG],ROW()-2)</f>
        <v>Tipe-ex Kenko KE-826 M</v>
      </c>
      <c r="B109" s="23" t="e">
        <f ca="1">INDEX(Table1[TT],ROW()-2)</f>
        <v>#REF!</v>
      </c>
      <c r="C109" s="24" t="str">
        <f>INDEX(Table1[KET],ROW()-2)</f>
        <v>36 LSN</v>
      </c>
    </row>
    <row r="110" spans="1:3" x14ac:dyDescent="0.25">
      <c r="A110" s="22" t="str">
        <f>INDEX(Table1[NAMA BARANG],ROW()-2)</f>
        <v>Tipe-ex kertas JK CT-507</v>
      </c>
      <c r="B110" s="23" t="e">
        <f ca="1">INDEX(Table1[TT],ROW()-2)</f>
        <v>#REF!</v>
      </c>
      <c r="C110" s="24" t="str">
        <f>INDEX(Table1[KET],ROW()-2)</f>
        <v>60 LSN</v>
      </c>
    </row>
    <row r="111" spans="1:3" x14ac:dyDescent="0.25">
      <c r="A111" s="22" t="str">
        <f>INDEX(Table1[NAMA BARANG],ROW()-2)</f>
        <v>Stapler Kenko HD 50 OJ</v>
      </c>
      <c r="B111" s="23" t="e">
        <f ca="1">INDEX(Table1[TT],ROW()-2)</f>
        <v>#REF!</v>
      </c>
      <c r="C111" s="24" t="str">
        <f>INDEX(Table1[KET],ROW()-2)</f>
        <v>10 ls</v>
      </c>
    </row>
    <row r="112" spans="1:3" x14ac:dyDescent="0.25">
      <c r="A112" s="22" t="str">
        <f>INDEX(Table1[NAMA BARANG],ROW()-2)</f>
        <v>Stip JK Pen MER-01</v>
      </c>
      <c r="B112" s="23" t="e">
        <f ca="1">INDEX(Table1[TT],ROW()-2)</f>
        <v>#REF!</v>
      </c>
      <c r="C112" s="24" t="str">
        <f>INDEX(Table1[KET],ROW()-2)</f>
        <v>144 ls</v>
      </c>
    </row>
    <row r="113" spans="1:3" x14ac:dyDescent="0.25">
      <c r="A113" s="22" t="str">
        <f>INDEX(Table1[NAMA BARANG],ROW()-2)</f>
        <v>Stip Kenko 20 ht</v>
      </c>
      <c r="B113" s="23" t="e">
        <f ca="1">INDEX(Table1[TT],ROW()-2)</f>
        <v>#REF!</v>
      </c>
      <c r="C113" s="24" t="str">
        <f>INDEX(Table1[KET],ROW()-2)</f>
        <v>50 pk</v>
      </c>
    </row>
    <row r="114" spans="1:3" x14ac:dyDescent="0.25">
      <c r="A114" s="22" t="str">
        <f>INDEX(Table1[NAMA BARANG],ROW()-2)</f>
        <v>Stip Kenko 40 hitam</v>
      </c>
      <c r="B114" s="23" t="e">
        <f ca="1">INDEX(Table1[TT],ROW()-2)</f>
        <v>#REF!</v>
      </c>
      <c r="C114" s="24">
        <f>INDEX(Table1[KET],ROW()-2)</f>
        <v>50</v>
      </c>
    </row>
    <row r="115" spans="1:3" x14ac:dyDescent="0.25">
      <c r="A115" s="22" t="str">
        <f>INDEX(Table1[NAMA BARANG],ROW()-2)</f>
        <v>Stip Kenko 40 putih</v>
      </c>
      <c r="B115" s="23" t="e">
        <f ca="1">INDEX(Table1[TT],ROW()-2)</f>
        <v>#REF!</v>
      </c>
      <c r="C115" s="24">
        <f>INDEX(Table1[KET],ROW()-2)</f>
        <v>50</v>
      </c>
    </row>
    <row r="116" spans="1:3" x14ac:dyDescent="0.25">
      <c r="A116" s="22" t="str">
        <f>INDEX(Table1[NAMA BARANG],ROW()-2)</f>
        <v>Stip Kenko ER 36 Batik</v>
      </c>
      <c r="B116" s="23" t="e">
        <f ca="1">INDEX(Table1[TT],ROW()-2)</f>
        <v>#REF!</v>
      </c>
      <c r="C116" s="24" t="str">
        <f>INDEX(Table1[KET],ROW()-2)</f>
        <v>40 box</v>
      </c>
    </row>
    <row r="117" spans="1:3" x14ac:dyDescent="0.25">
      <c r="A117" s="22" t="str">
        <f>INDEX(Table1[NAMA BARANG],ROW()-2)</f>
        <v>Tas 3234 paradise JK</v>
      </c>
      <c r="B117" s="23" t="e">
        <f ca="1">INDEX(Table1[TT],ROW()-2)</f>
        <v>#REF!</v>
      </c>
      <c r="C117" s="24" t="str">
        <f>INDEX(Table1[KET],ROW()-2)</f>
        <v>100 pc</v>
      </c>
    </row>
    <row r="118" spans="1:3" x14ac:dyDescent="0.25">
      <c r="A118" s="22" t="str">
        <f>INDEX(Table1[NAMA BARANG],ROW()-2)</f>
        <v>Tas Kenko FSB 2930</v>
      </c>
      <c r="B118" s="23" t="e">
        <f ca="1">INDEX(Table1[TT],ROW()-2)</f>
        <v>#REF!</v>
      </c>
      <c r="C118" s="24" t="str">
        <f>INDEX(Table1[KET],ROW()-2)</f>
        <v>100 pc</v>
      </c>
    </row>
    <row r="119" spans="1:3" x14ac:dyDescent="0.25">
      <c r="A119" s="22" t="str">
        <f>INDEX(Table1[NAMA BARANG],ROW()-2)</f>
        <v>Tipe-ex Kenko 306</v>
      </c>
      <c r="B119" s="23" t="e">
        <f ca="1">INDEX(Table1[TT],ROW()-2)</f>
        <v>#REF!</v>
      </c>
      <c r="C119" s="24" t="str">
        <f>INDEX(Table1[KET],ROW()-2)</f>
        <v>48 ls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32"/>
  <sheetViews>
    <sheetView workbookViewId="0">
      <selection activeCell="E16" sqref="E16"/>
    </sheetView>
  </sheetViews>
  <sheetFormatPr defaultRowHeight="15" x14ac:dyDescent="0.25"/>
  <cols>
    <col min="1" max="1" width="71.140625" bestFit="1" customWidth="1"/>
    <col min="2" max="2" width="9.85546875" bestFit="1" customWidth="1"/>
    <col min="3" max="3" width="17.85546875" bestFit="1" customWidth="1"/>
    <col min="5" max="5" width="8.42578125" bestFit="1" customWidth="1"/>
  </cols>
  <sheetData>
    <row r="2" spans="1:5" x14ac:dyDescent="0.25">
      <c r="A2" s="22" t="s">
        <v>1</v>
      </c>
      <c r="B2" s="23" t="s">
        <v>2988</v>
      </c>
      <c r="C2" s="24" t="s">
        <v>3</v>
      </c>
      <c r="E2" t="str">
        <f ca="1">"a2:c"&amp;COUNT(Table2[//])+ROWS(A1:A2)</f>
        <v>a2:c2432</v>
      </c>
    </row>
    <row r="3" spans="1:5" x14ac:dyDescent="0.25">
      <c r="A3" s="22" t="str">
        <f>INDEX(Table2[NAMA BARANG],ROW()-2)</f>
        <v>Abjad "D &amp; R" 260 Kcl</v>
      </c>
      <c r="B3" s="23">
        <f ca="1">INDEX(Table2[TT],ROW()-2)</f>
        <v>5</v>
      </c>
      <c r="C3" s="24" t="str">
        <f>INDEX(Table2[KET],ROW()-2)</f>
        <v>20 ls</v>
      </c>
    </row>
    <row r="4" spans="1:5" x14ac:dyDescent="0.25">
      <c r="A4" s="22" t="str">
        <f>INDEX(Table2[NAMA BARANG],ROW()-2)</f>
        <v>Abjad &amp; angka ABC123 DR</v>
      </c>
      <c r="B4" s="23">
        <f ca="1">INDEX(Table2[TT],ROW()-2)</f>
        <v>1</v>
      </c>
      <c r="C4" s="24" t="str">
        <f>INDEX(Table2[KET],ROW()-2)</f>
        <v>12 ls</v>
      </c>
    </row>
    <row r="5" spans="1:5" x14ac:dyDescent="0.25">
      <c r="A5" s="22" t="str">
        <f>INDEX(Table2[NAMA BARANG],ROW()-2)</f>
        <v>Abjad Magnit K B 8125</v>
      </c>
      <c r="B5" s="23">
        <f ca="1">INDEX(Table2[TT],ROW()-2)</f>
        <v>2</v>
      </c>
      <c r="C5" s="24" t="str">
        <f>INDEX(Table2[KET],ROW()-2)</f>
        <v>24 ls</v>
      </c>
    </row>
    <row r="6" spans="1:5" x14ac:dyDescent="0.25">
      <c r="A6" s="22" t="str">
        <f>INDEX(Table2[NAMA BARANG],ROW()-2)</f>
        <v>Acrylic 12W V-tec VT-612/ 6ml</v>
      </c>
      <c r="B6" s="23">
        <f ca="1">INDEX(Table2[TT],ROW()-2)</f>
        <v>177</v>
      </c>
      <c r="C6" s="24" t="str">
        <f>INDEX(Table2[KET],ROW()-2)</f>
        <v>6 ls</v>
      </c>
    </row>
    <row r="7" spans="1:5" x14ac:dyDescent="0.25">
      <c r="A7" s="22" t="str">
        <f>INDEX(Table2[NAMA BARANG],ROW()-2)</f>
        <v>Acrylic 15 x 21</v>
      </c>
      <c r="B7" s="23">
        <f ca="1">INDEX(Table2[TT],ROW()-2)</f>
        <v>7</v>
      </c>
      <c r="C7" s="24" t="str">
        <f>INDEX(Table2[KET],ROW()-2)</f>
        <v>60 pc</v>
      </c>
    </row>
    <row r="8" spans="1:5" x14ac:dyDescent="0.25">
      <c r="A8" s="22" t="str">
        <f>INDEX(Table2[NAMA BARANG],ROW()-2)</f>
        <v>Acrylic 7 x 10</v>
      </c>
      <c r="B8" s="23">
        <f ca="1">INDEX(Table2[TT],ROW()-2)</f>
        <v>3</v>
      </c>
      <c r="C8" s="24" t="str">
        <f>INDEX(Table2[KET],ROW()-2)</f>
        <v>288 pc</v>
      </c>
    </row>
    <row r="9" spans="1:5" x14ac:dyDescent="0.25">
      <c r="A9" s="22" t="str">
        <f>INDEX(Table2[NAMA BARANG],ROW()-2)</f>
        <v>Acrylic 8 x 20</v>
      </c>
      <c r="B9" s="23">
        <f ca="1">INDEX(Table2[TT],ROW()-2)</f>
        <v>9</v>
      </c>
      <c r="C9" s="24" t="str">
        <f>INDEX(Table2[KET],ROW()-2)</f>
        <v>144 pc</v>
      </c>
    </row>
    <row r="10" spans="1:5" x14ac:dyDescent="0.25">
      <c r="A10" s="22" t="str">
        <f>INDEX(Table2[NAMA BARANG],ROW()-2)</f>
        <v>Acrylic 8 x 25</v>
      </c>
      <c r="B10" s="23">
        <f ca="1">INDEX(Table2[TT],ROW()-2)</f>
        <v>19</v>
      </c>
      <c r="C10" s="24" t="str">
        <f>INDEX(Table2[KET],ROW()-2)</f>
        <v>144 pc</v>
      </c>
    </row>
    <row r="11" spans="1:5" x14ac:dyDescent="0.25">
      <c r="A11" s="22" t="str">
        <f>INDEX(Table2[NAMA BARANG],ROW()-2)</f>
        <v>Acrylic 8 x 30</v>
      </c>
      <c r="B11" s="23">
        <f ca="1">INDEX(Table2[TT],ROW()-2)</f>
        <v>19</v>
      </c>
      <c r="C11" s="24" t="str">
        <f>INDEX(Table2[KET],ROW()-2)</f>
        <v>144 pc</v>
      </c>
    </row>
    <row r="12" spans="1:5" x14ac:dyDescent="0.25">
      <c r="A12" s="22" t="str">
        <f>INDEX(Table2[NAMA BARANG],ROW()-2)</f>
        <v>Acrylic Marries 812/ 12w Biasa</v>
      </c>
      <c r="B12" s="23">
        <f ca="1">INDEX(Table2[TT],ROW()-2)</f>
        <v>8</v>
      </c>
      <c r="C12" s="24">
        <f>INDEX(Table2[KET],ROW()-2)</f>
        <v>60</v>
      </c>
    </row>
    <row r="13" spans="1:5" x14ac:dyDescent="0.25">
      <c r="A13" s="22" t="str">
        <f>INDEX(Table2[NAMA BARANG],ROW()-2)</f>
        <v>Acrylic Marries 818/ 18w</v>
      </c>
      <c r="B13" s="23">
        <f ca="1">INDEX(Table2[TT],ROW()-2)</f>
        <v>81</v>
      </c>
      <c r="C13" s="24" t="str">
        <f>INDEX(Table2[KET],ROW()-2)</f>
        <v>3 ls</v>
      </c>
    </row>
    <row r="14" spans="1:5" x14ac:dyDescent="0.25">
      <c r="A14" s="22" t="str">
        <f>INDEX(Table2[NAMA BARANG],ROW()-2)</f>
        <v>Acrylic NT 21X30</v>
      </c>
      <c r="B14" s="23">
        <f ca="1">INDEX(Table2[TT],ROW()-2)</f>
        <v>3</v>
      </c>
      <c r="C14" s="24" t="str">
        <f>INDEX(Table2[KET],ROW()-2)</f>
        <v>40 pc</v>
      </c>
    </row>
    <row r="15" spans="1:5" x14ac:dyDescent="0.25">
      <c r="A15" s="22" t="str">
        <f>INDEX(Table2[NAMA BARANG],ROW()-2)</f>
        <v>Acrylic NT 7X20</v>
      </c>
      <c r="B15" s="23">
        <f ca="1">INDEX(Table2[TT],ROW()-2)</f>
        <v>6</v>
      </c>
      <c r="C15" s="24" t="str">
        <f>INDEX(Table2[KET],ROW()-2)</f>
        <v>144 pc</v>
      </c>
    </row>
    <row r="16" spans="1:5" x14ac:dyDescent="0.25">
      <c r="A16" s="22" t="str">
        <f>INDEX(Table2[NAMA BARANG],ROW()-2)</f>
        <v>Acrylic NT 7X25</v>
      </c>
      <c r="B16" s="23">
        <f ca="1">INDEX(Table2[TT],ROW()-2)</f>
        <v>21</v>
      </c>
      <c r="C16" s="24" t="str">
        <f>INDEX(Table2[KET],ROW()-2)</f>
        <v>144 pc</v>
      </c>
    </row>
    <row r="17" spans="1:3" x14ac:dyDescent="0.25">
      <c r="A17" s="22" t="str">
        <f>INDEX(Table2[NAMA BARANG],ROW()-2)</f>
        <v>Acrylic NT 7X30</v>
      </c>
      <c r="B17" s="23">
        <f ca="1">INDEX(Table2[TT],ROW()-2)</f>
        <v>20</v>
      </c>
      <c r="C17" s="24" t="str">
        <f>INDEX(Table2[KET],ROW()-2)</f>
        <v>144 pc</v>
      </c>
    </row>
    <row r="18" spans="1:3" x14ac:dyDescent="0.25">
      <c r="A18" s="22" t="str">
        <f>INDEX(Table2[NAMA BARANG],ROW()-2)</f>
        <v>Acrylic TF 001</v>
      </c>
      <c r="B18" s="23">
        <f ca="1">INDEX(Table2[TT],ROW()-2)</f>
        <v>18</v>
      </c>
      <c r="C18" s="24" t="str">
        <f>INDEX(Table2[KET],ROW()-2)</f>
        <v>6 ls</v>
      </c>
    </row>
    <row r="19" spans="1:3" x14ac:dyDescent="0.25">
      <c r="A19" s="22" t="str">
        <f>INDEX(Table2[NAMA BARANG],ROW()-2)</f>
        <v>Acrylic TF 002</v>
      </c>
      <c r="B19" s="23">
        <f ca="1">INDEX(Table2[TT],ROW()-2)</f>
        <v>42</v>
      </c>
      <c r="C19" s="24" t="str">
        <f>INDEX(Table2[KET],ROW()-2)</f>
        <v>60 pc</v>
      </c>
    </row>
    <row r="20" spans="1:3" x14ac:dyDescent="0.25">
      <c r="A20" s="22" t="str">
        <f>INDEX(Table2[NAMA BARANG],ROW()-2)</f>
        <v>Address 107 Rapico</v>
      </c>
      <c r="B20" s="23">
        <f ca="1">INDEX(Table2[TT],ROW()-2)</f>
        <v>1</v>
      </c>
      <c r="C20" s="24" t="str">
        <f>INDEX(Table2[KET],ROW()-2)</f>
        <v>100 ls</v>
      </c>
    </row>
    <row r="21" spans="1:3" x14ac:dyDescent="0.25">
      <c r="A21" s="22" t="str">
        <f>INDEX(Table2[NAMA BARANG],ROW()-2)</f>
        <v>Address Fancy Pkc Holo 106</v>
      </c>
      <c r="B21" s="23">
        <f ca="1">INDEX(Table2[TT],ROW()-2)</f>
        <v>1</v>
      </c>
      <c r="C21" s="24" t="str">
        <f>INDEX(Table2[KET],ROW()-2)</f>
        <v>784 ls</v>
      </c>
    </row>
    <row r="22" spans="1:3" x14ac:dyDescent="0.25">
      <c r="A22" s="22" t="str">
        <f>INDEX(Table2[NAMA BARANG],ROW()-2)</f>
        <v>Address Fancy Pkc tdk Holo 106</v>
      </c>
      <c r="B22" s="23">
        <f ca="1">INDEX(Table2[TT],ROW()-2)</f>
        <v>1</v>
      </c>
      <c r="C22" s="24" t="str">
        <f>INDEX(Table2[KET],ROW()-2)</f>
        <v>200 ls</v>
      </c>
    </row>
    <row r="23" spans="1:3" x14ac:dyDescent="0.25">
      <c r="A23" s="22" t="str">
        <f>INDEX(Table2[NAMA BARANG],ROW()-2)</f>
        <v>Address Fancy Pkc tdk Holo 106</v>
      </c>
      <c r="B23" s="23">
        <f ca="1">INDEX(Table2[TT],ROW()-2)</f>
        <v>1</v>
      </c>
      <c r="C23" s="24" t="str">
        <f>INDEX(Table2[KET],ROW()-2)</f>
        <v>200 ls</v>
      </c>
    </row>
    <row r="24" spans="1:3" x14ac:dyDescent="0.25">
      <c r="A24" s="22" t="str">
        <f>INDEX(Table2[NAMA BARANG],ROW()-2)</f>
        <v>Address Fancy WTP Holo 106</v>
      </c>
      <c r="B24" s="23">
        <f ca="1">INDEX(Table2[TT],ROW()-2)</f>
        <v>4</v>
      </c>
      <c r="C24" s="24" t="str">
        <f>INDEX(Table2[KET],ROW()-2)</f>
        <v>500 ls</v>
      </c>
    </row>
    <row r="25" spans="1:3" x14ac:dyDescent="0.25">
      <c r="A25" s="22" t="str">
        <f>INDEX(Table2[NAMA BARANG],ROW()-2)</f>
        <v>Address Hk Mill 2000</v>
      </c>
      <c r="B25" s="23">
        <f ca="1">INDEX(Table2[TT],ROW()-2)</f>
        <v>12</v>
      </c>
      <c r="C25" s="24" t="str">
        <f>INDEX(Table2[KET],ROW()-2)</f>
        <v>230 ls</v>
      </c>
    </row>
    <row r="26" spans="1:3" x14ac:dyDescent="0.25">
      <c r="A26" s="22" t="str">
        <f>INDEX(Table2[NAMA BARANG],ROW()-2)</f>
        <v>Address Kaca X-1002 + Indeks</v>
      </c>
      <c r="B26" s="23">
        <f ca="1">INDEX(Table2[TT],ROW()-2)</f>
        <v>1</v>
      </c>
      <c r="C26" s="24" t="str">
        <f>INDEX(Table2[KET],ROW()-2)</f>
        <v>42 ls</v>
      </c>
    </row>
    <row r="27" spans="1:3" x14ac:dyDescent="0.25">
      <c r="A27" s="22" t="str">
        <f>INDEX(Table2[NAMA BARANG],ROW()-2)</f>
        <v>Address Magnit 056 Gant kunci</v>
      </c>
      <c r="B27" s="23">
        <f ca="1">INDEX(Table2[TT],ROW()-2)</f>
        <v>14</v>
      </c>
      <c r="C27" s="24" t="str">
        <f>INDEX(Table2[KET],ROW()-2)</f>
        <v>125 ls</v>
      </c>
    </row>
    <row r="28" spans="1:3" x14ac:dyDescent="0.25">
      <c r="A28" s="22" t="str">
        <f>INDEX(Table2[NAMA BARANG],ROW()-2)</f>
        <v>Address Magnit 058 bsr</v>
      </c>
      <c r="B28" s="23">
        <f ca="1">INDEX(Table2[TT],ROW()-2)</f>
        <v>7</v>
      </c>
      <c r="C28" s="24" t="str">
        <f>INDEX(Table2[KET],ROW()-2)</f>
        <v>125 ls</v>
      </c>
    </row>
    <row r="29" spans="1:3" x14ac:dyDescent="0.25">
      <c r="A29" s="22" t="str">
        <f>INDEX(Table2[NAMA BARANG],ROW()-2)</f>
        <v>Address Magnit Artis Hongkong</v>
      </c>
      <c r="B29" s="23">
        <f ca="1">INDEX(Table2[TT],ROW()-2)</f>
        <v>1</v>
      </c>
      <c r="C29" s="24" t="str">
        <f>INDEX(Table2[KET],ROW()-2)</f>
        <v>50 ls</v>
      </c>
    </row>
    <row r="30" spans="1:3" x14ac:dyDescent="0.25">
      <c r="A30" s="22" t="str">
        <f>INDEX(Table2[NAMA BARANG],ROW()-2)</f>
        <v>Address Magnit F4+Gant kunci</v>
      </c>
      <c r="B30" s="23">
        <f ca="1">INDEX(Table2[TT],ROW()-2)</f>
        <v>2</v>
      </c>
      <c r="C30" s="24" t="str">
        <f>INDEX(Table2[KET],ROW()-2)</f>
        <v>1200 pc</v>
      </c>
    </row>
    <row r="31" spans="1:3" x14ac:dyDescent="0.25">
      <c r="A31" s="22" t="str">
        <f>INDEX(Table2[NAMA BARANG],ROW()-2)</f>
        <v>Address Magnit Hk B-5372 Wrn</v>
      </c>
      <c r="B31" s="23">
        <f ca="1">INDEX(Table2[TT],ROW()-2)</f>
        <v>6</v>
      </c>
      <c r="C31" s="24" t="str">
        <f>INDEX(Table2[KET],ROW()-2)</f>
        <v>500 pc</v>
      </c>
    </row>
    <row r="32" spans="1:3" x14ac:dyDescent="0.25">
      <c r="A32" s="22" t="str">
        <f>INDEX(Table2[NAMA BARANG],ROW()-2)</f>
        <v>Address Magnit Kcl WTP</v>
      </c>
      <c r="B32" s="23">
        <f ca="1">INDEX(Table2[TT],ROW()-2)</f>
        <v>2</v>
      </c>
      <c r="C32" s="24" t="str">
        <f>INDEX(Table2[KET],ROW()-2)</f>
        <v>120 ls</v>
      </c>
    </row>
    <row r="33" spans="1:3" x14ac:dyDescent="0.25">
      <c r="A33" s="22" t="str">
        <f>INDEX(Table2[NAMA BARANG],ROW()-2)</f>
        <v>Address Magnit Pkc (lie) Kcl(5)/ Tg(5)</v>
      </c>
      <c r="B33" s="23">
        <f ca="1">INDEX(Table2[TT],ROW()-2)</f>
        <v>10</v>
      </c>
      <c r="C33" s="24" t="str">
        <f>INDEX(Table2[KET],ROW()-2)</f>
        <v>120 ls</v>
      </c>
    </row>
    <row r="34" spans="1:3" x14ac:dyDescent="0.25">
      <c r="A34" s="22" t="str">
        <f>INDEX(Table2[NAMA BARANG],ROW()-2)</f>
        <v>Address Magnit Pkc Bsr (lie)</v>
      </c>
      <c r="B34" s="23">
        <f ca="1">INDEX(Table2[TT],ROW()-2)</f>
        <v>9</v>
      </c>
      <c r="C34" s="24" t="str">
        <f>INDEX(Table2[KET],ROW()-2)</f>
        <v>96 ls</v>
      </c>
    </row>
    <row r="35" spans="1:3" x14ac:dyDescent="0.25">
      <c r="A35" s="22" t="str">
        <f>INDEX(Table2[NAMA BARANG],ROW()-2)</f>
        <v>Address Magnit Pkc Bsr (mmas)</v>
      </c>
      <c r="B35" s="23">
        <f ca="1">INDEX(Table2[TT],ROW()-2)</f>
        <v>1</v>
      </c>
      <c r="C35" s="24" t="str">
        <f>INDEX(Table2[KET],ROW()-2)</f>
        <v>1000 pc</v>
      </c>
    </row>
    <row r="36" spans="1:3" x14ac:dyDescent="0.25">
      <c r="A36" s="22" t="str">
        <f>INDEX(Table2[NAMA BARANG],ROW()-2)</f>
        <v>Address Magnit Tal Hk(3)/ BR(2) Bsr</v>
      </c>
      <c r="B36" s="23">
        <f ca="1">INDEX(Table2[TT],ROW()-2)</f>
        <v>5</v>
      </c>
      <c r="C36" s="24" t="str">
        <f>INDEX(Table2[KET],ROW()-2)</f>
        <v>60 ls</v>
      </c>
    </row>
    <row r="37" spans="1:3" x14ac:dyDescent="0.25">
      <c r="A37" s="22" t="str">
        <f>INDEX(Table2[NAMA BARANG],ROW()-2)</f>
        <v>Address Magnit Tam Hk(6)/ DNY(4)/ BR(6) Bsr</v>
      </c>
      <c r="B37" s="23">
        <f ca="1">INDEX(Table2[TT],ROW()-2)</f>
        <v>16</v>
      </c>
      <c r="C37" s="24" t="str">
        <f>INDEX(Table2[KET],ROW()-2)</f>
        <v>60 ls</v>
      </c>
    </row>
    <row r="38" spans="1:3" x14ac:dyDescent="0.25">
      <c r="A38" s="22" t="str">
        <f>INDEX(Table2[NAMA BARANG],ROW()-2)</f>
        <v>Address Magnit Tg WTP</v>
      </c>
      <c r="B38" s="23">
        <f ca="1">INDEX(Table2[TT],ROW()-2)</f>
        <v>1</v>
      </c>
      <c r="C38" s="24" t="str">
        <f>INDEX(Table2[KET],ROW()-2)</f>
        <v>120 ls</v>
      </c>
    </row>
    <row r="39" spans="1:3" x14ac:dyDescent="0.25">
      <c r="A39" s="22" t="str">
        <f>INDEX(Table2[NAMA BARANG],ROW()-2)</f>
        <v>Address Telp Mmoro A-060/ 8016(1)/ A-062/ 8012(1)</v>
      </c>
      <c r="B39" s="23">
        <f ca="1">INDEX(Table2[TT],ROW()-2)</f>
        <v>2</v>
      </c>
      <c r="C39" s="24" t="str">
        <f>INDEX(Table2[KET],ROW()-2)</f>
        <v>90 ls</v>
      </c>
    </row>
    <row r="40" spans="1:3" x14ac:dyDescent="0.25">
      <c r="A40" s="22" t="str">
        <f>INDEX(Table2[NAMA BARANG],ROW()-2)</f>
        <v>Agenda 082/ 90k no 8390</v>
      </c>
      <c r="B40" s="23">
        <f ca="1">INDEX(Table2[TT],ROW()-2)</f>
        <v>2</v>
      </c>
      <c r="C40" s="24" t="str">
        <f>INDEX(Table2[KET],ROW()-2)</f>
        <v>380 pc</v>
      </c>
    </row>
    <row r="41" spans="1:3" x14ac:dyDescent="0.25">
      <c r="A41" s="22" t="str">
        <f>INDEX(Table2[NAMA BARANG],ROW()-2)</f>
        <v>Agenda 22k (BA 22k)</v>
      </c>
      <c r="B41" s="23">
        <f ca="1">INDEX(Table2[TT],ROW()-2)</f>
        <v>1</v>
      </c>
      <c r="C41" s="24" t="str">
        <f>INDEX(Table2[KET],ROW()-2)</f>
        <v>160 pc</v>
      </c>
    </row>
    <row r="42" spans="1:3" x14ac:dyDescent="0.25">
      <c r="A42" s="22" t="str">
        <f>INDEX(Table2[NAMA BARANG],ROW()-2)</f>
        <v>Agenda 2960</v>
      </c>
      <c r="B42" s="23">
        <f ca="1">INDEX(Table2[TT],ROW()-2)</f>
        <v>3</v>
      </c>
      <c r="C42" s="24">
        <f>INDEX(Table2[KET],ROW()-2)</f>
        <v>260</v>
      </c>
    </row>
    <row r="43" spans="1:3" x14ac:dyDescent="0.25">
      <c r="A43" s="22" t="str">
        <f>INDEX(Table2[NAMA BARANG],ROW()-2)</f>
        <v>Agenda 32k (BA 32k) Kunci B</v>
      </c>
      <c r="B43" s="23">
        <f ca="1">INDEX(Table2[TT],ROW()-2)</f>
        <v>2</v>
      </c>
      <c r="C43" s="24" t="str">
        <f>INDEX(Table2[KET],ROW()-2)</f>
        <v>300 pc</v>
      </c>
    </row>
    <row r="44" spans="1:3" x14ac:dyDescent="0.25">
      <c r="A44" s="22" t="str">
        <f>INDEX(Table2[NAMA BARANG],ROW()-2)</f>
        <v>Agenda 5212</v>
      </c>
      <c r="B44" s="23">
        <f ca="1">INDEX(Table2[TT],ROW()-2)</f>
        <v>1</v>
      </c>
      <c r="C44" s="24">
        <f>INDEX(Table2[KET],ROW()-2)</f>
        <v>0</v>
      </c>
    </row>
    <row r="45" spans="1:3" x14ac:dyDescent="0.25">
      <c r="A45" s="22" t="str">
        <f>INDEX(Table2[NAMA BARANG],ROW()-2)</f>
        <v>Agenda 6212(3)/ 6213(1)</v>
      </c>
      <c r="B45" s="23">
        <f ca="1">INDEX(Table2[TT],ROW()-2)</f>
        <v>4</v>
      </c>
      <c r="C45" s="24" t="str">
        <f>INDEX(Table2[KET],ROW()-2)</f>
        <v>200 pc</v>
      </c>
    </row>
    <row r="46" spans="1:3" x14ac:dyDescent="0.25">
      <c r="A46" s="22" t="str">
        <f>INDEX(Table2[NAMA BARANG],ROW()-2)</f>
        <v>Agenda Batik</v>
      </c>
      <c r="B46" s="23">
        <f ca="1">INDEX(Table2[TT],ROW()-2)</f>
        <v>2</v>
      </c>
      <c r="C46" s="24" t="str">
        <f>INDEX(Table2[KET],ROW()-2)</f>
        <v>100 pc</v>
      </c>
    </row>
    <row r="47" spans="1:3" x14ac:dyDescent="0.25">
      <c r="A47" s="22" t="str">
        <f>INDEX(Table2[NAMA BARANG],ROW()-2)</f>
        <v>Agenda CK polos</v>
      </c>
      <c r="B47" s="23">
        <f ca="1">INDEX(Table2[TT],ROW()-2)</f>
        <v>5</v>
      </c>
      <c r="C47" s="24" t="str">
        <f>INDEX(Table2[KET],ROW()-2)</f>
        <v>120 pc</v>
      </c>
    </row>
    <row r="48" spans="1:3" x14ac:dyDescent="0.25">
      <c r="A48" s="22" t="str">
        <f>INDEX(Table2[NAMA BARANG],ROW()-2)</f>
        <v>Agenda JB 2932</v>
      </c>
      <c r="B48" s="23">
        <f ca="1">INDEX(Table2[TT],ROW()-2)</f>
        <v>4</v>
      </c>
      <c r="C48" s="24" t="str">
        <f>INDEX(Table2[KET],ROW()-2)</f>
        <v>160 pc</v>
      </c>
    </row>
    <row r="49" spans="1:3" x14ac:dyDescent="0.25">
      <c r="A49" s="22" t="str">
        <f>INDEX(Table2[NAMA BARANG],ROW()-2)</f>
        <v>Agenda JB 6132</v>
      </c>
      <c r="B49" s="23">
        <f ca="1">INDEX(Table2[TT],ROW()-2)</f>
        <v>1</v>
      </c>
      <c r="C49" s="24" t="str">
        <f>INDEX(Table2[KET],ROW()-2)</f>
        <v>160 pc</v>
      </c>
    </row>
    <row r="50" spans="1:3" x14ac:dyDescent="0.25">
      <c r="A50" s="22" t="str">
        <f>INDEX(Table2[NAMA BARANG],ROW()-2)</f>
        <v>Agenda JB 6160/ 60k</v>
      </c>
      <c r="B50" s="23">
        <f ca="1">INDEX(Table2[TT],ROW()-2)</f>
        <v>1</v>
      </c>
      <c r="C50" s="24">
        <f>INDEX(Table2[KET],ROW()-2)</f>
        <v>254</v>
      </c>
    </row>
    <row r="51" spans="1:3" x14ac:dyDescent="0.25">
      <c r="A51" s="22" t="str">
        <f>INDEX(Table2[NAMA BARANG],ROW()-2)</f>
        <v>Agenda kulit ular k</v>
      </c>
      <c r="B51" s="23">
        <f ca="1">INDEX(Table2[TT],ROW()-2)</f>
        <v>1</v>
      </c>
      <c r="C51" s="24" t="str">
        <f>INDEX(Table2[KET],ROW()-2)</f>
        <v>270 pc</v>
      </c>
    </row>
    <row r="52" spans="1:3" x14ac:dyDescent="0.25">
      <c r="A52" s="22" t="str">
        <f>INDEX(Table2[NAMA BARANG],ROW()-2)</f>
        <v>Alphabet huruf ABC 8714</v>
      </c>
      <c r="B52" s="23">
        <f ca="1">INDEX(Table2[TT],ROW()-2)</f>
        <v>7</v>
      </c>
      <c r="C52" s="24" t="str">
        <f>INDEX(Table2[KET],ROW()-2)</f>
        <v>456 pc</v>
      </c>
    </row>
    <row r="53" spans="1:3" x14ac:dyDescent="0.25">
      <c r="A53" s="22" t="str">
        <f>INDEX(Table2[NAMA BARANG],ROW()-2)</f>
        <v>Alphabet Huruf ABC 8715</v>
      </c>
      <c r="B53" s="23">
        <f ca="1">INDEX(Table2[TT],ROW()-2)</f>
        <v>7</v>
      </c>
      <c r="C53" s="24" t="str">
        <f>INDEX(Table2[KET],ROW()-2)</f>
        <v>456 pc</v>
      </c>
    </row>
    <row r="54" spans="1:3" x14ac:dyDescent="0.25">
      <c r="A54" s="22" t="str">
        <f>INDEX(Table2[NAMA BARANG],ROW()-2)</f>
        <v>Alphabet Magnetic letter/ Huruf</v>
      </c>
      <c r="B54" s="23">
        <f ca="1">INDEX(Table2[TT],ROW()-2)</f>
        <v>21</v>
      </c>
      <c r="C54" s="24" t="str">
        <f>INDEX(Table2[KET],ROW()-2)</f>
        <v>400 pc</v>
      </c>
    </row>
    <row r="55" spans="1:3" x14ac:dyDescent="0.25">
      <c r="A55" s="22" t="str">
        <f>INDEX(Table2[NAMA BARANG],ROW()-2)</f>
        <v>Alphabet Magnetic number/ Angka</v>
      </c>
      <c r="B55" s="23">
        <f ca="1">INDEX(Table2[TT],ROW()-2)</f>
        <v>25</v>
      </c>
      <c r="C55" s="24" t="str">
        <f>INDEX(Table2[KET],ROW()-2)</f>
        <v>400 pc</v>
      </c>
    </row>
    <row r="56" spans="1:3" x14ac:dyDescent="0.25">
      <c r="A56" s="22" t="str">
        <f>INDEX(Table2[NAMA BARANG],ROW()-2)</f>
        <v>Alphabet magnit Angka Ak 18/ 026</v>
      </c>
      <c r="B56" s="23">
        <f ca="1">INDEX(Table2[TT],ROW()-2)</f>
        <v>17</v>
      </c>
      <c r="C56" s="24" t="str">
        <f>INDEX(Table2[KET],ROW()-2)</f>
        <v>400 pc</v>
      </c>
    </row>
    <row r="57" spans="1:3" x14ac:dyDescent="0.25">
      <c r="A57" s="22" t="str">
        <f>INDEX(Table2[NAMA BARANG],ROW()-2)</f>
        <v>Alphabet magnit Huruf Ak 17/ 005</v>
      </c>
      <c r="B57" s="23">
        <f ca="1">INDEX(Table2[TT],ROW()-2)</f>
        <v>19</v>
      </c>
      <c r="C57" s="24" t="str">
        <f>INDEX(Table2[KET],ROW()-2)</f>
        <v>400 pc</v>
      </c>
    </row>
    <row r="58" spans="1:3" x14ac:dyDescent="0.25">
      <c r="A58" s="22" t="str">
        <f>INDEX(Table2[NAMA BARANG],ROW()-2)</f>
        <v>Amplop BE 55</v>
      </c>
      <c r="B58" s="23">
        <f ca="1">INDEX(Table2[TT],ROW()-2)</f>
        <v>4</v>
      </c>
      <c r="C58" s="24" t="str">
        <f>INDEX(Table2[KET],ROW()-2)</f>
        <v>40 ls</v>
      </c>
    </row>
    <row r="59" spans="1:3" x14ac:dyDescent="0.25">
      <c r="A59" s="22" t="str">
        <f>INDEX(Table2[NAMA BARANG],ROW()-2)</f>
        <v>Amplop Data BT 53</v>
      </c>
      <c r="B59" s="23">
        <f ca="1">INDEX(Table2[TT],ROW()-2)</f>
        <v>3</v>
      </c>
      <c r="C59" s="24" t="str">
        <f>INDEX(Table2[KET],ROW()-2)</f>
        <v>50 ls</v>
      </c>
    </row>
    <row r="60" spans="1:3" x14ac:dyDescent="0.25">
      <c r="A60" s="22" t="str">
        <f>INDEX(Table2[NAMA BARANG],ROW()-2)</f>
        <v>Amplop data gasta GD 57</v>
      </c>
      <c r="B60" s="23">
        <f ca="1">INDEX(Table2[TT],ROW()-2)</f>
        <v>2</v>
      </c>
      <c r="C60" s="24">
        <f>INDEX(Table2[KET],ROW()-2)</f>
        <v>240</v>
      </c>
    </row>
    <row r="61" spans="1:3" x14ac:dyDescent="0.25">
      <c r="A61" s="22" t="str">
        <f>INDEX(Table2[NAMA BARANG],ROW()-2)</f>
        <v>Amplop Data microtop CF 57</v>
      </c>
      <c r="B61" s="23">
        <f ca="1">INDEX(Table2[TT],ROW()-2)</f>
        <v>2</v>
      </c>
      <c r="C61" s="24" t="str">
        <f>INDEX(Table2[KET],ROW()-2)</f>
        <v>240 pc</v>
      </c>
    </row>
    <row r="62" spans="1:3" x14ac:dyDescent="0.25">
      <c r="A62" s="22" t="str">
        <f>INDEX(Table2[NAMA BARANG],ROW()-2)</f>
        <v>Amplop Data Tesla TS 55 batik</v>
      </c>
      <c r="B62" s="23">
        <f ca="1">INDEX(Table2[TT],ROW()-2)</f>
        <v>3</v>
      </c>
      <c r="C62" s="24" t="str">
        <f>INDEX(Table2[KET],ROW()-2)</f>
        <v>50 ls</v>
      </c>
    </row>
    <row r="63" spans="1:3" x14ac:dyDescent="0.25">
      <c r="A63" s="22" t="str">
        <f>INDEX(Table2[NAMA BARANG],ROW()-2)</f>
        <v>Amplop Data/ Map gasta GF56</v>
      </c>
      <c r="B63" s="23">
        <f ca="1">INDEX(Table2[TT],ROW()-2)</f>
        <v>2</v>
      </c>
      <c r="C63" s="24">
        <f>INDEX(Table2[KET],ROW()-2)</f>
        <v>0</v>
      </c>
    </row>
    <row r="64" spans="1:3" x14ac:dyDescent="0.25">
      <c r="A64" s="22" t="str">
        <f>INDEX(Table2[NAMA BARANG],ROW()-2)</f>
        <v>Amplop F54</v>
      </c>
      <c r="B64" s="23">
        <f ca="1">INDEX(Table2[TT],ROW()-2)</f>
        <v>2</v>
      </c>
      <c r="C64" s="24" t="str">
        <f>INDEX(Table2[KET],ROW()-2)</f>
        <v>80 ls</v>
      </c>
    </row>
    <row r="65" spans="1:3" x14ac:dyDescent="0.25">
      <c r="A65" s="22" t="str">
        <f>INDEX(Table2[NAMA BARANG],ROW()-2)</f>
        <v>Amplop gasta CE 56</v>
      </c>
      <c r="B65" s="23">
        <f ca="1">INDEX(Table2[TT],ROW()-2)</f>
        <v>2</v>
      </c>
      <c r="C65" s="24" t="str">
        <f>INDEX(Table2[KET],ROW()-2)</f>
        <v>360 ls</v>
      </c>
    </row>
    <row r="66" spans="1:3" x14ac:dyDescent="0.25">
      <c r="A66" s="22" t="str">
        <f>INDEX(Table2[NAMA BARANG],ROW()-2)</f>
        <v>Amplop gasta FC 56</v>
      </c>
      <c r="B66" s="23">
        <f ca="1">INDEX(Table2[TT],ROW()-2)</f>
        <v>3</v>
      </c>
      <c r="C66" s="24" t="str">
        <f>INDEX(Table2[KET],ROW()-2)</f>
        <v>30 ls</v>
      </c>
    </row>
    <row r="67" spans="1:3" x14ac:dyDescent="0.25">
      <c r="A67" s="22" t="str">
        <f>INDEX(Table2[NAMA BARANG],ROW()-2)</f>
        <v>Amplop gasta GD 56</v>
      </c>
      <c r="B67" s="23">
        <f ca="1">INDEX(Table2[TT],ROW()-2)</f>
        <v>1</v>
      </c>
      <c r="C67" s="24">
        <f>INDEX(Table2[KET],ROW()-2)</f>
        <v>360</v>
      </c>
    </row>
    <row r="68" spans="1:3" x14ac:dyDescent="0.25">
      <c r="A68" s="22" t="str">
        <f>INDEX(Table2[NAMA BARANG],ROW()-2)</f>
        <v>Amplop hutang piutang</v>
      </c>
      <c r="B68" s="23">
        <f ca="1">INDEX(Table2[TT],ROW()-2)</f>
        <v>10</v>
      </c>
      <c r="C68" s="24">
        <f>INDEX(Table2[KET],ROW()-2)</f>
        <v>500</v>
      </c>
    </row>
    <row r="69" spans="1:3" x14ac:dyDescent="0.25">
      <c r="A69" s="22" t="str">
        <f>INDEX(Table2[NAMA BARANG],ROW()-2)</f>
        <v>Amplop KD 865/ B5</v>
      </c>
      <c r="B69" s="23">
        <f ca="1">INDEX(Table2[TT],ROW()-2)</f>
        <v>4</v>
      </c>
      <c r="C69" s="24" t="str">
        <f>INDEX(Table2[KET],ROW()-2)</f>
        <v>40 ls</v>
      </c>
    </row>
    <row r="70" spans="1:3" x14ac:dyDescent="0.25">
      <c r="A70" s="22" t="str">
        <f>INDEX(Table2[NAMA BARANG],ROW()-2)</f>
        <v>Amplop microtop data F53</v>
      </c>
      <c r="B70" s="23">
        <f ca="1">INDEX(Table2[TT],ROW()-2)</f>
        <v>1</v>
      </c>
      <c r="C70" s="24" t="str">
        <f>INDEX(Table2[KET],ROW()-2)</f>
        <v>100 ls</v>
      </c>
    </row>
    <row r="71" spans="1:3" x14ac:dyDescent="0.25">
      <c r="A71" s="22" t="str">
        <f>INDEX(Table2[NAMA BARANG],ROW()-2)</f>
        <v>Amplop polos 307 Tali</v>
      </c>
      <c r="B71" s="23">
        <f ca="1">INDEX(Table2[TT],ROW()-2)</f>
        <v>1</v>
      </c>
      <c r="C71" s="24" t="str">
        <f>INDEX(Table2[KET],ROW()-2)</f>
        <v>1200 bh</v>
      </c>
    </row>
    <row r="72" spans="1:3" x14ac:dyDescent="0.25">
      <c r="A72" s="22" t="str">
        <f>INDEX(Table2[NAMA BARANG],ROW()-2)</f>
        <v>Amplop/ Data envelope DE A4</v>
      </c>
      <c r="B72" s="23">
        <f ca="1">INDEX(Table2[TT],ROW()-2)</f>
        <v>4</v>
      </c>
      <c r="C72" s="24" t="str">
        <f>INDEX(Table2[KET],ROW()-2)</f>
        <v>576 pc</v>
      </c>
    </row>
    <row r="73" spans="1:3" x14ac:dyDescent="0.25">
      <c r="A73" s="22" t="str">
        <f>INDEX(Table2[NAMA BARANG],ROW()-2)</f>
        <v>Amplop/ map Data FC 53</v>
      </c>
      <c r="B73" s="23">
        <f ca="1">INDEX(Table2[TT],ROW()-2)</f>
        <v>3</v>
      </c>
      <c r="C73" s="24" t="str">
        <f>INDEX(Table2[KET],ROW()-2)</f>
        <v>600 pc</v>
      </c>
    </row>
    <row r="74" spans="1:3" x14ac:dyDescent="0.25">
      <c r="A74" s="22" t="str">
        <f>INDEX(Table2[NAMA BARANG],ROW()-2)</f>
        <v>Amplop/ map Data microtop KD 861</v>
      </c>
      <c r="B74" s="23">
        <f ca="1">INDEX(Table2[TT],ROW()-2)</f>
        <v>9</v>
      </c>
      <c r="C74" s="24" t="str">
        <f>INDEX(Table2[KET],ROW()-2)</f>
        <v>50 ls</v>
      </c>
    </row>
    <row r="75" spans="1:3" x14ac:dyDescent="0.25">
      <c r="A75" s="22" t="str">
        <f>INDEX(Table2[NAMA BARANG],ROW()-2)</f>
        <v>Amplop/ map gasta BM 53</v>
      </c>
      <c r="B75" s="23">
        <f ca="1">INDEX(Table2[TT],ROW()-2)</f>
        <v>5</v>
      </c>
      <c r="C75" s="24" t="str">
        <f>INDEX(Table2[KET],ROW()-2)</f>
        <v>600 pc</v>
      </c>
    </row>
    <row r="76" spans="1:3" x14ac:dyDescent="0.25">
      <c r="A76" s="22" t="str">
        <f>INDEX(Table2[NAMA BARANG],ROW()-2)</f>
        <v>Amplop/ map gasta BM 56</v>
      </c>
      <c r="B76" s="23">
        <f ca="1">INDEX(Table2[TT],ROW()-2)</f>
        <v>3</v>
      </c>
      <c r="C76" s="24" t="str">
        <f>INDEX(Table2[KET],ROW()-2)</f>
        <v>360 pc</v>
      </c>
    </row>
    <row r="77" spans="1:3" x14ac:dyDescent="0.25">
      <c r="A77" s="22" t="str">
        <f>INDEX(Table2[NAMA BARANG],ROW()-2)</f>
        <v>Amplop/ map gasta CF 56</v>
      </c>
      <c r="B77" s="23">
        <f ca="1">INDEX(Table2[TT],ROW()-2)</f>
        <v>1</v>
      </c>
      <c r="C77" s="24" t="str">
        <f>INDEX(Table2[KET],ROW()-2)</f>
        <v>360 pc</v>
      </c>
    </row>
    <row r="78" spans="1:3" x14ac:dyDescent="0.25">
      <c r="A78" s="22" t="str">
        <f>INDEX(Table2[NAMA BARANG],ROW()-2)</f>
        <v>Amplop/ map Tesla batik BT 53 S</v>
      </c>
      <c r="B78" s="23">
        <f ca="1">INDEX(Table2[TT],ROW()-2)</f>
        <v>2</v>
      </c>
      <c r="C78" s="24" t="str">
        <f>INDEX(Table2[KET],ROW()-2)</f>
        <v>660 pc</v>
      </c>
    </row>
    <row r="79" spans="1:3" x14ac:dyDescent="0.25">
      <c r="A79" s="22" t="str">
        <f>INDEX(Table2[NAMA BARANG],ROW()-2)</f>
        <v>Asahan 006 Ikan (48)</v>
      </c>
      <c r="B79" s="23">
        <f ca="1">INDEX(Table2[TT],ROW()-2)</f>
        <v>2</v>
      </c>
      <c r="C79" s="24" t="str">
        <f>INDEX(Table2[KET],ROW()-2)</f>
        <v>1440 pc</v>
      </c>
    </row>
    <row r="80" spans="1:3" x14ac:dyDescent="0.25">
      <c r="A80" s="22" t="str">
        <f>INDEX(Table2[NAMA BARANG],ROW()-2)</f>
        <v>Asahan 101-103 PH (1x24)</v>
      </c>
      <c r="B80" s="23">
        <f ca="1">INDEX(Table2[TT],ROW()-2)</f>
        <v>8</v>
      </c>
      <c r="C80" s="24" t="str">
        <f>INDEX(Table2[KET],ROW()-2)</f>
        <v>48 box</v>
      </c>
    </row>
    <row r="81" spans="1:3" x14ac:dyDescent="0.25">
      <c r="A81" s="22" t="str">
        <f>INDEX(Table2[NAMA BARANG],ROW()-2)</f>
        <v>Asahan 18107</v>
      </c>
      <c r="B81" s="23">
        <f ca="1">INDEX(Table2[TT],ROW()-2)</f>
        <v>1</v>
      </c>
      <c r="C81" s="24" t="str">
        <f>INDEX(Table2[KET],ROW()-2)</f>
        <v>96 pc</v>
      </c>
    </row>
    <row r="82" spans="1:3" x14ac:dyDescent="0.25">
      <c r="A82" s="22" t="str">
        <f>INDEX(Table2[NAMA BARANG],ROW()-2)</f>
        <v>Asahan 20160 (42)</v>
      </c>
      <c r="B82" s="23">
        <f ca="1">INDEX(Table2[TT],ROW()-2)</f>
        <v>2</v>
      </c>
      <c r="C82" s="24" t="str">
        <f>INDEX(Table2[KET],ROW()-2)</f>
        <v>36 box</v>
      </c>
    </row>
    <row r="83" spans="1:3" x14ac:dyDescent="0.25">
      <c r="A83" s="22" t="str">
        <f>INDEX(Table2[NAMA BARANG],ROW()-2)</f>
        <v>Asahan 3006 pesawat (45)</v>
      </c>
      <c r="B83" s="23">
        <f ca="1">INDEX(Table2[TT],ROW()-2)</f>
        <v>2</v>
      </c>
      <c r="C83" s="24" t="str">
        <f>INDEX(Table2[KET],ROW()-2)</f>
        <v>48 pot</v>
      </c>
    </row>
    <row r="84" spans="1:3" x14ac:dyDescent="0.25">
      <c r="A84" s="22" t="str">
        <f>INDEX(Table2[NAMA BARANG],ROW()-2)</f>
        <v>Asahan 346 (48)</v>
      </c>
      <c r="B84" s="23">
        <f ca="1">INDEX(Table2[TT],ROW()-2)</f>
        <v>16</v>
      </c>
      <c r="C84" s="24" t="str">
        <f>INDEX(Table2[KET],ROW()-2)</f>
        <v>90 box</v>
      </c>
    </row>
    <row r="85" spans="1:3" x14ac:dyDescent="0.25">
      <c r="A85" s="22" t="str">
        <f>INDEX(Table2[NAMA BARANG],ROW()-2)</f>
        <v>Asahan 3852 (12)</v>
      </c>
      <c r="B85" s="23">
        <f ca="1">INDEX(Table2[TT],ROW()-2)</f>
        <v>3</v>
      </c>
      <c r="C85" s="24" t="str">
        <f>INDEX(Table2[KET],ROW()-2)</f>
        <v>64 box</v>
      </c>
    </row>
    <row r="86" spans="1:3" x14ac:dyDescent="0.25">
      <c r="A86" s="22" t="str">
        <f>INDEX(Table2[NAMA BARANG],ROW()-2)</f>
        <v>Asahan 387 Hipo</v>
      </c>
      <c r="B86" s="23">
        <f ca="1">INDEX(Table2[TT],ROW()-2)</f>
        <v>8</v>
      </c>
      <c r="C86" s="24" t="str">
        <f>INDEX(Table2[KET],ROW()-2)</f>
        <v>1440 pc</v>
      </c>
    </row>
    <row r="87" spans="1:3" x14ac:dyDescent="0.25">
      <c r="A87" s="22" t="str">
        <f>INDEX(Table2[NAMA BARANG],ROW()-2)</f>
        <v>Asahan 3in1 3281 Frozen lancip</v>
      </c>
      <c r="B87" s="23">
        <f ca="1">INDEX(Table2[TT],ROW()-2)</f>
        <v>14</v>
      </c>
      <c r="C87" s="24" t="str">
        <f>INDEX(Table2[KET],ROW()-2)</f>
        <v>144 ls</v>
      </c>
    </row>
    <row r="88" spans="1:3" x14ac:dyDescent="0.25">
      <c r="A88" s="22" t="str">
        <f>INDEX(Table2[NAMA BARANG],ROW()-2)</f>
        <v>Asahan 51102</v>
      </c>
      <c r="B88" s="23">
        <f ca="1">INDEX(Table2[TT],ROW()-2)</f>
        <v>2</v>
      </c>
      <c r="C88" s="24">
        <f>INDEX(Table2[KET],ROW()-2)</f>
        <v>0</v>
      </c>
    </row>
    <row r="89" spans="1:3" x14ac:dyDescent="0.25">
      <c r="A89" s="22" t="str">
        <f>INDEX(Table2[NAMA BARANG],ROW()-2)</f>
        <v>Asahan 601</v>
      </c>
      <c r="B89" s="23">
        <f ca="1">INDEX(Table2[TT],ROW()-2)</f>
        <v>9</v>
      </c>
      <c r="C89" s="24">
        <f>INDEX(Table2[KET],ROW()-2)</f>
        <v>96</v>
      </c>
    </row>
    <row r="90" spans="1:3" x14ac:dyDescent="0.25">
      <c r="A90" s="22" t="str">
        <f>INDEX(Table2[NAMA BARANG],ROW()-2)</f>
        <v>Asahan 62 2169 (48)</v>
      </c>
      <c r="B90" s="23">
        <f ca="1">INDEX(Table2[TT],ROW()-2)</f>
        <v>3</v>
      </c>
      <c r="C90" s="24" t="str">
        <f>INDEX(Table2[KET],ROW()-2)</f>
        <v>96 box</v>
      </c>
    </row>
    <row r="91" spans="1:3" x14ac:dyDescent="0.25">
      <c r="A91" s="22" t="str">
        <f>INDEX(Table2[NAMA BARANG],ROW()-2)</f>
        <v>Asahan 653</v>
      </c>
      <c r="B91" s="23">
        <f ca="1">INDEX(Table2[TT],ROW()-2)</f>
        <v>4</v>
      </c>
      <c r="C91" s="24" t="str">
        <f>INDEX(Table2[KET],ROW()-2)</f>
        <v>1152 pc</v>
      </c>
    </row>
    <row r="92" spans="1:3" x14ac:dyDescent="0.25">
      <c r="A92" s="22" t="str">
        <f>INDEX(Table2[NAMA BARANG],ROW()-2)</f>
        <v>Asahan 6611 6619/ 2pc (27)</v>
      </c>
      <c r="B92" s="23">
        <f ca="1">INDEX(Table2[TT],ROW()-2)</f>
        <v>2</v>
      </c>
      <c r="C92" s="24" t="str">
        <f>INDEX(Table2[KET],ROW()-2)</f>
        <v>60 box</v>
      </c>
    </row>
    <row r="93" spans="1:3" x14ac:dyDescent="0.25">
      <c r="A93" s="22" t="str">
        <f>INDEX(Table2[NAMA BARANG],ROW()-2)</f>
        <v>Asahan 7528 botol</v>
      </c>
      <c r="B93" s="23">
        <f ca="1">INDEX(Table2[TT],ROW()-2)</f>
        <v>4</v>
      </c>
      <c r="C93" s="24" t="str">
        <f>INDEX(Table2[KET],ROW()-2)</f>
        <v>24 botol</v>
      </c>
    </row>
    <row r="94" spans="1:3" x14ac:dyDescent="0.25">
      <c r="A94" s="22" t="str">
        <f>INDEX(Table2[NAMA BARANG],ROW()-2)</f>
        <v>Asahan 859 Cangkir (12)</v>
      </c>
      <c r="B94" s="23">
        <f ca="1">INDEX(Table2[TT],ROW()-2)</f>
        <v>2</v>
      </c>
      <c r="C94" s="24" t="str">
        <f>INDEX(Table2[KET],ROW()-2)</f>
        <v>5 grs</v>
      </c>
    </row>
    <row r="95" spans="1:3" x14ac:dyDescent="0.25">
      <c r="A95" s="22" t="str">
        <f>INDEX(Table2[NAMA BARANG],ROW()-2)</f>
        <v>Asahan 888 H (24)</v>
      </c>
      <c r="B95" s="23">
        <f ca="1">INDEX(Table2[TT],ROW()-2)</f>
        <v>1</v>
      </c>
      <c r="C95" s="24" t="str">
        <f>INDEX(Table2[KET],ROW()-2)</f>
        <v>60 box</v>
      </c>
    </row>
    <row r="96" spans="1:3" x14ac:dyDescent="0.25">
      <c r="A96" s="22" t="str">
        <f>INDEX(Table2[NAMA BARANG],ROW()-2)</f>
        <v>Asahan 888 K(3)</v>
      </c>
      <c r="B96" s="23">
        <f ca="1">INDEX(Table2[TT],ROW()-2)</f>
        <v>3</v>
      </c>
      <c r="C96" s="24" t="str">
        <f>INDEX(Table2[KET],ROW()-2)</f>
        <v>60 box</v>
      </c>
    </row>
    <row r="97" spans="1:3" x14ac:dyDescent="0.25">
      <c r="A97" s="22" t="str">
        <f>INDEX(Table2[NAMA BARANG],ROW()-2)</f>
        <v>Asahan 888E</v>
      </c>
      <c r="B97" s="23">
        <f ca="1">INDEX(Table2[TT],ROW()-2)</f>
        <v>1</v>
      </c>
      <c r="C97" s="24" t="str">
        <f>INDEX(Table2[KET],ROW()-2)</f>
        <v>60 box</v>
      </c>
    </row>
    <row r="98" spans="1:3" x14ac:dyDescent="0.25">
      <c r="A98" s="22" t="str">
        <f>INDEX(Table2[NAMA BARANG],ROW()-2)</f>
        <v>Asahan 9102 bubble(24)</v>
      </c>
      <c r="B98" s="23">
        <f ca="1">INDEX(Table2[TT],ROW()-2)</f>
        <v>2</v>
      </c>
      <c r="C98" s="24" t="str">
        <f>INDEX(Table2[KET],ROW()-2)</f>
        <v>48 box</v>
      </c>
    </row>
    <row r="99" spans="1:3" x14ac:dyDescent="0.25">
      <c r="A99" s="22" t="str">
        <f>INDEX(Table2[NAMA BARANG],ROW()-2)</f>
        <v>Asahan 9910(13)/ 9916(9) BLK</v>
      </c>
      <c r="B99" s="23">
        <f ca="1">INDEX(Table2[TT],ROW()-2)</f>
        <v>22</v>
      </c>
      <c r="C99" s="24" t="str">
        <f>INDEX(Table2[KET],ROW()-2)</f>
        <v>96 pc</v>
      </c>
    </row>
    <row r="100" spans="1:3" x14ac:dyDescent="0.25">
      <c r="A100" s="22" t="str">
        <f>INDEX(Table2[NAMA BARANG],ROW()-2)</f>
        <v>Asahan B 752 (1x24 pc)</v>
      </c>
      <c r="B100" s="23">
        <f ca="1">INDEX(Table2[TT],ROW()-2)</f>
        <v>6</v>
      </c>
      <c r="C100" s="24">
        <f>INDEX(Table2[KET],ROW()-2)</f>
        <v>0</v>
      </c>
    </row>
    <row r="101" spans="1:3" x14ac:dyDescent="0.25">
      <c r="A101" s="22" t="str">
        <f>INDEX(Table2[NAMA BARANG],ROW()-2)</f>
        <v>Asahan Bear 839</v>
      </c>
      <c r="B101" s="23">
        <f ca="1">INDEX(Table2[TT],ROW()-2)</f>
        <v>7</v>
      </c>
      <c r="C101" s="24" t="str">
        <f>INDEX(Table2[KET],ROW()-2)</f>
        <v>48 ls</v>
      </c>
    </row>
    <row r="102" spans="1:3" x14ac:dyDescent="0.25">
      <c r="A102" s="22" t="str">
        <f>INDEX(Table2[NAMA BARANG],ROW()-2)</f>
        <v>Asahan Bulat Disney 1083 3D (24)</v>
      </c>
      <c r="B102" s="23">
        <f ca="1">INDEX(Table2[TT],ROW()-2)</f>
        <v>4</v>
      </c>
      <c r="C102" s="24" t="str">
        <f>INDEX(Table2[KET],ROW()-2)</f>
        <v>48 box</v>
      </c>
    </row>
    <row r="103" spans="1:3" x14ac:dyDescent="0.25">
      <c r="A103" s="22" t="str">
        <f>INDEX(Table2[NAMA BARANG],ROW()-2)</f>
        <v>Asahan Car mic color 351 (30)</v>
      </c>
      <c r="B103" s="23">
        <f ca="1">INDEX(Table2[TT],ROW()-2)</f>
        <v>2</v>
      </c>
      <c r="C103" s="24" t="str">
        <f>INDEX(Table2[KET],ROW()-2)</f>
        <v>120 ls</v>
      </c>
    </row>
    <row r="104" spans="1:3" x14ac:dyDescent="0.25">
      <c r="A104" s="22" t="str">
        <f>INDEX(Table2[NAMA BARANG],ROW()-2)</f>
        <v>Asahan CC 215</v>
      </c>
      <c r="B104" s="23">
        <f ca="1">INDEX(Table2[TT],ROW()-2)</f>
        <v>1</v>
      </c>
      <c r="C104" s="24" t="str">
        <f>INDEX(Table2[KET],ROW()-2)</f>
        <v>144 set</v>
      </c>
    </row>
    <row r="105" spans="1:3" x14ac:dyDescent="0.25">
      <c r="A105" s="22" t="str">
        <f>INDEX(Table2[NAMA BARANG],ROW()-2)</f>
        <v>Asahan Changli CL 161-2 Hole</v>
      </c>
      <c r="B105" s="23">
        <f ca="1">INDEX(Table2[TT],ROW()-2)</f>
        <v>1</v>
      </c>
      <c r="C105" s="24" t="str">
        <f>INDEX(Table2[KET],ROW()-2)</f>
        <v>1440 pc</v>
      </c>
    </row>
    <row r="106" spans="1:3" x14ac:dyDescent="0.25">
      <c r="A106" s="22" t="str">
        <f>INDEX(Table2[NAMA BARANG],ROW()-2)</f>
        <v>Asahan CL 106</v>
      </c>
      <c r="B106" s="23">
        <f ca="1">INDEX(Table2[TT],ROW()-2)</f>
        <v>1</v>
      </c>
      <c r="C106" s="24" t="str">
        <f>INDEX(Table2[KET],ROW()-2)</f>
        <v>1152 pc</v>
      </c>
    </row>
    <row r="107" spans="1:3" x14ac:dyDescent="0.25">
      <c r="A107" s="22" t="str">
        <f>INDEX(Table2[NAMA BARANG],ROW()-2)</f>
        <v>Asahan CL 135/ mini (72)</v>
      </c>
      <c r="B107" s="23">
        <f ca="1">INDEX(Table2[TT],ROW()-2)</f>
        <v>18</v>
      </c>
      <c r="C107" s="24" t="str">
        <f>INDEX(Table2[KET],ROW()-2)</f>
        <v>36 box</v>
      </c>
    </row>
    <row r="108" spans="1:3" x14ac:dyDescent="0.25">
      <c r="A108" s="22" t="str">
        <f>INDEX(Table2[NAMA BARANG],ROW()-2)</f>
        <v>Asahan CL-113/2H 1x48</v>
      </c>
      <c r="B108" s="23">
        <f ca="1">INDEX(Table2[TT],ROW()-2)</f>
        <v>1</v>
      </c>
      <c r="C108" s="24" t="str">
        <f>INDEX(Table2[KET],ROW()-2)</f>
        <v>30 box</v>
      </c>
    </row>
    <row r="109" spans="1:3" x14ac:dyDescent="0.25">
      <c r="A109" s="22" t="str">
        <f>INDEX(Table2[NAMA BARANG],ROW()-2)</f>
        <v>Asahan CLI - 4581 pinguin (24)</v>
      </c>
      <c r="B109" s="23">
        <f ca="1">INDEX(Table2[TT],ROW()-2)</f>
        <v>2</v>
      </c>
      <c r="C109" s="24" t="str">
        <f>INDEX(Table2[KET],ROW()-2)</f>
        <v>60 box</v>
      </c>
    </row>
    <row r="110" spans="1:3" x14ac:dyDescent="0.25">
      <c r="A110" s="22" t="str">
        <f>INDEX(Table2[NAMA BARANG],ROW()-2)</f>
        <v>Asahan dinosaurus 8188</v>
      </c>
      <c r="B110" s="23">
        <f ca="1">INDEX(Table2[TT],ROW()-2)</f>
        <v>8</v>
      </c>
      <c r="C110" s="24" t="str">
        <f>INDEX(Table2[KET],ROW()-2)</f>
        <v>1728 pc</v>
      </c>
    </row>
    <row r="111" spans="1:3" x14ac:dyDescent="0.25">
      <c r="A111" s="22" t="str">
        <f>INDEX(Table2[NAMA BARANG],ROW()-2)</f>
        <v>Asahan DMS 024</v>
      </c>
      <c r="B111" s="23">
        <f ca="1">INDEX(Table2[TT],ROW()-2)</f>
        <v>1</v>
      </c>
      <c r="C111" s="24" t="str">
        <f>INDEX(Table2[KET],ROW()-2)</f>
        <v>1152 pc</v>
      </c>
    </row>
    <row r="112" spans="1:3" x14ac:dyDescent="0.25">
      <c r="A112" s="22" t="str">
        <f>INDEX(Table2[NAMA BARANG],ROW()-2)</f>
        <v>Asahan DMS 030(36)</v>
      </c>
      <c r="B112" s="23">
        <f ca="1">INDEX(Table2[TT],ROW()-2)</f>
        <v>10</v>
      </c>
      <c r="C112" s="24" t="str">
        <f>INDEX(Table2[KET],ROW()-2)</f>
        <v>48 box</v>
      </c>
    </row>
    <row r="113" spans="1:3" x14ac:dyDescent="0.25">
      <c r="A113" s="22" t="str">
        <f>INDEX(Table2[NAMA BARANG],ROW()-2)</f>
        <v>Asahan DMS 038</v>
      </c>
      <c r="B113" s="23">
        <f ca="1">INDEX(Table2[TT],ROW()-2)</f>
        <v>10</v>
      </c>
      <c r="C113" s="24" t="str">
        <f>INDEX(Table2[KET],ROW()-2)</f>
        <v>1152 pc</v>
      </c>
    </row>
    <row r="114" spans="1:3" x14ac:dyDescent="0.25">
      <c r="A114" s="22" t="str">
        <f>INDEX(Table2[NAMA BARANG],ROW()-2)</f>
        <v>Asahan DY - 358 HP (1x48)</v>
      </c>
      <c r="B114" s="23">
        <f ca="1">INDEX(Table2[TT],ROW()-2)</f>
        <v>13</v>
      </c>
      <c r="C114" s="24" t="str">
        <f>INDEX(Table2[KET],ROW()-2)</f>
        <v>24 box</v>
      </c>
    </row>
    <row r="115" spans="1:3" x14ac:dyDescent="0.25">
      <c r="A115" s="22" t="str">
        <f>INDEX(Table2[NAMA BARANG],ROW()-2)</f>
        <v>Asahan FA 15003 (36)</v>
      </c>
      <c r="B115" s="23">
        <f ca="1">INDEX(Table2[TT],ROW()-2)</f>
        <v>6</v>
      </c>
      <c r="C115" s="24" t="str">
        <f>INDEX(Table2[KET],ROW()-2)</f>
        <v>120 tabung</v>
      </c>
    </row>
    <row r="116" spans="1:3" x14ac:dyDescent="0.25">
      <c r="A116" s="22" t="str">
        <f>INDEX(Table2[NAMA BARANG],ROW()-2)</f>
        <v>Asahan FA 1618-24</v>
      </c>
      <c r="B116" s="23">
        <f ca="1">INDEX(Table2[TT],ROW()-2)</f>
        <v>4</v>
      </c>
      <c r="C116" s="24" t="str">
        <f>INDEX(Table2[KET],ROW()-2)</f>
        <v>72 Tabung</v>
      </c>
    </row>
    <row r="117" spans="1:3" x14ac:dyDescent="0.25">
      <c r="A117" s="22" t="str">
        <f>INDEX(Table2[NAMA BARANG],ROW()-2)</f>
        <v>Asahan FC - 2258 Otopet</v>
      </c>
      <c r="B117" s="23">
        <f ca="1">INDEX(Table2[TT],ROW()-2)</f>
        <v>3</v>
      </c>
      <c r="C117" s="24" t="str">
        <f>INDEX(Table2[KET],ROW()-2)</f>
        <v>96 ls</v>
      </c>
    </row>
    <row r="118" spans="1:3" x14ac:dyDescent="0.25">
      <c r="A118" s="22" t="str">
        <f>INDEX(Table2[NAMA BARANG],ROW()-2)</f>
        <v>Asahan G2 405 (36)</v>
      </c>
      <c r="B118" s="23">
        <f ca="1">INDEX(Table2[TT],ROW()-2)</f>
        <v>2</v>
      </c>
      <c r="C118" s="24" t="str">
        <f>INDEX(Table2[KET],ROW()-2)</f>
        <v>32 pk</v>
      </c>
    </row>
    <row r="119" spans="1:3" x14ac:dyDescent="0.25">
      <c r="A119" s="22" t="str">
        <f>INDEX(Table2[NAMA BARANG],ROW()-2)</f>
        <v>Asahan GC 208/ PH/ Dot Disney 1 box (30 pc)</v>
      </c>
      <c r="B119" s="23">
        <f ca="1">INDEX(Table2[TT],ROW()-2)</f>
        <v>1</v>
      </c>
      <c r="C119" s="24" t="str">
        <f>INDEX(Table2[KET],ROW()-2)</f>
        <v>40 box</v>
      </c>
    </row>
    <row r="120" spans="1:3" x14ac:dyDescent="0.25">
      <c r="A120" s="22" t="str">
        <f>INDEX(Table2[NAMA BARANG],ROW()-2)</f>
        <v>Asahan GZ.469</v>
      </c>
      <c r="B120" s="23">
        <f ca="1">INDEX(Table2[TT],ROW()-2)</f>
        <v>1</v>
      </c>
      <c r="C120" s="24" t="str">
        <f>INDEX(Table2[KET],ROW()-2)</f>
        <v>48 pc</v>
      </c>
    </row>
    <row r="121" spans="1:3" x14ac:dyDescent="0.25">
      <c r="A121" s="22" t="str">
        <f>INDEX(Table2[NAMA BARANG],ROW()-2)</f>
        <v>Asahan H 100 (48)</v>
      </c>
      <c r="B121" s="23">
        <f ca="1">INDEX(Table2[TT],ROW()-2)</f>
        <v>1</v>
      </c>
      <c r="C121" s="24" t="str">
        <f>INDEX(Table2[KET],ROW()-2)</f>
        <v>48 box</v>
      </c>
    </row>
    <row r="122" spans="1:3" x14ac:dyDescent="0.25">
      <c r="A122" s="22" t="str">
        <f>INDEX(Table2[NAMA BARANG],ROW()-2)</f>
        <v>Asahan H 200 (48)</v>
      </c>
      <c r="B122" s="23">
        <f ca="1">INDEX(Table2[TT],ROW()-2)</f>
        <v>2</v>
      </c>
      <c r="C122" s="24" t="str">
        <f>INDEX(Table2[KET],ROW()-2)</f>
        <v>36 box</v>
      </c>
    </row>
    <row r="123" spans="1:3" x14ac:dyDescent="0.25">
      <c r="A123" s="22" t="str">
        <f>INDEX(Table2[NAMA BARANG],ROW()-2)</f>
        <v>Asahan Hati S 1382</v>
      </c>
      <c r="B123" s="23">
        <f ca="1">INDEX(Table2[TT],ROW()-2)</f>
        <v>1</v>
      </c>
      <c r="C123" s="24" t="str">
        <f>INDEX(Table2[KET],ROW()-2)</f>
        <v>360 ls</v>
      </c>
    </row>
    <row r="124" spans="1:3" x14ac:dyDescent="0.25">
      <c r="A124" s="22" t="str">
        <f>INDEX(Table2[NAMA BARANG],ROW()-2)</f>
        <v>Asahan Hippo X357</v>
      </c>
      <c r="B124" s="23">
        <f ca="1">INDEX(Table2[TT],ROW()-2)</f>
        <v>19</v>
      </c>
      <c r="C124" s="24" t="str">
        <f>INDEX(Table2[KET],ROW()-2)</f>
        <v>135 ls</v>
      </c>
    </row>
    <row r="125" spans="1:3" x14ac:dyDescent="0.25">
      <c r="A125" s="22" t="str">
        <f>INDEX(Table2[NAMA BARANG],ROW()-2)</f>
        <v>Asahan Hk C15-190</v>
      </c>
      <c r="B125" s="23">
        <f ca="1">INDEX(Table2[TT],ROW()-2)</f>
        <v>3</v>
      </c>
      <c r="C125" s="24" t="str">
        <f>INDEX(Table2[KET],ROW()-2)</f>
        <v>10 ls</v>
      </c>
    </row>
    <row r="126" spans="1:3" x14ac:dyDescent="0.25">
      <c r="A126" s="22" t="str">
        <f>INDEX(Table2[NAMA BARANG],ROW()-2)</f>
        <v>Asahan HT 032 Prangko Barbie(1)/ 033 Barbie(1)</v>
      </c>
      <c r="B126" s="23">
        <f ca="1">INDEX(Table2[TT],ROW()-2)</f>
        <v>2</v>
      </c>
      <c r="C126" s="24" t="str">
        <f>INDEX(Table2[KET],ROW()-2)</f>
        <v>320 ls</v>
      </c>
    </row>
    <row r="127" spans="1:3" x14ac:dyDescent="0.25">
      <c r="A127" s="22" t="str">
        <f>INDEX(Table2[NAMA BARANG],ROW()-2)</f>
        <v>Asahan jos SH 002</v>
      </c>
      <c r="B127" s="23">
        <f ca="1">INDEX(Table2[TT],ROW()-2)</f>
        <v>1</v>
      </c>
      <c r="C127" s="24" t="str">
        <f>INDEX(Table2[KET],ROW()-2)</f>
        <v>4320 pc</v>
      </c>
    </row>
    <row r="128" spans="1:3" x14ac:dyDescent="0.25">
      <c r="A128" s="22" t="str">
        <f>INDEX(Table2[NAMA BARANG],ROW()-2)</f>
        <v>Asahan JX 3749 (24)</v>
      </c>
      <c r="B128" s="23">
        <f ca="1">INDEX(Table2[TT],ROW()-2)</f>
        <v>2</v>
      </c>
      <c r="C128" s="24" t="str">
        <f>INDEX(Table2[KET],ROW()-2)</f>
        <v>30 box</v>
      </c>
    </row>
    <row r="129" spans="1:3" x14ac:dyDescent="0.25">
      <c r="A129" s="22" t="str">
        <f>INDEX(Table2[NAMA BARANG],ROW()-2)</f>
        <v>Asahan Kayu A-163 (12)</v>
      </c>
      <c r="B129" s="23">
        <f ca="1">INDEX(Table2[TT],ROW()-2)</f>
        <v>1</v>
      </c>
      <c r="C129" s="24" t="str">
        <f>INDEX(Table2[KET],ROW()-2)</f>
        <v>90 ls</v>
      </c>
    </row>
    <row r="130" spans="1:3" x14ac:dyDescent="0.25">
      <c r="A130" s="22" t="str">
        <f>INDEX(Table2[NAMA BARANG],ROW()-2)</f>
        <v>Asahan Kerang/ Ikan 29-4 bening/ BE-28 (SM)</v>
      </c>
      <c r="B130" s="23">
        <f ca="1">INDEX(Table2[TT],ROW()-2)</f>
        <v>8</v>
      </c>
      <c r="C130" s="24" t="str">
        <f>INDEX(Table2[KET],ROW()-2)</f>
        <v>60 ls</v>
      </c>
    </row>
    <row r="131" spans="1:3" x14ac:dyDescent="0.25">
      <c r="A131" s="22" t="str">
        <f>INDEX(Table2[NAMA BARANG],ROW()-2)</f>
        <v>Asahan kereta api kayu</v>
      </c>
      <c r="B131" s="23">
        <f ca="1">INDEX(Table2[TT],ROW()-2)</f>
        <v>1</v>
      </c>
      <c r="C131" s="24" t="str">
        <f>INDEX(Table2[KET],ROW()-2)</f>
        <v>80 box</v>
      </c>
    </row>
    <row r="132" spans="1:3" x14ac:dyDescent="0.25">
      <c r="A132" s="22" t="str">
        <f>INDEX(Table2[NAMA BARANG],ROW()-2)</f>
        <v>Asahan KFC</v>
      </c>
      <c r="B132" s="23">
        <f ca="1">INDEX(Table2[TT],ROW()-2)</f>
        <v>8</v>
      </c>
      <c r="C132" s="24" t="str">
        <f>INDEX(Table2[KET],ROW()-2)</f>
        <v>48 box</v>
      </c>
    </row>
    <row r="133" spans="1:3" x14ac:dyDescent="0.25">
      <c r="A133" s="22" t="str">
        <f>INDEX(Table2[NAMA BARANG],ROW()-2)</f>
        <v>Asahan KM 9088D/ 2 Hole</v>
      </c>
      <c r="B133" s="23">
        <f ca="1">INDEX(Table2[TT],ROW()-2)</f>
        <v>1</v>
      </c>
      <c r="C133" s="24" t="str">
        <f>INDEX(Table2[KET],ROW()-2)</f>
        <v>960 pc</v>
      </c>
    </row>
    <row r="134" spans="1:3" x14ac:dyDescent="0.25">
      <c r="A134" s="22" t="str">
        <f>INDEX(Table2[NAMA BARANG],ROW()-2)</f>
        <v xml:space="preserve">Asahan KM 9105 F/ FR </v>
      </c>
      <c r="B134" s="23">
        <f ca="1">INDEX(Table2[TT],ROW()-2)</f>
        <v>1</v>
      </c>
      <c r="C134" s="24" t="str">
        <f>INDEX(Table2[KET],ROW()-2)</f>
        <v>96 box</v>
      </c>
    </row>
    <row r="135" spans="1:3" x14ac:dyDescent="0.25">
      <c r="A135" s="22" t="str">
        <f>INDEX(Table2[NAMA BARANG],ROW()-2)</f>
        <v>Asahan Lokomotif 2535</v>
      </c>
      <c r="B135" s="23">
        <f ca="1">INDEX(Table2[TT],ROW()-2)</f>
        <v>3</v>
      </c>
      <c r="C135" s="24" t="str">
        <f>INDEX(Table2[KET],ROW()-2)</f>
        <v>60 ls</v>
      </c>
    </row>
    <row r="136" spans="1:3" x14ac:dyDescent="0.25">
      <c r="A136" s="22" t="str">
        <f>INDEX(Table2[NAMA BARANG],ROW()-2)</f>
        <v>Asahan Meja 004 blk</v>
      </c>
      <c r="B136" s="23">
        <f ca="1">INDEX(Table2[TT],ROW()-2)</f>
        <v>8</v>
      </c>
      <c r="C136" s="24" t="str">
        <f>INDEX(Table2[KET],ROW()-2)</f>
        <v>96 pc</v>
      </c>
    </row>
    <row r="137" spans="1:3" x14ac:dyDescent="0.25">
      <c r="A137" s="22" t="str">
        <f>INDEX(Table2[NAMA BARANG],ROW()-2)</f>
        <v>Asahan Meja 0613</v>
      </c>
      <c r="B137" s="23">
        <f ca="1">INDEX(Table2[TT],ROW()-2)</f>
        <v>11</v>
      </c>
      <c r="C137" s="24" t="str">
        <f>INDEX(Table2[KET],ROW()-2)</f>
        <v>72 pc</v>
      </c>
    </row>
    <row r="138" spans="1:3" x14ac:dyDescent="0.25">
      <c r="A138" s="22" t="str">
        <f>INDEX(Table2[NAMA BARANG],ROW()-2)</f>
        <v>Asahan Meja 0618</v>
      </c>
      <c r="B138" s="23">
        <f ca="1">INDEX(Table2[TT],ROW()-2)</f>
        <v>4</v>
      </c>
      <c r="C138" s="24" t="str">
        <f>INDEX(Table2[KET],ROW()-2)</f>
        <v>96 pc</v>
      </c>
    </row>
    <row r="139" spans="1:3" x14ac:dyDescent="0.25">
      <c r="A139" s="22" t="str">
        <f>INDEX(Table2[NAMA BARANG],ROW()-2)</f>
        <v>Asahan Meja 0619 Tank</v>
      </c>
      <c r="B139" s="23">
        <f ca="1">INDEX(Table2[TT],ROW()-2)</f>
        <v>8</v>
      </c>
      <c r="C139" s="24" t="str">
        <f>INDEX(Table2[KET],ROW()-2)</f>
        <v>96 pc</v>
      </c>
    </row>
    <row r="140" spans="1:3" x14ac:dyDescent="0.25">
      <c r="A140" s="22" t="str">
        <f>INDEX(Table2[NAMA BARANG],ROW()-2)</f>
        <v>Asahan Meja 1001</v>
      </c>
      <c r="B140" s="23">
        <f ca="1">INDEX(Table2[TT],ROW()-2)</f>
        <v>7</v>
      </c>
      <c r="C140" s="24" t="str">
        <f>INDEX(Table2[KET],ROW()-2)</f>
        <v>120 pc</v>
      </c>
    </row>
    <row r="141" spans="1:3" x14ac:dyDescent="0.25">
      <c r="A141" s="22" t="str">
        <f>INDEX(Table2[NAMA BARANG],ROW()-2)</f>
        <v>Asahan Meja 1006</v>
      </c>
      <c r="B141" s="23">
        <f ca="1">INDEX(Table2[TT],ROW()-2)</f>
        <v>2</v>
      </c>
      <c r="C141" s="24" t="str">
        <f>INDEX(Table2[KET],ROW()-2)</f>
        <v>96 pc</v>
      </c>
    </row>
    <row r="142" spans="1:3" x14ac:dyDescent="0.25">
      <c r="A142" s="22" t="str">
        <f>INDEX(Table2[NAMA BARANG],ROW()-2)</f>
        <v>Asahan Meja 1F YF 9103</v>
      </c>
      <c r="B142" s="23">
        <f ca="1">INDEX(Table2[TT],ROW()-2)</f>
        <v>5</v>
      </c>
      <c r="C142" s="24" t="str">
        <f>INDEX(Table2[KET],ROW()-2)</f>
        <v>72 pc</v>
      </c>
    </row>
    <row r="143" spans="1:3" x14ac:dyDescent="0.25">
      <c r="A143" s="22" t="str">
        <f>INDEX(Table2[NAMA BARANG],ROW()-2)</f>
        <v>Asahan meja 5528</v>
      </c>
      <c r="B143" s="23">
        <f ca="1">INDEX(Table2[TT],ROW()-2)</f>
        <v>1</v>
      </c>
      <c r="C143" s="24" t="str">
        <f>INDEX(Table2[KET],ROW()-2)</f>
        <v>180 pc</v>
      </c>
    </row>
    <row r="144" spans="1:3" x14ac:dyDescent="0.25">
      <c r="A144" s="22" t="str">
        <f>INDEX(Table2[NAMA BARANG],ROW()-2)</f>
        <v>Asahan Meja 601 MM</v>
      </c>
      <c r="B144" s="23">
        <f ca="1">INDEX(Table2[TT],ROW()-2)</f>
        <v>3</v>
      </c>
      <c r="C144" s="24" t="str">
        <f>INDEX(Table2[KET],ROW()-2)</f>
        <v>96 pc</v>
      </c>
    </row>
    <row r="145" spans="1:3" x14ac:dyDescent="0.25">
      <c r="A145" s="22" t="str">
        <f>INDEX(Table2[NAMA BARANG],ROW()-2)</f>
        <v>Asahan Meja 610</v>
      </c>
      <c r="B145" s="23">
        <f ca="1">INDEX(Table2[TT],ROW()-2)</f>
        <v>5</v>
      </c>
      <c r="C145" s="24" t="str">
        <f>INDEX(Table2[KET],ROW()-2)</f>
        <v>96 pc</v>
      </c>
    </row>
    <row r="146" spans="1:3" x14ac:dyDescent="0.25">
      <c r="A146" s="22" t="str">
        <f>INDEX(Table2[NAMA BARANG],ROW()-2)</f>
        <v>Asahan Meja 612</v>
      </c>
      <c r="B146" s="23">
        <f ca="1">INDEX(Table2[TT],ROW()-2)</f>
        <v>18</v>
      </c>
      <c r="C146" s="24" t="str">
        <f>INDEX(Table2[KET],ROW()-2)</f>
        <v>36 pc</v>
      </c>
    </row>
    <row r="147" spans="1:3" x14ac:dyDescent="0.25">
      <c r="A147" s="22" t="str">
        <f>INDEX(Table2[NAMA BARANG],ROW()-2)</f>
        <v>Asahan meja 615</v>
      </c>
      <c r="B147" s="23">
        <f ca="1">INDEX(Table2[TT],ROW()-2)</f>
        <v>5</v>
      </c>
      <c r="C147" s="24">
        <f>INDEX(Table2[KET],ROW()-2)</f>
        <v>96</v>
      </c>
    </row>
    <row r="148" spans="1:3" x14ac:dyDescent="0.25">
      <c r="A148" s="22" t="str">
        <f>INDEX(Table2[NAMA BARANG],ROW()-2)</f>
        <v>Asahan Meja 6516 Piglet</v>
      </c>
      <c r="B148" s="23">
        <f ca="1">INDEX(Table2[TT],ROW()-2)</f>
        <v>3</v>
      </c>
      <c r="C148" s="24" t="str">
        <f>INDEX(Table2[KET],ROW()-2)</f>
        <v>96 pc</v>
      </c>
    </row>
    <row r="149" spans="1:3" x14ac:dyDescent="0.25">
      <c r="A149" s="22" t="str">
        <f>INDEX(Table2[NAMA BARANG],ROW()-2)</f>
        <v>Asahan meja 7913</v>
      </c>
      <c r="B149" s="23">
        <f ca="1">INDEX(Table2[TT],ROW()-2)</f>
        <v>8</v>
      </c>
      <c r="C149" s="24" t="str">
        <f>INDEX(Table2[KET],ROW()-2)</f>
        <v>144 pc</v>
      </c>
    </row>
    <row r="150" spans="1:3" x14ac:dyDescent="0.25">
      <c r="A150" s="22" t="str">
        <f>INDEX(Table2[NAMA BARANG],ROW()-2)</f>
        <v>Asahan Meja 7922 blk</v>
      </c>
      <c r="B150" s="23">
        <f ca="1">INDEX(Table2[TT],ROW()-2)</f>
        <v>4</v>
      </c>
      <c r="C150" s="24" t="str">
        <f>INDEX(Table2[KET],ROW()-2)</f>
        <v>144 pc</v>
      </c>
    </row>
    <row r="151" spans="1:3" x14ac:dyDescent="0.25">
      <c r="A151" s="22" t="str">
        <f>INDEX(Table2[NAMA BARANG],ROW()-2)</f>
        <v>Asahan Meja 7923</v>
      </c>
      <c r="B151" s="23">
        <f ca="1">INDEX(Table2[TT],ROW()-2)</f>
        <v>13</v>
      </c>
      <c r="C151" s="24" t="str">
        <f>INDEX(Table2[KET],ROW()-2)</f>
        <v>144 pc</v>
      </c>
    </row>
    <row r="152" spans="1:3" x14ac:dyDescent="0.25">
      <c r="A152" s="22" t="str">
        <f>INDEX(Table2[NAMA BARANG],ROW()-2)</f>
        <v>Asahan Meja 8004 A motif</v>
      </c>
      <c r="B152" s="23">
        <f ca="1">INDEX(Table2[TT],ROW()-2)</f>
        <v>10</v>
      </c>
      <c r="C152" s="24" t="str">
        <f>INDEX(Table2[KET],ROW()-2)</f>
        <v>120 pc</v>
      </c>
    </row>
    <row r="153" spans="1:3" x14ac:dyDescent="0.25">
      <c r="A153" s="22" t="str">
        <f>INDEX(Table2[NAMA BARANG],ROW()-2)</f>
        <v>Asahan Meja 8005 A</v>
      </c>
      <c r="B153" s="23">
        <f ca="1">INDEX(Table2[TT],ROW()-2)</f>
        <v>3</v>
      </c>
      <c r="C153" s="24" t="str">
        <f>INDEX(Table2[KET],ROW()-2)</f>
        <v>120 ls</v>
      </c>
    </row>
    <row r="154" spans="1:3" x14ac:dyDescent="0.25">
      <c r="A154" s="22" t="str">
        <f>INDEX(Table2[NAMA BARANG],ROW()-2)</f>
        <v>Asahan Meja 826 kotak motif</v>
      </c>
      <c r="B154" s="23">
        <f ca="1">INDEX(Table2[TT],ROW()-2)</f>
        <v>27</v>
      </c>
      <c r="C154" s="24" t="str">
        <f>INDEX(Table2[KET],ROW()-2)</f>
        <v>180 pc</v>
      </c>
    </row>
    <row r="155" spans="1:3" x14ac:dyDescent="0.25">
      <c r="A155" s="22" t="str">
        <f>INDEX(Table2[NAMA BARANG],ROW()-2)</f>
        <v>Asahan Meja 8621 Dragon</v>
      </c>
      <c r="B155" s="23">
        <f ca="1">INDEX(Table2[TT],ROW()-2)</f>
        <v>8</v>
      </c>
      <c r="C155" s="24" t="str">
        <f>INDEX(Table2[KET],ROW()-2)</f>
        <v>96 pc</v>
      </c>
    </row>
    <row r="156" spans="1:3" x14ac:dyDescent="0.25">
      <c r="A156" s="22" t="str">
        <f>INDEX(Table2[NAMA BARANG],ROW()-2)</f>
        <v>Asahan meja 8803</v>
      </c>
      <c r="B156" s="23">
        <f ca="1">INDEX(Table2[TT],ROW()-2)</f>
        <v>2</v>
      </c>
      <c r="C156" s="24" t="str">
        <f>INDEX(Table2[KET],ROW()-2)</f>
        <v>96 pc</v>
      </c>
    </row>
    <row r="157" spans="1:3" x14ac:dyDescent="0.25">
      <c r="A157" s="22" t="str">
        <f>INDEX(Table2[NAMA BARANG],ROW()-2)</f>
        <v>Asahan Meja 8808A blk</v>
      </c>
      <c r="B157" s="23">
        <f ca="1">INDEX(Table2[TT],ROW()-2)</f>
        <v>1</v>
      </c>
      <c r="C157" s="24" t="str">
        <f>INDEX(Table2[KET],ROW()-2)</f>
        <v>120 pc</v>
      </c>
    </row>
    <row r="158" spans="1:3" x14ac:dyDescent="0.25">
      <c r="A158" s="22" t="str">
        <f>INDEX(Table2[NAMA BARANG],ROW()-2)</f>
        <v>Asahan Meja 9163</v>
      </c>
      <c r="B158" s="23">
        <f ca="1">INDEX(Table2[TT],ROW()-2)</f>
        <v>8</v>
      </c>
      <c r="C158" s="24" t="str">
        <f>INDEX(Table2[KET],ROW()-2)</f>
        <v>144 pc</v>
      </c>
    </row>
    <row r="159" spans="1:3" x14ac:dyDescent="0.25">
      <c r="A159" s="22" t="str">
        <f>INDEX(Table2[NAMA BARANG],ROW()-2)</f>
        <v>Asahan meja 9233</v>
      </c>
      <c r="B159" s="23">
        <f ca="1">INDEX(Table2[TT],ROW()-2)</f>
        <v>17</v>
      </c>
      <c r="C159" s="24" t="str">
        <f>INDEX(Table2[KET],ROW()-2)</f>
        <v>18 BOX</v>
      </c>
    </row>
    <row r="160" spans="1:3" x14ac:dyDescent="0.25">
      <c r="A160" s="22" t="str">
        <f>INDEX(Table2[NAMA BARANG],ROW()-2)</f>
        <v>Asahan Meja A002</v>
      </c>
      <c r="B160" s="23">
        <f ca="1">INDEX(Table2[TT],ROW()-2)</f>
        <v>2</v>
      </c>
      <c r="C160" s="24" t="str">
        <f>INDEX(Table2[KET],ROW()-2)</f>
        <v>96 pc</v>
      </c>
    </row>
    <row r="161" spans="1:3" x14ac:dyDescent="0.25">
      <c r="A161" s="22" t="str">
        <f>INDEX(Table2[NAMA BARANG],ROW()-2)</f>
        <v>Asahan Meja A-33</v>
      </c>
      <c r="B161" s="23">
        <f ca="1">INDEX(Table2[TT],ROW()-2)</f>
        <v>22</v>
      </c>
      <c r="C161" s="24" t="str">
        <f>INDEX(Table2[KET],ROW()-2)</f>
        <v>96 PCS</v>
      </c>
    </row>
    <row r="162" spans="1:3" x14ac:dyDescent="0.25">
      <c r="A162" s="22" t="str">
        <f>INDEX(Table2[NAMA BARANG],ROW()-2)</f>
        <v>Asahan Meja CL 204</v>
      </c>
      <c r="B162" s="23">
        <f ca="1">INDEX(Table2[TT],ROW()-2)</f>
        <v>2</v>
      </c>
      <c r="C162" s="24" t="str">
        <f>INDEX(Table2[KET],ROW()-2)</f>
        <v>120 pc</v>
      </c>
    </row>
    <row r="163" spans="1:3" x14ac:dyDescent="0.25">
      <c r="A163" s="22" t="str">
        <f>INDEX(Table2[NAMA BARANG],ROW()-2)</f>
        <v>Asahan Meja S 227 Telephone</v>
      </c>
      <c r="B163" s="23">
        <f ca="1">INDEX(Table2[TT],ROW()-2)</f>
        <v>6</v>
      </c>
      <c r="C163" s="24" t="str">
        <f>INDEX(Table2[KET],ROW()-2)</f>
        <v>72 pc</v>
      </c>
    </row>
    <row r="164" spans="1:3" x14ac:dyDescent="0.25">
      <c r="A164" s="22" t="str">
        <f>INDEX(Table2[NAMA BARANG],ROW()-2)</f>
        <v>Asahan Meja S 229 EGG</v>
      </c>
      <c r="B164" s="23">
        <f ca="1">INDEX(Table2[TT],ROW()-2)</f>
        <v>5</v>
      </c>
      <c r="C164" s="24" t="str">
        <f>INDEX(Table2[KET],ROW()-2)</f>
        <v>120 pc</v>
      </c>
    </row>
    <row r="165" spans="1:3" x14ac:dyDescent="0.25">
      <c r="A165" s="22" t="str">
        <f>INDEX(Table2[NAMA BARANG],ROW()-2)</f>
        <v>Asahan Meja S 5226</v>
      </c>
      <c r="B165" s="23">
        <f ca="1">INDEX(Table2[TT],ROW()-2)</f>
        <v>1</v>
      </c>
      <c r="C165" s="24" t="str">
        <f>INDEX(Table2[KET],ROW()-2)</f>
        <v>120 pc</v>
      </c>
    </row>
    <row r="166" spans="1:3" x14ac:dyDescent="0.25">
      <c r="A166" s="22" t="str">
        <f>INDEX(Table2[NAMA BARANG],ROW()-2)</f>
        <v>Asahan Meja S 5227</v>
      </c>
      <c r="B166" s="23">
        <f ca="1">INDEX(Table2[TT],ROW()-2)</f>
        <v>10</v>
      </c>
      <c r="C166" s="24" t="str">
        <f>INDEX(Table2[KET],ROW()-2)</f>
        <v>120 pc</v>
      </c>
    </row>
    <row r="167" spans="1:3" x14ac:dyDescent="0.25">
      <c r="A167" s="22" t="str">
        <f>INDEX(Table2[NAMA BARANG],ROW()-2)</f>
        <v>Asahan meja S233</v>
      </c>
      <c r="B167" s="23">
        <f ca="1">INDEX(Table2[TT],ROW()-2)</f>
        <v>2</v>
      </c>
      <c r="C167" s="24" t="str">
        <f>INDEX(Table2[KET],ROW()-2)</f>
        <v>180 pc</v>
      </c>
    </row>
    <row r="168" spans="1:3" x14ac:dyDescent="0.25">
      <c r="A168" s="22" t="str">
        <f>INDEX(Table2[NAMA BARANG],ROW()-2)</f>
        <v>Asahan Meja S530</v>
      </c>
      <c r="B168" s="23">
        <f ca="1">INDEX(Table2[TT],ROW()-2)</f>
        <v>4</v>
      </c>
      <c r="C168" s="24" t="str">
        <f>INDEX(Table2[KET],ROW()-2)</f>
        <v>180 pc</v>
      </c>
    </row>
    <row r="169" spans="1:3" x14ac:dyDescent="0.25">
      <c r="A169" s="22" t="str">
        <f>INDEX(Table2[NAMA BARANG],ROW()-2)</f>
        <v>Asahan Meja S558</v>
      </c>
      <c r="B169" s="23">
        <f ca="1">INDEX(Table2[TT],ROW()-2)</f>
        <v>10</v>
      </c>
      <c r="C169" s="24" t="str">
        <f>INDEX(Table2[KET],ROW()-2)</f>
        <v>96 pc</v>
      </c>
    </row>
    <row r="170" spans="1:3" x14ac:dyDescent="0.25">
      <c r="A170" s="22" t="str">
        <f>INDEX(Table2[NAMA BARANG],ROW()-2)</f>
        <v>Asahan Meja SX 0057</v>
      </c>
      <c r="B170" s="23">
        <f ca="1">INDEX(Table2[TT],ROW()-2)</f>
        <v>15</v>
      </c>
      <c r="C170" s="24" t="str">
        <f>INDEX(Table2[KET],ROW()-2)</f>
        <v>72 pc</v>
      </c>
    </row>
    <row r="171" spans="1:3" x14ac:dyDescent="0.25">
      <c r="A171" s="22" t="str">
        <f>INDEX(Table2[NAMA BARANG],ROW()-2)</f>
        <v>Asahan Meja TG 3081</v>
      </c>
      <c r="B171" s="23">
        <f ca="1">INDEX(Table2[TT],ROW()-2)</f>
        <v>2</v>
      </c>
      <c r="C171" s="24" t="str">
        <f>INDEX(Table2[KET],ROW()-2)</f>
        <v>96 pc</v>
      </c>
    </row>
    <row r="172" spans="1:3" x14ac:dyDescent="0.25">
      <c r="A172" s="22" t="str">
        <f>INDEX(Table2[NAMA BARANG],ROW()-2)</f>
        <v>Asahan Meja XC S223</v>
      </c>
      <c r="B172" s="23">
        <f ca="1">INDEX(Table2[TT],ROW()-2)</f>
        <v>4</v>
      </c>
      <c r="C172" s="24" t="str">
        <f>INDEX(Table2[KET],ROW()-2)</f>
        <v>120 pc</v>
      </c>
    </row>
    <row r="173" spans="1:3" x14ac:dyDescent="0.25">
      <c r="A173" s="22" t="str">
        <f>INDEX(Table2[NAMA BARANG],ROW()-2)</f>
        <v>Asahan Meja XM 8005</v>
      </c>
      <c r="B173" s="23">
        <f ca="1">INDEX(Table2[TT],ROW()-2)</f>
        <v>72</v>
      </c>
      <c r="C173" s="24" t="str">
        <f>INDEX(Table2[KET],ROW()-2)</f>
        <v>120 pc</v>
      </c>
    </row>
    <row r="174" spans="1:3" x14ac:dyDescent="0.25">
      <c r="A174" s="22" t="str">
        <f>INDEX(Table2[NAMA BARANG],ROW()-2)</f>
        <v>Asahan Meja XM 8909</v>
      </c>
      <c r="B174" s="23">
        <f ca="1">INDEX(Table2[TT],ROW()-2)</f>
        <v>2</v>
      </c>
      <c r="C174" s="24" t="str">
        <f>INDEX(Table2[KET],ROW()-2)</f>
        <v>96 pc</v>
      </c>
    </row>
    <row r="175" spans="1:3" x14ac:dyDescent="0.25">
      <c r="A175" s="22" t="str">
        <f>INDEX(Table2[NAMA BARANG],ROW()-2)</f>
        <v>Asahan Mono 908 (1x32)</v>
      </c>
      <c r="B175" s="23">
        <f ca="1">INDEX(Table2[TT],ROW()-2)</f>
        <v>1</v>
      </c>
      <c r="C175" s="24" t="str">
        <f>INDEX(Table2[KET],ROW()-2)</f>
        <v>40 box</v>
      </c>
    </row>
    <row r="176" spans="1:3" x14ac:dyDescent="0.25">
      <c r="A176" s="22" t="str">
        <f>INDEX(Table2[NAMA BARANG],ROW()-2)</f>
        <v>Asahan P 527 (48)</v>
      </c>
      <c r="B176" s="23">
        <f ca="1">INDEX(Table2[TT],ROW()-2)</f>
        <v>1</v>
      </c>
      <c r="C176" s="24" t="str">
        <f>INDEX(Table2[KET],ROW()-2)</f>
        <v>36 box</v>
      </c>
    </row>
    <row r="177" spans="1:3" x14ac:dyDescent="0.25">
      <c r="A177" s="22" t="str">
        <f>INDEX(Table2[NAMA BARANG],ROW()-2)</f>
        <v>Asahan pensil K 2177</v>
      </c>
      <c r="B177" s="23">
        <f ca="1">INDEX(Table2[TT],ROW()-2)</f>
        <v>136</v>
      </c>
      <c r="C177" s="24" t="str">
        <f>INDEX(Table2[KET],ROW()-2)</f>
        <v>60 ls</v>
      </c>
    </row>
    <row r="178" spans="1:3" x14ac:dyDescent="0.25">
      <c r="A178" s="22" t="str">
        <f>INDEX(Table2[NAMA BARANG],ROW()-2)</f>
        <v>Asahan pensil TF 987</v>
      </c>
      <c r="B178" s="23">
        <f ca="1">INDEX(Table2[TT],ROW()-2)</f>
        <v>34</v>
      </c>
      <c r="C178" s="24" t="str">
        <f>INDEX(Table2[KET],ROW()-2)</f>
        <v>36 ls</v>
      </c>
    </row>
    <row r="179" spans="1:3" x14ac:dyDescent="0.25">
      <c r="A179" s="22" t="str">
        <f>INDEX(Table2[NAMA BARANG],ROW()-2)</f>
        <v>Asahan pot 8022 (24)</v>
      </c>
      <c r="B179" s="23">
        <f ca="1">INDEX(Table2[TT],ROW()-2)</f>
        <v>1</v>
      </c>
      <c r="C179" s="24" t="str">
        <f>INDEX(Table2[KET],ROW()-2)</f>
        <v>48 box</v>
      </c>
    </row>
    <row r="180" spans="1:3" x14ac:dyDescent="0.25">
      <c r="A180" s="22" t="str">
        <f>INDEX(Table2[NAMA BARANG],ROW()-2)</f>
        <v xml:space="preserve">Asahan pot R 3009 (54) </v>
      </c>
      <c r="B180" s="23">
        <f ca="1">INDEX(Table2[TT],ROW()-2)</f>
        <v>2</v>
      </c>
      <c r="C180" s="24" t="str">
        <f>INDEX(Table2[KET],ROW()-2)</f>
        <v>40 pot</v>
      </c>
    </row>
    <row r="181" spans="1:3" x14ac:dyDescent="0.25">
      <c r="A181" s="22" t="str">
        <f>INDEX(Table2[NAMA BARANG],ROW()-2)</f>
        <v>Asahan R 6024 (48)</v>
      </c>
      <c r="B181" s="23">
        <f ca="1">INDEX(Table2[TT],ROW()-2)</f>
        <v>1</v>
      </c>
      <c r="C181" s="24" t="str">
        <f>INDEX(Table2[KET],ROW()-2)</f>
        <v>40 box</v>
      </c>
    </row>
    <row r="182" spans="1:3" x14ac:dyDescent="0.25">
      <c r="A182" s="22" t="str">
        <f>INDEX(Table2[NAMA BARANG],ROW()-2)</f>
        <v>Asahan RC 6008</v>
      </c>
      <c r="B182" s="23">
        <f ca="1">INDEX(Table2[TT],ROW()-2)</f>
        <v>23</v>
      </c>
      <c r="C182" s="24" t="str">
        <f>INDEX(Table2[KET],ROW()-2)</f>
        <v>128 ls</v>
      </c>
    </row>
    <row r="183" spans="1:3" x14ac:dyDescent="0.25">
      <c r="A183" s="22" t="str">
        <f>INDEX(Table2[NAMA BARANG],ROW()-2)</f>
        <v>Asahan RC 8042</v>
      </c>
      <c r="B183" s="23">
        <f ca="1">INDEX(Table2[TT],ROW()-2)</f>
        <v>4</v>
      </c>
      <c r="C183" s="24" t="str">
        <f>INDEX(Table2[KET],ROW()-2)</f>
        <v>24 box</v>
      </c>
    </row>
    <row r="184" spans="1:3" x14ac:dyDescent="0.25">
      <c r="A184" s="22" t="str">
        <f>INDEX(Table2[NAMA BARANG],ROW()-2)</f>
        <v>Asahan RC 8060/ 2H (24)</v>
      </c>
      <c r="B184" s="23">
        <f ca="1">INDEX(Table2[TT],ROW()-2)</f>
        <v>2</v>
      </c>
      <c r="C184" s="24" t="str">
        <f>INDEX(Table2[KET],ROW()-2)</f>
        <v>48 box</v>
      </c>
    </row>
    <row r="185" spans="1:3" x14ac:dyDescent="0.25">
      <c r="A185" s="22" t="str">
        <f>INDEX(Table2[NAMA BARANG],ROW()-2)</f>
        <v>Asahan RC 847 (24)</v>
      </c>
      <c r="B185" s="23">
        <f ca="1">INDEX(Table2[TT],ROW()-2)</f>
        <v>3</v>
      </c>
      <c r="C185" s="24" t="str">
        <f>INDEX(Table2[KET],ROW()-2)</f>
        <v>48 box</v>
      </c>
    </row>
    <row r="186" spans="1:3" x14ac:dyDescent="0.25">
      <c r="A186" s="22" t="str">
        <f>INDEX(Table2[NAMA BARANG],ROW()-2)</f>
        <v>Asahan Remcai 894</v>
      </c>
      <c r="B186" s="23">
        <f ca="1">INDEX(Table2[TT],ROW()-2)</f>
        <v>2</v>
      </c>
      <c r="C186" s="24" t="str">
        <f>INDEX(Table2[KET],ROW()-2)</f>
        <v>96 ls</v>
      </c>
    </row>
    <row r="187" spans="1:3" x14ac:dyDescent="0.25">
      <c r="A187" s="22" t="str">
        <f>INDEX(Table2[NAMA BARANG],ROW()-2)</f>
        <v>Asahan Remcai RC 6016</v>
      </c>
      <c r="B187" s="23">
        <f ca="1">INDEX(Table2[TT],ROW()-2)</f>
        <v>5</v>
      </c>
      <c r="C187" s="24" t="str">
        <f>INDEX(Table2[KET],ROW()-2)</f>
        <v>96 ls</v>
      </c>
    </row>
    <row r="188" spans="1:3" x14ac:dyDescent="0.25">
      <c r="A188" s="22" t="str">
        <f>INDEX(Table2[NAMA BARANG],ROW()-2)</f>
        <v>Asahan Remcai RC 700</v>
      </c>
      <c r="B188" s="23">
        <f ca="1">INDEX(Table2[TT],ROW()-2)</f>
        <v>4</v>
      </c>
      <c r="C188" s="24" t="str">
        <f>INDEX(Table2[KET],ROW()-2)</f>
        <v>128 ls</v>
      </c>
    </row>
    <row r="189" spans="1:3" x14ac:dyDescent="0.25">
      <c r="A189" s="22" t="str">
        <f>INDEX(Table2[NAMA BARANG],ROW()-2)</f>
        <v>Asahan SC 201</v>
      </c>
      <c r="B189" s="23">
        <f ca="1">INDEX(Table2[TT],ROW()-2)</f>
        <v>6</v>
      </c>
      <c r="C189" s="24" t="str">
        <f>INDEX(Table2[KET],ROW()-2)</f>
        <v>60 ls</v>
      </c>
    </row>
    <row r="190" spans="1:3" x14ac:dyDescent="0.25">
      <c r="A190" s="22" t="str">
        <f>INDEX(Table2[NAMA BARANG],ROW()-2)</f>
        <v>Asahan SC 6023</v>
      </c>
      <c r="B190" s="23">
        <f ca="1">INDEX(Table2[TT],ROW()-2)</f>
        <v>39</v>
      </c>
      <c r="C190" s="24" t="str">
        <f>INDEX(Table2[KET],ROW()-2)</f>
        <v>72 ls</v>
      </c>
    </row>
    <row r="191" spans="1:3" x14ac:dyDescent="0.25">
      <c r="A191" s="22" t="str">
        <f>INDEX(Table2[NAMA BARANG],ROW()-2)</f>
        <v>Asahan SC 6029</v>
      </c>
      <c r="B191" s="23">
        <f ca="1">INDEX(Table2[TT],ROW()-2)</f>
        <v>1</v>
      </c>
      <c r="C191" s="24" t="str">
        <f>INDEX(Table2[KET],ROW()-2)</f>
        <v>40 ls</v>
      </c>
    </row>
    <row r="192" spans="1:3" x14ac:dyDescent="0.25">
      <c r="A192" s="22" t="str">
        <f>INDEX(Table2[NAMA BARANG],ROW()-2)</f>
        <v>Asahan SC 6029/ 2H (48)</v>
      </c>
      <c r="B192" s="23">
        <f ca="1">INDEX(Table2[TT],ROW()-2)</f>
        <v>1</v>
      </c>
      <c r="C192" s="24" t="str">
        <f>INDEX(Table2[KET],ROW()-2)</f>
        <v>24 box</v>
      </c>
    </row>
    <row r="193" spans="1:3" x14ac:dyDescent="0.25">
      <c r="A193" s="22" t="str">
        <f>INDEX(Table2[NAMA BARANG],ROW()-2)</f>
        <v>Asahan SC 621 (48)</v>
      </c>
      <c r="B193" s="23">
        <f ca="1">INDEX(Table2[TT],ROW()-2)</f>
        <v>5</v>
      </c>
      <c r="C193" s="24" t="str">
        <f>INDEX(Table2[KET],ROW()-2)</f>
        <v>24 box</v>
      </c>
    </row>
    <row r="194" spans="1:3" x14ac:dyDescent="0.25">
      <c r="A194" s="22" t="str">
        <f>INDEX(Table2[NAMA BARANG],ROW()-2)</f>
        <v>Asahan SH 203 (24)</v>
      </c>
      <c r="B194" s="23">
        <f ca="1">INDEX(Table2[TT],ROW()-2)</f>
        <v>19</v>
      </c>
      <c r="C194" s="24" t="str">
        <f>INDEX(Table2[KET],ROW()-2)</f>
        <v>120 pot</v>
      </c>
    </row>
    <row r="195" spans="1:3" x14ac:dyDescent="0.25">
      <c r="A195" s="22" t="str">
        <f>INDEX(Table2[NAMA BARANG],ROW()-2)</f>
        <v>Asahan SH 324 jos (48)</v>
      </c>
      <c r="B195" s="23">
        <f ca="1">INDEX(Table2[TT],ROW()-2)</f>
        <v>4</v>
      </c>
      <c r="C195" s="24" t="str">
        <f>INDEX(Table2[KET],ROW()-2)</f>
        <v>90 pot</v>
      </c>
    </row>
    <row r="196" spans="1:3" x14ac:dyDescent="0.25">
      <c r="A196" s="22" t="str">
        <f>INDEX(Table2[NAMA BARANG],ROW()-2)</f>
        <v>Asahan SH 6512 oval Apple Bear (1 box=20)</v>
      </c>
      <c r="B196" s="23">
        <f ca="1">INDEX(Table2[TT],ROW()-2)</f>
        <v>1</v>
      </c>
      <c r="C196" s="24" t="str">
        <f>INDEX(Table2[KET],ROW()-2)</f>
        <v>480 pc</v>
      </c>
    </row>
    <row r="197" spans="1:3" x14ac:dyDescent="0.25">
      <c r="A197" s="22" t="str">
        <f>INDEX(Table2[NAMA BARANG],ROW()-2)</f>
        <v>Asahan SP-720 Tabung Coller (1x24)</v>
      </c>
      <c r="B197" s="23">
        <f ca="1">INDEX(Table2[TT],ROW()-2)</f>
        <v>4</v>
      </c>
      <c r="C197" s="24" t="str">
        <f>INDEX(Table2[KET],ROW()-2)</f>
        <v>60 ls</v>
      </c>
    </row>
    <row r="198" spans="1:3" x14ac:dyDescent="0.25">
      <c r="A198" s="22" t="str">
        <f>INDEX(Table2[NAMA BARANG],ROW()-2)</f>
        <v>Asahan SR 870B (72)</v>
      </c>
      <c r="B198" s="23">
        <f ca="1">INDEX(Table2[TT],ROW()-2)</f>
        <v>4</v>
      </c>
      <c r="C198" s="24" t="str">
        <f>INDEX(Table2[KET],ROW()-2)</f>
        <v>72 box</v>
      </c>
    </row>
    <row r="199" spans="1:3" x14ac:dyDescent="0.25">
      <c r="A199" s="22" t="str">
        <f>INDEX(Table2[NAMA BARANG],ROW()-2)</f>
        <v>Asahan T334 Smile (60 pc)</v>
      </c>
      <c r="B199" s="23">
        <f ca="1">INDEX(Table2[TT],ROW()-2)</f>
        <v>2</v>
      </c>
      <c r="C199" s="24" t="str">
        <f>INDEX(Table2[KET],ROW()-2)</f>
        <v>36 pot</v>
      </c>
    </row>
    <row r="200" spans="1:3" x14ac:dyDescent="0.25">
      <c r="A200" s="22" t="str">
        <f>INDEX(Table2[NAMA BARANG],ROW()-2)</f>
        <v>Asahan tabung SP 8865 Ikan</v>
      </c>
      <c r="B200" s="23">
        <f ca="1">INDEX(Table2[TT],ROW()-2)</f>
        <v>12</v>
      </c>
      <c r="C200" s="24" t="str">
        <f>INDEX(Table2[KET],ROW()-2)</f>
        <v>45 box x 48 pc</v>
      </c>
    </row>
    <row r="201" spans="1:3" x14ac:dyDescent="0.25">
      <c r="A201" s="22" t="str">
        <f>INDEX(Table2[NAMA BARANG],ROW()-2)</f>
        <v>Asahan Tas H Potter 378 E (48)</v>
      </c>
      <c r="B201" s="23">
        <f ca="1">INDEX(Table2[TT],ROW()-2)</f>
        <v>1</v>
      </c>
      <c r="C201" s="24" t="str">
        <f>INDEX(Table2[KET],ROW()-2)</f>
        <v>58 box</v>
      </c>
    </row>
    <row r="202" spans="1:3" x14ac:dyDescent="0.25">
      <c r="A202" s="22" t="str">
        <f>INDEX(Table2[NAMA BARANG],ROW()-2)</f>
        <v>Asahan Thomas tabung 9938</v>
      </c>
      <c r="B202" s="23">
        <f ca="1">INDEX(Table2[TT],ROW()-2)</f>
        <v>2</v>
      </c>
      <c r="C202" s="24" t="str">
        <f>INDEX(Table2[KET],ROW()-2)</f>
        <v>150 box</v>
      </c>
    </row>
    <row r="203" spans="1:3" x14ac:dyDescent="0.25">
      <c r="A203" s="22" t="str">
        <f>INDEX(Table2[NAMA BARANG],ROW()-2)</f>
        <v>Asahan Tiko 327 Camera (24)</v>
      </c>
      <c r="B203" s="23">
        <f ca="1">INDEX(Table2[TT],ROW()-2)</f>
        <v>2</v>
      </c>
      <c r="C203" s="24" t="str">
        <f>INDEX(Table2[KET],ROW()-2)</f>
        <v>30 box</v>
      </c>
    </row>
    <row r="204" spans="1:3" x14ac:dyDescent="0.25">
      <c r="A204" s="22" t="str">
        <f>INDEX(Table2[NAMA BARANG],ROW()-2)</f>
        <v>Asahan Tiko 531</v>
      </c>
      <c r="B204" s="23">
        <f ca="1">INDEX(Table2[TT],ROW()-2)</f>
        <v>3</v>
      </c>
      <c r="C204" s="24" t="str">
        <f>INDEX(Table2[KET],ROW()-2)</f>
        <v>30 box</v>
      </c>
    </row>
    <row r="205" spans="1:3" x14ac:dyDescent="0.25">
      <c r="A205" s="22" t="str">
        <f>INDEX(Table2[NAMA BARANG],ROW()-2)</f>
        <v>Asahan Tiko 544 (24)</v>
      </c>
      <c r="B205" s="23">
        <f ca="1">INDEX(Table2[TT],ROW()-2)</f>
        <v>2</v>
      </c>
      <c r="C205" s="24" t="str">
        <f>INDEX(Table2[KET],ROW()-2)</f>
        <v>20 box</v>
      </c>
    </row>
    <row r="206" spans="1:3" x14ac:dyDescent="0.25">
      <c r="A206" s="22" t="str">
        <f>INDEX(Table2[NAMA BARANG],ROW()-2)</f>
        <v>Asahan Topi LY-804 (36)</v>
      </c>
      <c r="B206" s="23">
        <f ca="1">INDEX(Table2[TT],ROW()-2)</f>
        <v>8</v>
      </c>
      <c r="C206" s="24" t="str">
        <f>INDEX(Table2[KET],ROW()-2)</f>
        <v>48 ls</v>
      </c>
    </row>
    <row r="207" spans="1:3" x14ac:dyDescent="0.25">
      <c r="A207" s="22" t="str">
        <f>INDEX(Table2[NAMA BARANG],ROW()-2)</f>
        <v>Asahan Toples (50)</v>
      </c>
      <c r="B207" s="23">
        <f ca="1">INDEX(Table2[TT],ROW()-2)</f>
        <v>3</v>
      </c>
      <c r="C207" s="24" t="str">
        <f>INDEX(Table2[KET],ROW()-2)</f>
        <v>2400 pc</v>
      </c>
    </row>
    <row r="208" spans="1:3" x14ac:dyDescent="0.25">
      <c r="A208" s="22" t="str">
        <f>INDEX(Table2[NAMA BARANG],ROW()-2)</f>
        <v>Asahan Toples TPL 5-27</v>
      </c>
      <c r="B208" s="23">
        <f ca="1">INDEX(Table2[TT],ROW()-2)</f>
        <v>22</v>
      </c>
      <c r="C208" s="24" t="str">
        <f>INDEX(Table2[KET],ROW()-2)</f>
        <v>80 box</v>
      </c>
    </row>
    <row r="209" spans="1:3" x14ac:dyDescent="0.25">
      <c r="A209" s="22" t="str">
        <f>INDEX(Table2[NAMA BARANG],ROW()-2)</f>
        <v>Asahan TR 340/ GS 340 (24)</v>
      </c>
      <c r="B209" s="23">
        <f ca="1">INDEX(Table2[TT],ROW()-2)</f>
        <v>12</v>
      </c>
      <c r="C209" s="24" t="str">
        <f>INDEX(Table2[KET],ROW()-2)</f>
        <v>60 box</v>
      </c>
    </row>
    <row r="210" spans="1:3" x14ac:dyDescent="0.25">
      <c r="A210" s="22" t="str">
        <f>INDEX(Table2[NAMA BARANG],ROW()-2)</f>
        <v>Asahan TR 372 (48)</v>
      </c>
      <c r="B210" s="23">
        <f ca="1">INDEX(Table2[TT],ROW()-2)</f>
        <v>1</v>
      </c>
      <c r="C210" s="24" t="str">
        <f>INDEX(Table2[KET],ROW()-2)</f>
        <v>17 box</v>
      </c>
    </row>
    <row r="211" spans="1:3" x14ac:dyDescent="0.25">
      <c r="A211" s="22" t="str">
        <f>INDEX(Table2[NAMA BARANG],ROW()-2)</f>
        <v>Asahan TT 906 (60)</v>
      </c>
      <c r="B211" s="23">
        <f ca="1">INDEX(Table2[TT],ROW()-2)</f>
        <v>4</v>
      </c>
      <c r="C211" s="24" t="str">
        <f>INDEX(Table2[KET],ROW()-2)</f>
        <v>48 box</v>
      </c>
    </row>
    <row r="212" spans="1:3" x14ac:dyDescent="0.25">
      <c r="A212" s="22" t="str">
        <f>INDEX(Table2[NAMA BARANG],ROW()-2)</f>
        <v>Asahan TT 910 (48)</v>
      </c>
      <c r="B212" s="23">
        <f ca="1">INDEX(Table2[TT],ROW()-2)</f>
        <v>11</v>
      </c>
      <c r="C212" s="24" t="str">
        <f>INDEX(Table2[KET],ROW()-2)</f>
        <v>48 box</v>
      </c>
    </row>
    <row r="213" spans="1:3" x14ac:dyDescent="0.25">
      <c r="A213" s="22" t="str">
        <f>INDEX(Table2[NAMA BARANG],ROW()-2)</f>
        <v>Asahan TTX-815 (12)</v>
      </c>
      <c r="B213" s="23">
        <f ca="1">INDEX(Table2[TT],ROW()-2)</f>
        <v>3</v>
      </c>
      <c r="C213" s="24" t="str">
        <f>INDEX(Table2[KET],ROW()-2)</f>
        <v>72 ls</v>
      </c>
    </row>
    <row r="214" spans="1:3" x14ac:dyDescent="0.25">
      <c r="A214" s="22" t="str">
        <f>INDEX(Table2[NAMA BARANG],ROW()-2)</f>
        <v>Asahan TX-819 tikus (24)</v>
      </c>
      <c r="B214" s="23">
        <f ca="1">INDEX(Table2[TT],ROW()-2)</f>
        <v>2</v>
      </c>
      <c r="C214" s="24" t="str">
        <f>INDEX(Table2[KET],ROW()-2)</f>
        <v>96 ls</v>
      </c>
    </row>
    <row r="215" spans="1:3" x14ac:dyDescent="0.25">
      <c r="A215" s="22" t="str">
        <f>INDEX(Table2[NAMA BARANG],ROW()-2)</f>
        <v>Asahan XL 376 aircraft (36)</v>
      </c>
      <c r="B215" s="23">
        <f ca="1">INDEX(Table2[TT],ROW()-2)</f>
        <v>3</v>
      </c>
      <c r="C215" s="24" t="str">
        <f>INDEX(Table2[KET],ROW()-2)</f>
        <v>72 box</v>
      </c>
    </row>
    <row r="216" spans="1:3" x14ac:dyDescent="0.25">
      <c r="A216" s="22" t="str">
        <f>INDEX(Table2[NAMA BARANG],ROW()-2)</f>
        <v>Asahan Y 8189</v>
      </c>
      <c r="B216" s="23">
        <f ca="1">INDEX(Table2[TT],ROW()-2)</f>
        <v>1</v>
      </c>
      <c r="C216" s="24" t="str">
        <f>INDEX(Table2[KET],ROW()-2)</f>
        <v>36 box</v>
      </c>
    </row>
    <row r="217" spans="1:3" x14ac:dyDescent="0.25">
      <c r="A217" s="22" t="str">
        <f>INDEX(Table2[NAMA BARANG],ROW()-2)</f>
        <v>B Clip 111 Flower (48)</v>
      </c>
      <c r="B217" s="23">
        <f ca="1">INDEX(Table2[TT],ROW()-2)</f>
        <v>2</v>
      </c>
      <c r="C217" s="24" t="str">
        <f>INDEX(Table2[KET],ROW()-2)</f>
        <v>96 Tab</v>
      </c>
    </row>
    <row r="218" spans="1:3" x14ac:dyDescent="0.25">
      <c r="A218" s="22" t="str">
        <f>INDEX(Table2[NAMA BARANG],ROW()-2)</f>
        <v>B Clip 155 Flower (24)</v>
      </c>
      <c r="B218" s="23">
        <f ca="1">INDEX(Table2[TT],ROW()-2)</f>
        <v>3</v>
      </c>
      <c r="C218" s="24" t="str">
        <f>INDEX(Table2[KET],ROW()-2)</f>
        <v>96 Tab</v>
      </c>
    </row>
    <row r="219" spans="1:3" x14ac:dyDescent="0.25">
      <c r="A219" s="22" t="str">
        <f>INDEX(Table2[NAMA BARANG],ROW()-2)</f>
        <v>B Note A5 besi Fancy 4D</v>
      </c>
      <c r="B219" s="23">
        <f ca="1">INDEX(Table2[TT],ROW()-2)</f>
        <v>3</v>
      </c>
      <c r="C219" s="24" t="str">
        <f>INDEX(Table2[KET],ROW()-2)</f>
        <v>120 pc</v>
      </c>
    </row>
    <row r="220" spans="1:3" x14ac:dyDescent="0.25">
      <c r="A220" s="22" t="str">
        <f>INDEX(Table2[NAMA BARANG],ROW()-2)</f>
        <v>B Note A5 Pon GZ-015 Sheepo</v>
      </c>
      <c r="B220" s="23">
        <f ca="1">INDEX(Table2[TT],ROW()-2)</f>
        <v>5</v>
      </c>
      <c r="C220" s="24" t="str">
        <f>INDEX(Table2[KET],ROW()-2)</f>
        <v>96 pc</v>
      </c>
    </row>
    <row r="221" spans="1:3" x14ac:dyDescent="0.25">
      <c r="A221" s="22" t="str">
        <f>INDEX(Table2[NAMA BARANG],ROW()-2)</f>
        <v>B Note A5 Pons Plst Dragon(5)/ MM(4)</v>
      </c>
      <c r="B221" s="23">
        <f ca="1">INDEX(Table2[TT],ROW()-2)</f>
        <v>9</v>
      </c>
      <c r="C221" s="24" t="str">
        <f>INDEX(Table2[KET],ROW()-2)</f>
        <v>96 pc</v>
      </c>
    </row>
    <row r="222" spans="1:3" x14ac:dyDescent="0.25">
      <c r="A222" s="22" t="str">
        <f>INDEX(Table2[NAMA BARANG],ROW()-2)</f>
        <v>B note A5-20H-1</v>
      </c>
      <c r="B222" s="23">
        <f ca="1">INDEX(Table2[TT],ROW()-2)</f>
        <v>2</v>
      </c>
      <c r="C222" s="24" t="str">
        <f>INDEX(Table2[KET],ROW()-2)</f>
        <v>96 PCS</v>
      </c>
    </row>
    <row r="223" spans="1:3" x14ac:dyDescent="0.25">
      <c r="A223" s="22" t="str">
        <f>INDEX(Table2[NAMA BARANG],ROW()-2)</f>
        <v>B note FPHY 001-B5-60</v>
      </c>
      <c r="B223" s="23">
        <f ca="1">INDEX(Table2[TT],ROW()-2)</f>
        <v>3</v>
      </c>
      <c r="C223" s="24" t="str">
        <f>INDEX(Table2[KET],ROW()-2)</f>
        <v>72 PCS</v>
      </c>
    </row>
    <row r="224" spans="1:3" x14ac:dyDescent="0.25">
      <c r="A224" s="22" t="str">
        <f>INDEX(Table2[NAMA BARANG],ROW()-2)</f>
        <v>B note FPHY 002-A5-60</v>
      </c>
      <c r="B224" s="23">
        <f ca="1">INDEX(Table2[TT],ROW()-2)</f>
        <v>5</v>
      </c>
      <c r="C224" s="24" t="str">
        <f>INDEX(Table2[KET],ROW()-2)</f>
        <v>96 PCS</v>
      </c>
    </row>
    <row r="225" spans="1:3" x14ac:dyDescent="0.25">
      <c r="A225" s="22" t="str">
        <f>INDEX(Table2[NAMA BARANG],ROW()-2)</f>
        <v>B note FPHY 002-B5-60</v>
      </c>
      <c r="B225" s="23">
        <f ca="1">INDEX(Table2[TT],ROW()-2)</f>
        <v>2</v>
      </c>
      <c r="C225" s="24" t="str">
        <f>INDEX(Table2[KET],ROW()-2)</f>
        <v>72 PCS</v>
      </c>
    </row>
    <row r="226" spans="1:3" x14ac:dyDescent="0.25">
      <c r="A226" s="22" t="str">
        <f>INDEX(Table2[NAMA BARANG],ROW()-2)</f>
        <v>Balon angka Lka 3200</v>
      </c>
      <c r="B226" s="23">
        <f ca="1">INDEX(Table2[TT],ROW()-2)</f>
        <v>1</v>
      </c>
      <c r="C226" s="24" t="str">
        <f>INDEX(Table2[KET],ROW()-2)</f>
        <v>50 pk</v>
      </c>
    </row>
    <row r="227" spans="1:3" x14ac:dyDescent="0.25">
      <c r="A227" s="22" t="str">
        <f>INDEX(Table2[NAMA BARANG],ROW()-2)</f>
        <v>Balon BL 10010</v>
      </c>
      <c r="B227" s="23">
        <f ca="1">INDEX(Table2[TT],ROW()-2)</f>
        <v>9</v>
      </c>
      <c r="C227" s="24">
        <f>INDEX(Table2[KET],ROW()-2)</f>
        <v>100</v>
      </c>
    </row>
    <row r="228" spans="1:3" x14ac:dyDescent="0.25">
      <c r="A228" s="22" t="str">
        <f>INDEX(Table2[NAMA BARANG],ROW()-2)</f>
        <v>Balon BL 100178 M/ P</v>
      </c>
      <c r="B228" s="23">
        <f ca="1">INDEX(Table2[TT],ROW()-2)</f>
        <v>39</v>
      </c>
      <c r="C228" s="24">
        <f>INDEX(Table2[KET],ROW()-2)</f>
        <v>100</v>
      </c>
    </row>
    <row r="229" spans="1:3" x14ac:dyDescent="0.25">
      <c r="A229" s="22" t="str">
        <f>INDEX(Table2[NAMA BARANG],ROW()-2)</f>
        <v>Balon BL 100192</v>
      </c>
      <c r="B229" s="23">
        <f ca="1">INDEX(Table2[TT],ROW()-2)</f>
        <v>1</v>
      </c>
      <c r="C229" s="24">
        <f>INDEX(Table2[KET],ROW()-2)</f>
        <v>100</v>
      </c>
    </row>
    <row r="230" spans="1:3" x14ac:dyDescent="0.25">
      <c r="A230" s="22" t="str">
        <f>INDEX(Table2[NAMA BARANG],ROW()-2)</f>
        <v>Balon BL 1002</v>
      </c>
      <c r="B230" s="23">
        <f ca="1">INDEX(Table2[TT],ROW()-2)</f>
        <v>13</v>
      </c>
      <c r="C230" s="24">
        <f>INDEX(Table2[KET],ROW()-2)</f>
        <v>100</v>
      </c>
    </row>
    <row r="231" spans="1:3" x14ac:dyDescent="0.25">
      <c r="A231" s="22" t="str">
        <f>INDEX(Table2[NAMA BARANG],ROW()-2)</f>
        <v>Balon BL 10022</v>
      </c>
      <c r="B231" s="23">
        <f ca="1">INDEX(Table2[TT],ROW()-2)</f>
        <v>10</v>
      </c>
      <c r="C231" s="24">
        <f>INDEX(Table2[KET],ROW()-2)</f>
        <v>100</v>
      </c>
    </row>
    <row r="232" spans="1:3" x14ac:dyDescent="0.25">
      <c r="A232" s="22" t="str">
        <f>INDEX(Table2[NAMA BARANG],ROW()-2)</f>
        <v>Balon BL 10023</v>
      </c>
      <c r="B232" s="23">
        <f ca="1">INDEX(Table2[TT],ROW()-2)</f>
        <v>16</v>
      </c>
      <c r="C232" s="24">
        <f>INDEX(Table2[KET],ROW()-2)</f>
        <v>100</v>
      </c>
    </row>
    <row r="233" spans="1:3" x14ac:dyDescent="0.25">
      <c r="A233" s="22" t="str">
        <f>INDEX(Table2[NAMA BARANG],ROW()-2)</f>
        <v>Balon BL 10025</v>
      </c>
      <c r="B233" s="23">
        <f ca="1">INDEX(Table2[TT],ROW()-2)</f>
        <v>11</v>
      </c>
      <c r="C233" s="24">
        <f>INDEX(Table2[KET],ROW()-2)</f>
        <v>100</v>
      </c>
    </row>
    <row r="234" spans="1:3" x14ac:dyDescent="0.25">
      <c r="A234" s="22" t="str">
        <f>INDEX(Table2[NAMA BARANG],ROW()-2)</f>
        <v>Balon BL 1003</v>
      </c>
      <c r="B234" s="23">
        <f ca="1">INDEX(Table2[TT],ROW()-2)</f>
        <v>11</v>
      </c>
      <c r="C234" s="24">
        <f>INDEX(Table2[KET],ROW()-2)</f>
        <v>100</v>
      </c>
    </row>
    <row r="235" spans="1:3" x14ac:dyDescent="0.25">
      <c r="A235" s="22" t="str">
        <f>INDEX(Table2[NAMA BARANG],ROW()-2)</f>
        <v>Balon BL 1005</v>
      </c>
      <c r="B235" s="23">
        <f ca="1">INDEX(Table2[TT],ROW()-2)</f>
        <v>10</v>
      </c>
      <c r="C235" s="24">
        <f>INDEX(Table2[KET],ROW()-2)</f>
        <v>100</v>
      </c>
    </row>
    <row r="236" spans="1:3" x14ac:dyDescent="0.25">
      <c r="A236" s="22" t="str">
        <f>INDEX(Table2[NAMA BARANG],ROW()-2)</f>
        <v>Balon BL 1006</v>
      </c>
      <c r="B236" s="23">
        <f ca="1">INDEX(Table2[TT],ROW()-2)</f>
        <v>9</v>
      </c>
      <c r="C236" s="24">
        <f>INDEX(Table2[KET],ROW()-2)</f>
        <v>100</v>
      </c>
    </row>
    <row r="237" spans="1:3" x14ac:dyDescent="0.25">
      <c r="A237" s="22" t="str">
        <f>INDEX(Table2[NAMA BARANG],ROW()-2)</f>
        <v>Balon BL 1007</v>
      </c>
      <c r="B237" s="23">
        <f ca="1">INDEX(Table2[TT],ROW()-2)</f>
        <v>12</v>
      </c>
      <c r="C237" s="24">
        <f>INDEX(Table2[KET],ROW()-2)</f>
        <v>100</v>
      </c>
    </row>
    <row r="238" spans="1:3" x14ac:dyDescent="0.25">
      <c r="A238" s="22" t="str">
        <f>INDEX(Table2[NAMA BARANG],ROW()-2)</f>
        <v>Balon BL 1008</v>
      </c>
      <c r="B238" s="23">
        <f ca="1">INDEX(Table2[TT],ROW()-2)</f>
        <v>7</v>
      </c>
      <c r="C238" s="24">
        <f>INDEX(Table2[KET],ROW()-2)</f>
        <v>100</v>
      </c>
    </row>
    <row r="239" spans="1:3" x14ac:dyDescent="0.25">
      <c r="A239" s="22" t="str">
        <f>INDEX(Table2[NAMA BARANG],ROW()-2)</f>
        <v>Balon BL 10082</v>
      </c>
      <c r="B239" s="23">
        <f ca="1">INDEX(Table2[TT],ROW()-2)</f>
        <v>11</v>
      </c>
      <c r="C239" s="24">
        <f>INDEX(Table2[KET],ROW()-2)</f>
        <v>100</v>
      </c>
    </row>
    <row r="240" spans="1:3" x14ac:dyDescent="0.25">
      <c r="A240" s="22" t="str">
        <f>INDEX(Table2[NAMA BARANG],ROW()-2)</f>
        <v>Balon BL 1009</v>
      </c>
      <c r="B240" s="23">
        <f ca="1">INDEX(Table2[TT],ROW()-2)</f>
        <v>9</v>
      </c>
      <c r="C240" s="24">
        <f>INDEX(Table2[KET],ROW()-2)</f>
        <v>100</v>
      </c>
    </row>
    <row r="241" spans="1:3" x14ac:dyDescent="0.25">
      <c r="A241" s="22" t="str">
        <f>INDEX(Table2[NAMA BARANG],ROW()-2)</f>
        <v>Balon BL 10092</v>
      </c>
      <c r="B241" s="23">
        <f ca="1">INDEX(Table2[TT],ROW()-2)</f>
        <v>6</v>
      </c>
      <c r="C241" s="24">
        <f>INDEX(Table2[KET],ROW()-2)</f>
        <v>100</v>
      </c>
    </row>
    <row r="242" spans="1:3" x14ac:dyDescent="0.25">
      <c r="A242" s="22" t="str">
        <f>INDEX(Table2[NAMA BARANG],ROW()-2)</f>
        <v>Balon Bulan bintang BL 1808</v>
      </c>
      <c r="B242" s="23">
        <f ca="1">INDEX(Table2[TT],ROW()-2)</f>
        <v>3</v>
      </c>
      <c r="C242" s="24">
        <f>INDEX(Table2[KET],ROW()-2)</f>
        <v>100</v>
      </c>
    </row>
    <row r="243" spans="1:3" x14ac:dyDescent="0.25">
      <c r="A243" s="22" t="str">
        <f>INDEX(Table2[NAMA BARANG],ROW()-2)</f>
        <v>Balon Double BL 2402</v>
      </c>
      <c r="B243" s="23">
        <f ca="1">INDEX(Table2[TT],ROW()-2)</f>
        <v>1</v>
      </c>
      <c r="C243" s="24">
        <f>INDEX(Table2[KET],ROW()-2)</f>
        <v>100</v>
      </c>
    </row>
    <row r="244" spans="1:3" x14ac:dyDescent="0.25">
      <c r="A244" s="22" t="str">
        <f>INDEX(Table2[NAMA BARANG],ROW()-2)</f>
        <v>Balon Foil metallik angka BFOIA</v>
      </c>
      <c r="B244" s="23">
        <f ca="1">INDEX(Table2[TT],ROW()-2)</f>
        <v>1</v>
      </c>
      <c r="C244" s="24" t="str">
        <f>INDEX(Table2[KET],ROW()-2)</f>
        <v>2000 pc</v>
      </c>
    </row>
    <row r="245" spans="1:3" x14ac:dyDescent="0.25">
      <c r="A245" s="22" t="str">
        <f>INDEX(Table2[NAMA BARANG],ROW()-2)</f>
        <v>Balon FS love love LKF 3200 M11</v>
      </c>
      <c r="B245" s="23">
        <f ca="1">INDEX(Table2[TT],ROW()-2)</f>
        <v>1</v>
      </c>
      <c r="C245" s="24" t="str">
        <f>INDEX(Table2[KET],ROW()-2)</f>
        <v>50 pk</v>
      </c>
    </row>
    <row r="246" spans="1:3" x14ac:dyDescent="0.25">
      <c r="A246" s="22" t="str">
        <f>INDEX(Table2[NAMA BARANG],ROW()-2)</f>
        <v>Balon FS Mickey LKF 3200 M3</v>
      </c>
      <c r="B246" s="23">
        <f ca="1">INDEX(Table2[TT],ROW()-2)</f>
        <v>1</v>
      </c>
      <c r="C246" s="24" t="str">
        <f>INDEX(Table2[KET],ROW()-2)</f>
        <v>50 pk</v>
      </c>
    </row>
    <row r="247" spans="1:3" x14ac:dyDescent="0.25">
      <c r="A247" s="22" t="str">
        <f>INDEX(Table2[NAMA BARANG],ROW()-2)</f>
        <v>Balon FS polkadot Lkf 3200 PW</v>
      </c>
      <c r="B247" s="23">
        <f ca="1">INDEX(Table2[TT],ROW()-2)</f>
        <v>3</v>
      </c>
      <c r="C247" s="24" t="str">
        <f>INDEX(Table2[KET],ROW()-2)</f>
        <v>50 pk</v>
      </c>
    </row>
    <row r="248" spans="1:3" x14ac:dyDescent="0.25">
      <c r="A248" s="22" t="str">
        <f>INDEX(Table2[NAMA BARANG],ROW()-2)</f>
        <v>Balon LKF 3200 M4</v>
      </c>
      <c r="B248" s="23">
        <f ca="1">INDEX(Table2[TT],ROW()-2)</f>
        <v>1</v>
      </c>
      <c r="C248" s="24" t="str">
        <f>INDEX(Table2[KET],ROW()-2)</f>
        <v>50 pk</v>
      </c>
    </row>
    <row r="249" spans="1:3" x14ac:dyDescent="0.25">
      <c r="A249" s="22" t="str">
        <f>INDEX(Table2[NAMA BARANG],ROW()-2)</f>
        <v>Balon LMP 2200</v>
      </c>
      <c r="B249" s="23">
        <f ca="1">INDEX(Table2[TT],ROW()-2)</f>
        <v>10</v>
      </c>
      <c r="C249" s="24" t="str">
        <f>INDEX(Table2[KET],ROW()-2)</f>
        <v>60 pc</v>
      </c>
    </row>
    <row r="250" spans="1:3" x14ac:dyDescent="0.25">
      <c r="A250" s="22" t="str">
        <f>INDEX(Table2[NAMA BARANG],ROW()-2)</f>
        <v>Balon metalik HB LMS 2800 HB</v>
      </c>
      <c r="B250" s="23">
        <f ca="1">INDEX(Table2[TT],ROW()-2)</f>
        <v>2</v>
      </c>
      <c r="C250" s="24">
        <f>INDEX(Table2[KET],ROW()-2)</f>
        <v>50</v>
      </c>
    </row>
    <row r="251" spans="1:3" x14ac:dyDescent="0.25">
      <c r="A251" s="22" t="str">
        <f>INDEX(Table2[NAMA BARANG],ROW()-2)</f>
        <v>Balon metalik LKM 2800</v>
      </c>
      <c r="B251" s="23">
        <f ca="1">INDEX(Table2[TT],ROW()-2)</f>
        <v>1</v>
      </c>
      <c r="C251" s="24" t="str">
        <f>INDEX(Table2[KET],ROW()-2)</f>
        <v>50 pk</v>
      </c>
    </row>
    <row r="252" spans="1:3" x14ac:dyDescent="0.25">
      <c r="A252" s="22" t="str">
        <f>INDEX(Table2[NAMA BARANG],ROW()-2)</f>
        <v>Balon metalik Yoeker (20)</v>
      </c>
      <c r="B252" s="23">
        <f ca="1">INDEX(Table2[TT],ROW()-2)</f>
        <v>37</v>
      </c>
      <c r="C252" s="24" t="str">
        <f>INDEX(Table2[KET],ROW()-2)</f>
        <v>100 Disp</v>
      </c>
    </row>
    <row r="253" spans="1:3" x14ac:dyDescent="0.25">
      <c r="A253" s="22" t="str">
        <f>INDEX(Table2[NAMA BARANG],ROW()-2)</f>
        <v>Balon mickey Kcl (20)</v>
      </c>
      <c r="B253" s="23">
        <f ca="1">INDEX(Table2[TT],ROW()-2)</f>
        <v>4</v>
      </c>
      <c r="C253" s="24" t="str">
        <f>INDEX(Table2[KET],ROW()-2)</f>
        <v>150 Disp</v>
      </c>
    </row>
    <row r="254" spans="1:3" x14ac:dyDescent="0.25">
      <c r="A254" s="22" t="str">
        <f>INDEX(Table2[NAMA BARANG],ROW()-2)</f>
        <v>Balon Tata Surya KS 1222</v>
      </c>
      <c r="B254" s="23">
        <f ca="1">INDEX(Table2[TT],ROW()-2)</f>
        <v>9</v>
      </c>
      <c r="C254" s="24" t="str">
        <f>INDEX(Table2[KET],ROW()-2)</f>
        <v>80 pk</v>
      </c>
    </row>
    <row r="255" spans="1:3" x14ac:dyDescent="0.25">
      <c r="A255" s="22" t="str">
        <f>INDEX(Table2[NAMA BARANG],ROW()-2)</f>
        <v>Balon Zodiak 2260</v>
      </c>
      <c r="B255" s="23">
        <f ca="1">INDEX(Table2[TT],ROW()-2)</f>
        <v>2</v>
      </c>
      <c r="C255" s="24" t="str">
        <f>INDEX(Table2[KET],ROW()-2)</f>
        <v>80 pk</v>
      </c>
    </row>
    <row r="256" spans="1:3" x14ac:dyDescent="0.25">
      <c r="A256" s="22" t="str">
        <f>INDEX(Table2[NAMA BARANG],ROW()-2)</f>
        <v>Bando King (Raja) mix gold/ silver</v>
      </c>
      <c r="B256" s="23">
        <f ca="1">INDEX(Table2[TT],ROW()-2)</f>
        <v>2</v>
      </c>
      <c r="C256" s="24" t="str">
        <f>INDEX(Table2[KET],ROW()-2)</f>
        <v>1000 pc</v>
      </c>
    </row>
    <row r="257" spans="1:3" x14ac:dyDescent="0.25">
      <c r="A257" s="22" t="str">
        <f>INDEX(Table2[NAMA BARANG],ROW()-2)</f>
        <v>Bando King (Ratu) gold</v>
      </c>
      <c r="B257" s="23">
        <f ca="1">INDEX(Table2[TT],ROW()-2)</f>
        <v>2</v>
      </c>
      <c r="C257" s="24" t="str">
        <f>INDEX(Table2[KET],ROW()-2)</f>
        <v>600 pc</v>
      </c>
    </row>
    <row r="258" spans="1:3" x14ac:dyDescent="0.25">
      <c r="A258" s="22" t="str">
        <f>INDEX(Table2[NAMA BARANG],ROW()-2)</f>
        <v>Banner Ballet B312 BS</v>
      </c>
      <c r="B258" s="23">
        <f ca="1">INDEX(Table2[TT],ROW()-2)</f>
        <v>1</v>
      </c>
      <c r="C258" s="24" t="str">
        <f>INDEX(Table2[KET],ROW()-2)</f>
        <v>400 pc</v>
      </c>
    </row>
    <row r="259" spans="1:3" x14ac:dyDescent="0.25">
      <c r="A259" s="22" t="str">
        <f>INDEX(Table2[NAMA BARANG],ROW()-2)</f>
        <v>Bensia 06 LMH 4M-3 Hati metalik pendek</v>
      </c>
      <c r="B259" s="23">
        <f ca="1">INDEX(Table2[TT],ROW()-2)</f>
        <v>8</v>
      </c>
      <c r="C259" s="24" t="str">
        <f>INDEX(Table2[KET],ROW()-2)</f>
        <v>1152 pc</v>
      </c>
    </row>
    <row r="260" spans="1:3" x14ac:dyDescent="0.25">
      <c r="A260" s="22" t="str">
        <f>INDEX(Table2[NAMA BARANG],ROW()-2)</f>
        <v>Bensia 2C BTS 128</v>
      </c>
      <c r="B260" s="23">
        <f ca="1">INDEX(Table2[TT],ROW()-2)</f>
        <v>5</v>
      </c>
      <c r="C260" s="24" t="str">
        <f>INDEX(Table2[KET],ROW()-2)</f>
        <v>36 box</v>
      </c>
    </row>
    <row r="261" spans="1:3" x14ac:dyDescent="0.25">
      <c r="A261" s="22" t="str">
        <f>INDEX(Table2[NAMA BARANG],ROW()-2)</f>
        <v>Bensia 905</v>
      </c>
      <c r="B261" s="23">
        <f ca="1">INDEX(Table2[TT],ROW()-2)</f>
        <v>12</v>
      </c>
      <c r="C261" s="24" t="str">
        <f>INDEX(Table2[KET],ROW()-2)</f>
        <v>1152 PCS</v>
      </c>
    </row>
    <row r="262" spans="1:3" x14ac:dyDescent="0.25">
      <c r="A262" s="22" t="str">
        <f>INDEX(Table2[NAMA BARANG],ROW()-2)</f>
        <v>Bensia 908 (1)/ 909 (13)</v>
      </c>
      <c r="B262" s="23">
        <f ca="1">INDEX(Table2[TT],ROW()-2)</f>
        <v>14</v>
      </c>
      <c r="C262" s="24" t="str">
        <f>INDEX(Table2[KET],ROW()-2)</f>
        <v>1152 PCS</v>
      </c>
    </row>
    <row r="263" spans="1:3" x14ac:dyDescent="0.25">
      <c r="A263" s="22" t="str">
        <f>INDEX(Table2[NAMA BARANG],ROW()-2)</f>
        <v>Bensia 9935 pluit (42)</v>
      </c>
      <c r="B263" s="23">
        <f ca="1">INDEX(Table2[TT],ROW()-2)</f>
        <v>1</v>
      </c>
      <c r="C263" s="24" t="str">
        <f>INDEX(Table2[KET],ROW()-2)</f>
        <v>48 box</v>
      </c>
    </row>
    <row r="264" spans="1:3" x14ac:dyDescent="0.25">
      <c r="A264" s="22" t="str">
        <f>INDEX(Table2[NAMA BARANG],ROW()-2)</f>
        <v>Bensia 9938 Cermin Kaca (32)</v>
      </c>
      <c r="B264" s="23">
        <f ca="1">INDEX(Table2[TT],ROW()-2)</f>
        <v>6</v>
      </c>
      <c r="C264" s="24" t="str">
        <f>INDEX(Table2[KET],ROW()-2)</f>
        <v>48 box</v>
      </c>
    </row>
    <row r="265" spans="1:3" x14ac:dyDescent="0.25">
      <c r="A265" s="22" t="str">
        <f>INDEX(Table2[NAMA BARANG],ROW()-2)</f>
        <v>Bensia 9939 A (Faktur) 32</v>
      </c>
      <c r="B265" s="23">
        <f ca="1">INDEX(Table2[TT],ROW()-2)</f>
        <v>5</v>
      </c>
      <c r="C265" s="24" t="str">
        <f>INDEX(Table2[KET],ROW()-2)</f>
        <v>24 box</v>
      </c>
    </row>
    <row r="266" spans="1:3" x14ac:dyDescent="0.25">
      <c r="A266" s="22" t="str">
        <f>INDEX(Table2[NAMA BARANG],ROW()-2)</f>
        <v>Bensia 9939 Dadu (32)</v>
      </c>
      <c r="B266" s="23">
        <f ca="1">INDEX(Table2[TT],ROW()-2)</f>
        <v>5</v>
      </c>
      <c r="C266" s="24" t="str">
        <f>INDEX(Table2[KET],ROW()-2)</f>
        <v>48 box</v>
      </c>
    </row>
    <row r="267" spans="1:3" x14ac:dyDescent="0.25">
      <c r="A267" s="22" t="str">
        <f>INDEX(Table2[NAMA BARANG],ROW()-2)</f>
        <v>Bensia BAEA 009 (1x50)</v>
      </c>
      <c r="B267" s="23">
        <f ca="1">INDEX(Table2[TT],ROW()-2)</f>
        <v>4</v>
      </c>
      <c r="C267" s="24" t="str">
        <f>INDEX(Table2[KET],ROW()-2)</f>
        <v>48 box</v>
      </c>
    </row>
    <row r="268" spans="1:3" x14ac:dyDescent="0.25">
      <c r="A268" s="22" t="str">
        <f>INDEX(Table2[NAMA BARANG],ROW()-2)</f>
        <v>Bensia CYD3-1 Smile</v>
      </c>
      <c r="B268" s="23">
        <f ca="1">INDEX(Table2[TT],ROW()-2)</f>
        <v>6</v>
      </c>
      <c r="C268" s="24" t="str">
        <f>INDEX(Table2[KET],ROW()-2)</f>
        <v>1200 set</v>
      </c>
    </row>
    <row r="269" spans="1:3" x14ac:dyDescent="0.25">
      <c r="A269" s="22" t="str">
        <f>INDEX(Table2[NAMA BARANG],ROW()-2)</f>
        <v>Bensia CYD3-5 Angel 0322</v>
      </c>
      <c r="B269" s="23">
        <f ca="1">INDEX(Table2[TT],ROW()-2)</f>
        <v>8</v>
      </c>
      <c r="C269" s="24" t="str">
        <f>INDEX(Table2[KET],ROW()-2)</f>
        <v>1200 set</v>
      </c>
    </row>
    <row r="270" spans="1:3" x14ac:dyDescent="0.25">
      <c r="A270" s="22" t="str">
        <f>INDEX(Table2[NAMA BARANG],ROW()-2)</f>
        <v>Bensia Dadu SF 9939A</v>
      </c>
      <c r="B270" s="23">
        <f ca="1">INDEX(Table2[TT],ROW()-2)</f>
        <v>5</v>
      </c>
      <c r="C270" s="24" t="str">
        <f>INDEX(Table2[KET],ROW()-2)</f>
        <v>24 box</v>
      </c>
    </row>
    <row r="271" spans="1:3" x14ac:dyDescent="0.25">
      <c r="A271" s="22" t="str">
        <f>INDEX(Table2[NAMA BARANG],ROW()-2)</f>
        <v>Bensia Dollar</v>
      </c>
      <c r="B271" s="23">
        <f ca="1">INDEX(Table2[TT],ROW()-2)</f>
        <v>1</v>
      </c>
      <c r="C271" s="24" t="str">
        <f>INDEX(Table2[KET],ROW()-2)</f>
        <v>12 grs</v>
      </c>
    </row>
    <row r="272" spans="1:3" x14ac:dyDescent="0.25">
      <c r="A272" s="22" t="str">
        <f>INDEX(Table2[NAMA BARANG],ROW()-2)</f>
        <v>Bensia LT 1311 (30 pc) (36)</v>
      </c>
      <c r="B272" s="23">
        <f ca="1">INDEX(Table2[TT],ROW()-2)</f>
        <v>14</v>
      </c>
      <c r="C272" s="24" t="str">
        <f>INDEX(Table2[KET],ROW()-2)</f>
        <v>30 box</v>
      </c>
    </row>
    <row r="273" spans="1:3" x14ac:dyDescent="0.25">
      <c r="A273" s="22" t="str">
        <f>INDEX(Table2[NAMA BARANG],ROW()-2)</f>
        <v>Bensia pluit 9925 A</v>
      </c>
      <c r="B273" s="23">
        <f ca="1">INDEX(Table2[TT],ROW()-2)</f>
        <v>1</v>
      </c>
      <c r="C273" s="24" t="str">
        <f>INDEX(Table2[KET],ROW()-2)</f>
        <v>40 box</v>
      </c>
    </row>
    <row r="274" spans="1:3" x14ac:dyDescent="0.25">
      <c r="A274" s="22" t="str">
        <f>INDEX(Table2[NAMA BARANG],ROW()-2)</f>
        <v>Bensia SF 9925 A (Pluit 42 F)</v>
      </c>
      <c r="B274" s="23">
        <f ca="1">INDEX(Table2[TT],ROW()-2)</f>
        <v>3</v>
      </c>
      <c r="C274" s="24" t="str">
        <f>INDEX(Table2[KET],ROW()-2)</f>
        <v>40 box</v>
      </c>
    </row>
    <row r="275" spans="1:3" x14ac:dyDescent="0.25">
      <c r="A275" s="22" t="str">
        <f>INDEX(Table2[NAMA BARANG],ROW()-2)</f>
        <v>Bensia SF 9925 B (Tangan 42 F)</v>
      </c>
      <c r="B275" s="23">
        <f ca="1">INDEX(Table2[TT],ROW()-2)</f>
        <v>6</v>
      </c>
      <c r="C275" s="24" t="str">
        <f>INDEX(Table2[KET],ROW()-2)</f>
        <v>40 box</v>
      </c>
    </row>
    <row r="276" spans="1:3" x14ac:dyDescent="0.25">
      <c r="A276" s="22" t="str">
        <f>INDEX(Table2[NAMA BARANG],ROW()-2)</f>
        <v>Bensia SF 9925 C (Biasa)</v>
      </c>
      <c r="B276" s="23">
        <f ca="1">INDEX(Table2[TT],ROW()-2)</f>
        <v>1</v>
      </c>
      <c r="C276" s="24" t="str">
        <f>INDEX(Table2[KET],ROW()-2)</f>
        <v>38 box</v>
      </c>
    </row>
    <row r="277" spans="1:3" x14ac:dyDescent="0.25">
      <c r="A277" s="22" t="str">
        <f>INDEX(Table2[NAMA BARANG],ROW()-2)</f>
        <v>Bensia SF 9925 C (Faktur)</v>
      </c>
      <c r="B277" s="23">
        <f ca="1">INDEX(Table2[TT],ROW()-2)</f>
        <v>9</v>
      </c>
      <c r="C277" s="24" t="str">
        <f>INDEX(Table2[KET],ROW()-2)</f>
        <v>40 box</v>
      </c>
    </row>
    <row r="278" spans="1:3" x14ac:dyDescent="0.25">
      <c r="A278" s="22" t="str">
        <f>INDEX(Table2[NAMA BARANG],ROW()-2)</f>
        <v>Bensia SF 9925 C (Sendok 42 Biasa)</v>
      </c>
      <c r="B278" s="23">
        <f ca="1">INDEX(Table2[TT],ROW()-2)</f>
        <v>19</v>
      </c>
      <c r="C278" s="24" t="str">
        <f>INDEX(Table2[KET],ROW()-2)</f>
        <v>40 box</v>
      </c>
    </row>
    <row r="279" spans="1:3" x14ac:dyDescent="0.25">
      <c r="A279" s="22" t="str">
        <f>INDEX(Table2[NAMA BARANG],ROW()-2)</f>
        <v>Bensia ZC 105 pluit</v>
      </c>
      <c r="B279" s="23">
        <f ca="1">INDEX(Table2[TT],ROW()-2)</f>
        <v>5</v>
      </c>
      <c r="C279" s="24" t="str">
        <f>INDEX(Table2[KET],ROW()-2)</f>
        <v>1728 pc</v>
      </c>
    </row>
    <row r="280" spans="1:3" x14ac:dyDescent="0.25">
      <c r="A280" s="22" t="str">
        <f>INDEX(Table2[NAMA BARANG],ROW()-2)</f>
        <v>Bensia ZC 131 Fan (30 Box) isi 48</v>
      </c>
      <c r="B280" s="23">
        <f ca="1">INDEX(Table2[TT],ROW()-2)</f>
        <v>24</v>
      </c>
      <c r="C280" s="24" t="str">
        <f>INDEX(Table2[KET],ROW()-2)</f>
        <v>1728 pc</v>
      </c>
    </row>
    <row r="281" spans="1:3" x14ac:dyDescent="0.25">
      <c r="A281" s="22" t="str">
        <f>INDEX(Table2[NAMA BARANG],ROW()-2)</f>
        <v>Bensia ZC 9937 (50)</v>
      </c>
      <c r="B281" s="23">
        <f ca="1">INDEX(Table2[TT],ROW()-2)</f>
        <v>23</v>
      </c>
      <c r="C281" s="24" t="str">
        <f>INDEX(Table2[KET],ROW()-2)</f>
        <v>72 box</v>
      </c>
    </row>
    <row r="282" spans="1:3" x14ac:dyDescent="0.25">
      <c r="A282" s="22" t="str">
        <f>INDEX(Table2[NAMA BARANG],ROW()-2)</f>
        <v>Binder note/ memo batik T(76)</v>
      </c>
      <c r="B282" s="23">
        <f ca="1">INDEX(Table2[TT],ROW()-2)</f>
        <v>7</v>
      </c>
      <c r="C282" s="24" t="str">
        <f>INDEX(Table2[KET],ROW()-2)</f>
        <v>384 pc</v>
      </c>
    </row>
    <row r="283" spans="1:3" x14ac:dyDescent="0.25">
      <c r="A283" s="22" t="str">
        <f>INDEX(Table2[NAMA BARANG],ROW()-2)</f>
        <v>Bk ASB Folio</v>
      </c>
      <c r="B283" s="23">
        <f ca="1">INDEX(Table2[TT],ROW()-2)</f>
        <v>1</v>
      </c>
      <c r="C283" s="24">
        <f>INDEX(Table2[KET],ROW()-2)</f>
        <v>50</v>
      </c>
    </row>
    <row r="284" spans="1:3" x14ac:dyDescent="0.25">
      <c r="A284" s="22" t="str">
        <f>INDEX(Table2[NAMA BARANG],ROW()-2)</f>
        <v>Bk ASB Kwarto</v>
      </c>
      <c r="B284" s="23">
        <f ca="1">INDEX(Table2[TT],ROW()-2)</f>
        <v>1</v>
      </c>
      <c r="C284" s="24">
        <f>INDEX(Table2[KET],ROW()-2)</f>
        <v>100</v>
      </c>
    </row>
    <row r="285" spans="1:3" x14ac:dyDescent="0.25">
      <c r="A285" s="22" t="str">
        <f>INDEX(Table2[NAMA BARANG],ROW()-2)</f>
        <v>Bk Bank Folio</v>
      </c>
      <c r="B285" s="23">
        <f ca="1">INDEX(Table2[TT],ROW()-2)</f>
        <v>2</v>
      </c>
      <c r="C285" s="24">
        <f>INDEX(Table2[KET],ROW()-2)</f>
        <v>50</v>
      </c>
    </row>
    <row r="286" spans="1:3" x14ac:dyDescent="0.25">
      <c r="A286" s="22" t="str">
        <f>INDEX(Table2[NAMA BARANG],ROW()-2)</f>
        <v>Bk Bank Kwarto</v>
      </c>
      <c r="B286" s="23">
        <f ca="1">INDEX(Table2[TT],ROW()-2)</f>
        <v>2</v>
      </c>
      <c r="C286" s="24">
        <f>INDEX(Table2[KET],ROW()-2)</f>
        <v>100</v>
      </c>
    </row>
    <row r="287" spans="1:3" x14ac:dyDescent="0.25">
      <c r="A287" s="22" t="str">
        <f>INDEX(Table2[NAMA BARANG],ROW()-2)</f>
        <v>Bk BNPP FOLIO (pajak)</v>
      </c>
      <c r="B287" s="23">
        <f ca="1">INDEX(Table2[TT],ROW()-2)</f>
        <v>2</v>
      </c>
      <c r="C287" s="24">
        <f>INDEX(Table2[KET],ROW()-2)</f>
        <v>0</v>
      </c>
    </row>
    <row r="288" spans="1:3" x14ac:dyDescent="0.25">
      <c r="A288" s="22" t="str">
        <f>INDEX(Table2[NAMA BARANG],ROW()-2)</f>
        <v>Bk BNPP Kwarto (pajak)</v>
      </c>
      <c r="B288" s="23">
        <f ca="1">INDEX(Table2[TT],ROW()-2)</f>
        <v>2</v>
      </c>
      <c r="C288" s="24">
        <f>INDEX(Table2[KET],ROW()-2)</f>
        <v>0</v>
      </c>
    </row>
    <row r="289" spans="1:3" x14ac:dyDescent="0.25">
      <c r="A289" s="22" t="str">
        <f>INDEX(Table2[NAMA BARANG],ROW()-2)</f>
        <v>Bk Diary 1273</v>
      </c>
      <c r="B289" s="23">
        <f ca="1">INDEX(Table2[TT],ROW()-2)</f>
        <v>1</v>
      </c>
      <c r="C289" s="24" t="str">
        <f>INDEX(Table2[KET],ROW()-2)</f>
        <v>300 pc</v>
      </c>
    </row>
    <row r="290" spans="1:3" x14ac:dyDescent="0.25">
      <c r="A290" s="22" t="str">
        <f>INDEX(Table2[NAMA BARANG],ROW()-2)</f>
        <v>Bk Diary 1277</v>
      </c>
      <c r="B290" s="23">
        <f ca="1">INDEX(Table2[TT],ROW()-2)</f>
        <v>2</v>
      </c>
      <c r="C290" s="24" t="str">
        <f>INDEX(Table2[KET],ROW()-2)</f>
        <v>300 pc</v>
      </c>
    </row>
    <row r="291" spans="1:3" x14ac:dyDescent="0.25">
      <c r="A291" s="22" t="str">
        <f>INDEX(Table2[NAMA BARANG],ROW()-2)</f>
        <v>Bk mewarnai &amp; cerita miring</v>
      </c>
      <c r="B291" s="23">
        <f ca="1">INDEX(Table2[TT],ROW()-2)</f>
        <v>32</v>
      </c>
      <c r="C291" s="24" t="str">
        <f>INDEX(Table2[KET],ROW()-2)</f>
        <v>128 ls</v>
      </c>
    </row>
    <row r="292" spans="1:3" x14ac:dyDescent="0.25">
      <c r="A292" s="22" t="str">
        <f>INDEX(Table2[NAMA BARANG],ROW()-2)</f>
        <v>Bk mewarnai 21x29 B</v>
      </c>
      <c r="B292" s="23">
        <f ca="1">INDEX(Table2[TT],ROW()-2)</f>
        <v>5</v>
      </c>
      <c r="C292" s="24" t="str">
        <f>INDEX(Table2[KET],ROW()-2)</f>
        <v>600 pc</v>
      </c>
    </row>
    <row r="293" spans="1:3" x14ac:dyDescent="0.25">
      <c r="A293" s="22" t="str">
        <f>INDEX(Table2[NAMA BARANG],ROW()-2)</f>
        <v>Bk mewarnai A5/ Full color</v>
      </c>
      <c r="B293" s="23">
        <f ca="1">INDEX(Table2[TT],ROW()-2)</f>
        <v>1</v>
      </c>
      <c r="C293" s="24" t="str">
        <f>INDEX(Table2[KET],ROW()-2)</f>
        <v>480 pc</v>
      </c>
    </row>
    <row r="294" spans="1:3" x14ac:dyDescent="0.25">
      <c r="A294" s="22" t="str">
        <f>INDEX(Table2[NAMA BARANG],ROW()-2)</f>
        <v>Bk mewarnai ART 8 design (32x50)</v>
      </c>
      <c r="B294" s="23">
        <f ca="1">INDEX(Table2[TT],ROW()-2)</f>
        <v>20</v>
      </c>
      <c r="C294" s="24" t="str">
        <f>INDEX(Table2[KET],ROW()-2)</f>
        <v>1600 pc</v>
      </c>
    </row>
    <row r="295" spans="1:3" x14ac:dyDescent="0.25">
      <c r="A295" s="22" t="str">
        <f>INDEX(Table2[NAMA BARANG],ROW()-2)</f>
        <v>Bk mewarnai ART A4 (8 design)</v>
      </c>
      <c r="B295" s="23">
        <f ca="1">INDEX(Table2[TT],ROW()-2)</f>
        <v>4</v>
      </c>
      <c r="C295" s="24">
        <f>INDEX(Table2[KET],ROW()-2)</f>
        <v>600</v>
      </c>
    </row>
    <row r="296" spans="1:3" x14ac:dyDescent="0.25">
      <c r="A296" s="22" t="str">
        <f>INDEX(Table2[NAMA BARANG],ROW()-2)</f>
        <v>Bk mewarnai BT 21</v>
      </c>
      <c r="B296" s="23">
        <f ca="1">INDEX(Table2[TT],ROW()-2)</f>
        <v>2</v>
      </c>
      <c r="C296" s="24">
        <f>INDEX(Table2[KET],ROW()-2)</f>
        <v>600</v>
      </c>
    </row>
    <row r="297" spans="1:3" x14ac:dyDescent="0.25">
      <c r="A297" s="22" t="str">
        <f>INDEX(Table2[NAMA BARANG],ROW()-2)</f>
        <v>Bk mewarnai HTL 600-650</v>
      </c>
      <c r="B297" s="23">
        <f ca="1">INDEX(Table2[TT],ROW()-2)</f>
        <v>2</v>
      </c>
      <c r="C297" s="24" t="str">
        <f>INDEX(Table2[KET],ROW()-2)</f>
        <v>160 ls</v>
      </c>
    </row>
    <row r="298" spans="1:3" x14ac:dyDescent="0.25">
      <c r="A298" s="22" t="str">
        <f>INDEX(Table2[NAMA BARANG],ROW()-2)</f>
        <v>Bk mewarnai jumbo 4 seri IF</v>
      </c>
      <c r="B298" s="23">
        <f ca="1">INDEX(Table2[TT],ROW()-2)</f>
        <v>2</v>
      </c>
      <c r="C298" s="24">
        <f>INDEX(Table2[KET],ROW()-2)</f>
        <v>600</v>
      </c>
    </row>
    <row r="299" spans="1:3" x14ac:dyDescent="0.25">
      <c r="A299" s="22" t="str">
        <f>INDEX(Table2[NAMA BARANG],ROW()-2)</f>
        <v>Bk mewarnai jumbo kode 8A4-1</v>
      </c>
      <c r="B299" s="23">
        <f ca="1">INDEX(Table2[TT],ROW()-2)</f>
        <v>2</v>
      </c>
      <c r="C299" s="24" t="str">
        <f>INDEX(Table2[KET],ROW()-2)</f>
        <v>1200 pc</v>
      </c>
    </row>
    <row r="300" spans="1:3" x14ac:dyDescent="0.25">
      <c r="A300" s="22" t="str">
        <f>INDEX(Table2[NAMA BARANG],ROW()-2)</f>
        <v>Bk Spiral Gliter Happy Cherub G-12 (1 Pk=6)/ A-017 polos</v>
      </c>
      <c r="B300" s="23">
        <f ca="1">INDEX(Table2[TT],ROW()-2)</f>
        <v>6</v>
      </c>
      <c r="C300" s="24" t="str">
        <f>INDEX(Table2[KET],ROW()-2)</f>
        <v>30 ls</v>
      </c>
    </row>
    <row r="301" spans="1:3" x14ac:dyDescent="0.25">
      <c r="A301" s="22" t="str">
        <f>INDEX(Table2[NAMA BARANG],ROW()-2)</f>
        <v>Bk Spiral X-019 MM Gliter(3)/ 052 Hk(5)</v>
      </c>
      <c r="B301" s="23">
        <f ca="1">INDEX(Table2[TT],ROW()-2)</f>
        <v>8</v>
      </c>
      <c r="C301" s="24" t="str">
        <f>INDEX(Table2[KET],ROW()-2)</f>
        <v>400 pc</v>
      </c>
    </row>
    <row r="302" spans="1:3" x14ac:dyDescent="0.25">
      <c r="A302" s="22" t="str">
        <f>INDEX(Table2[NAMA BARANG],ROW()-2)</f>
        <v>Bk Spiral X-053 MM timbul</v>
      </c>
      <c r="B302" s="23">
        <f ca="1">INDEX(Table2[TT],ROW()-2)</f>
        <v>2</v>
      </c>
      <c r="C302" s="24" t="str">
        <f>INDEX(Table2[KET],ROW()-2)</f>
        <v>400 pc</v>
      </c>
    </row>
    <row r="303" spans="1:3" x14ac:dyDescent="0.25">
      <c r="A303" s="22" t="str">
        <f>INDEX(Table2[NAMA BARANG],ROW()-2)</f>
        <v>Bk/ Diary 1047</v>
      </c>
      <c r="B303" s="23">
        <f ca="1">INDEX(Table2[TT],ROW()-2)</f>
        <v>1</v>
      </c>
      <c r="C303" s="24">
        <f>INDEX(Table2[KET],ROW()-2)</f>
        <v>0</v>
      </c>
    </row>
    <row r="304" spans="1:3" x14ac:dyDescent="0.25">
      <c r="A304" s="22" t="str">
        <f>INDEX(Table2[NAMA BARANG],ROW()-2)</f>
        <v>Bk/ NB A 318B(1)</v>
      </c>
      <c r="B304" s="23">
        <f ca="1">INDEX(Table2[TT],ROW()-2)</f>
        <v>1</v>
      </c>
      <c r="C304" s="24" t="str">
        <f>INDEX(Table2[KET],ROW()-2)</f>
        <v>120 pc</v>
      </c>
    </row>
    <row r="305" spans="1:3" x14ac:dyDescent="0.25">
      <c r="A305" s="22" t="str">
        <f>INDEX(Table2[NAMA BARANG],ROW()-2)</f>
        <v>Bk/ NB A 326K(5)/ A 343K(1)</v>
      </c>
      <c r="B305" s="23">
        <f ca="1">INDEX(Table2[TT],ROW()-2)</f>
        <v>6</v>
      </c>
      <c r="C305" s="24" t="str">
        <f>INDEX(Table2[KET],ROW()-2)</f>
        <v>180 pc</v>
      </c>
    </row>
    <row r="306" spans="1:3" x14ac:dyDescent="0.25">
      <c r="A306" s="22" t="str">
        <f>INDEX(Table2[NAMA BARANG],ROW()-2)</f>
        <v>Bk/ NB A 331B</v>
      </c>
      <c r="B306" s="23">
        <f ca="1">INDEX(Table2[TT],ROW()-2)</f>
        <v>3</v>
      </c>
      <c r="C306" s="24" t="str">
        <f>INDEX(Table2[KET],ROW()-2)</f>
        <v>120 pc</v>
      </c>
    </row>
    <row r="307" spans="1:3" x14ac:dyDescent="0.25">
      <c r="A307" s="22" t="str">
        <f>INDEX(Table2[NAMA BARANG],ROW()-2)</f>
        <v>Bk/ NB A 342K</v>
      </c>
      <c r="B307" s="23">
        <f ca="1">INDEX(Table2[TT],ROW()-2)</f>
        <v>9</v>
      </c>
      <c r="C307" s="24" t="str">
        <f>INDEX(Table2[KET],ROW()-2)</f>
        <v>180 pc</v>
      </c>
    </row>
    <row r="308" spans="1:3" x14ac:dyDescent="0.25">
      <c r="A308" s="22" t="str">
        <f>INDEX(Table2[NAMA BARANG],ROW()-2)</f>
        <v>Bk/ NB Kancing A5 Dsy</v>
      </c>
      <c r="B308" s="23">
        <f ca="1">INDEX(Table2[TT],ROW()-2)</f>
        <v>4</v>
      </c>
      <c r="C308" s="24" t="str">
        <f>INDEX(Table2[KET],ROW()-2)</f>
        <v>210 pc</v>
      </c>
    </row>
    <row r="309" spans="1:3" x14ac:dyDescent="0.25">
      <c r="A309" s="22" t="str">
        <f>INDEX(Table2[NAMA BARANG],ROW()-2)</f>
        <v>Bk/ NB Spiral 6650/ 6450 (A6)</v>
      </c>
      <c r="B309" s="23">
        <f ca="1">INDEX(Table2[TT],ROW()-2)</f>
        <v>4</v>
      </c>
      <c r="C309" s="24" t="str">
        <f>INDEX(Table2[KET],ROW()-2)</f>
        <v>240 pc</v>
      </c>
    </row>
    <row r="310" spans="1:3" x14ac:dyDescent="0.25">
      <c r="A310" s="22" t="str">
        <f>INDEX(Table2[NAMA BARANG],ROW()-2)</f>
        <v>Bk/ NB Spiral A6-120 Tab</v>
      </c>
      <c r="B310" s="23">
        <f ca="1">INDEX(Table2[TT],ROW()-2)</f>
        <v>3</v>
      </c>
      <c r="C310" s="24" t="str">
        <f>INDEX(Table2[KET],ROW()-2)</f>
        <v>160 pc</v>
      </c>
    </row>
    <row r="311" spans="1:3" x14ac:dyDescent="0.25">
      <c r="A311" s="22" t="str">
        <f>INDEX(Table2[NAMA BARANG],ROW()-2)</f>
        <v>Block note Enter spiral 403</v>
      </c>
      <c r="B311" s="23">
        <f ca="1">INDEX(Table2[TT],ROW()-2)</f>
        <v>3</v>
      </c>
      <c r="C311" s="24" t="str">
        <f>INDEX(Table2[KET],ROW()-2)</f>
        <v>20 ls</v>
      </c>
    </row>
    <row r="312" spans="1:3" x14ac:dyDescent="0.25">
      <c r="A312" s="22" t="str">
        <f>INDEX(Table2[NAMA BARANG],ROW()-2)</f>
        <v>Block note Enter spiral 404</v>
      </c>
      <c r="B312" s="23">
        <f ca="1">INDEX(Table2[TT],ROW()-2)</f>
        <v>3</v>
      </c>
      <c r="C312" s="24" t="str">
        <f>INDEX(Table2[KET],ROW()-2)</f>
        <v>40 ls</v>
      </c>
    </row>
    <row r="313" spans="1:3" x14ac:dyDescent="0.25">
      <c r="A313" s="22" t="str">
        <f>INDEX(Table2[NAMA BARANG],ROW()-2)</f>
        <v>Block Note XD B5-4D/ 1015(1)/ 1019(1)/ 1013(1)</v>
      </c>
      <c r="B313" s="23">
        <f ca="1">INDEX(Table2[TT],ROW()-2)</f>
        <v>3</v>
      </c>
      <c r="C313" s="24" t="str">
        <f>INDEX(Table2[KET],ROW()-2)</f>
        <v>96 pc</v>
      </c>
    </row>
    <row r="314" spans="1:3" x14ac:dyDescent="0.25">
      <c r="A314" s="22" t="str">
        <f>INDEX(Table2[NAMA BARANG],ROW()-2)</f>
        <v>Block Note/ NB A4</v>
      </c>
      <c r="B314" s="23">
        <f ca="1">INDEX(Table2[TT],ROW()-2)</f>
        <v>3</v>
      </c>
      <c r="C314" s="24" t="str">
        <f>INDEX(Table2[KET],ROW()-2)</f>
        <v>72 pc</v>
      </c>
    </row>
    <row r="315" spans="1:3" x14ac:dyDescent="0.25">
      <c r="A315" s="22" t="str">
        <f>INDEX(Table2[NAMA BARANG],ROW()-2)</f>
        <v>BN 7102 A5-20</v>
      </c>
      <c r="B315" s="23">
        <f ca="1">INDEX(Table2[TT],ROW()-2)</f>
        <v>4</v>
      </c>
      <c r="C315" s="24" t="str">
        <f>INDEX(Table2[KET],ROW()-2)</f>
        <v>96 pc</v>
      </c>
    </row>
    <row r="316" spans="1:3" x14ac:dyDescent="0.25">
      <c r="A316" s="22" t="str">
        <f>INDEX(Table2[NAMA BARANG],ROW()-2)</f>
        <v>BN A5 Bo.164</v>
      </c>
      <c r="B316" s="23">
        <f ca="1">INDEX(Table2[TT],ROW()-2)</f>
        <v>3</v>
      </c>
      <c r="C316" s="24" t="str">
        <f>INDEX(Table2[KET],ROW()-2)</f>
        <v>96 pc</v>
      </c>
    </row>
    <row r="317" spans="1:3" x14ac:dyDescent="0.25">
      <c r="A317" s="22" t="str">
        <f>INDEX(Table2[NAMA BARANG],ROW()-2)</f>
        <v>BN A5 Diyuan DW.A5-03</v>
      </c>
      <c r="B317" s="23">
        <f ca="1">INDEX(Table2[TT],ROW()-2)</f>
        <v>5</v>
      </c>
      <c r="C317" s="24" t="str">
        <f>INDEX(Table2[KET],ROW()-2)</f>
        <v>120 pc</v>
      </c>
    </row>
    <row r="318" spans="1:3" x14ac:dyDescent="0.25">
      <c r="A318" s="22" t="str">
        <f>INDEX(Table2[NAMA BARANG],ROW()-2)</f>
        <v>BN A5 ETJ</v>
      </c>
      <c r="B318" s="23">
        <f ca="1">INDEX(Table2[TT],ROW()-2)</f>
        <v>5</v>
      </c>
      <c r="C318" s="24" t="str">
        <f>INDEX(Table2[KET],ROW()-2)</f>
        <v>144 pc</v>
      </c>
    </row>
    <row r="319" spans="1:3" x14ac:dyDescent="0.25">
      <c r="A319" s="22" t="str">
        <f>INDEX(Table2[NAMA BARANG],ROW()-2)</f>
        <v>BN A5 Fancy 0913 (Minion)</v>
      </c>
      <c r="B319" s="23">
        <f ca="1">INDEX(Table2[TT],ROW()-2)</f>
        <v>1</v>
      </c>
      <c r="C319" s="24" t="str">
        <f>INDEX(Table2[KET],ROW()-2)</f>
        <v>72 pc</v>
      </c>
    </row>
    <row r="320" spans="1:3" x14ac:dyDescent="0.25">
      <c r="A320" s="22" t="str">
        <f>INDEX(Table2[NAMA BARANG],ROW()-2)</f>
        <v>BN A5 Rabbit/ koala</v>
      </c>
      <c r="B320" s="23">
        <f ca="1">INDEX(Table2[TT],ROW()-2)</f>
        <v>18</v>
      </c>
      <c r="C320" s="24" t="str">
        <f>INDEX(Table2[KET],ROW()-2)</f>
        <v>66 pc</v>
      </c>
    </row>
    <row r="321" spans="1:3" x14ac:dyDescent="0.25">
      <c r="A321" s="22" t="str">
        <f>INDEX(Table2[NAMA BARANG],ROW()-2)</f>
        <v>BN A5 Sika B(4)/ or(3) ring 20</v>
      </c>
      <c r="B321" s="23">
        <f ca="1">INDEX(Table2[TT],ROW()-2)</f>
        <v>7</v>
      </c>
      <c r="C321" s="24">
        <f>INDEX(Table2[KET],ROW()-2)</f>
        <v>72</v>
      </c>
    </row>
    <row r="322" spans="1:3" x14ac:dyDescent="0.25">
      <c r="A322" s="22" t="str">
        <f>INDEX(Table2[NAMA BARANG],ROW()-2)</f>
        <v>BN A5 Sika K(5)/ M(1) ring 20</v>
      </c>
      <c r="B322" s="23">
        <f ca="1">INDEX(Table2[TT],ROW()-2)</f>
        <v>6</v>
      </c>
      <c r="C322" s="24">
        <f>INDEX(Table2[KET],ROW()-2)</f>
        <v>72</v>
      </c>
    </row>
    <row r="323" spans="1:3" x14ac:dyDescent="0.25">
      <c r="A323" s="22" t="str">
        <f>INDEX(Table2[NAMA BARANG],ROW()-2)</f>
        <v>BN B5 8102</v>
      </c>
      <c r="B323" s="23">
        <f ca="1">INDEX(Table2[TT],ROW()-2)</f>
        <v>1</v>
      </c>
      <c r="C323" s="24" t="str">
        <f>INDEX(Table2[KET],ROW()-2)</f>
        <v>72 pc</v>
      </c>
    </row>
    <row r="324" spans="1:3" x14ac:dyDescent="0.25">
      <c r="A324" s="22" t="str">
        <f>INDEX(Table2[NAMA BARANG],ROW()-2)</f>
        <v>BN B5 warna koala</v>
      </c>
      <c r="B324" s="23">
        <f ca="1">INDEX(Table2[TT],ROW()-2)</f>
        <v>4</v>
      </c>
      <c r="C324" s="24" t="str">
        <f>INDEX(Table2[KET],ROW()-2)</f>
        <v>54 pc</v>
      </c>
    </row>
    <row r="325" spans="1:3" x14ac:dyDescent="0.25">
      <c r="A325" s="22" t="str">
        <f>INDEX(Table2[NAMA BARANG],ROW()-2)</f>
        <v>BN S 032k - S002 PR</v>
      </c>
      <c r="B325" s="23">
        <f ca="1">INDEX(Table2[TT],ROW()-2)</f>
        <v>1</v>
      </c>
      <c r="C325" s="24" t="str">
        <f>INDEX(Table2[KET],ROW()-2)</f>
        <v>296 pc</v>
      </c>
    </row>
    <row r="326" spans="1:3" x14ac:dyDescent="0.25">
      <c r="A326" s="22" t="str">
        <f>INDEX(Table2[NAMA BARANG],ROW()-2)</f>
        <v>BN Slip A5 Sika Campus</v>
      </c>
      <c r="B326" s="23">
        <f ca="1">INDEX(Table2[TT],ROW()-2)</f>
        <v>49</v>
      </c>
      <c r="C326" s="24">
        <f>INDEX(Table2[KET],ROW()-2)</f>
        <v>72</v>
      </c>
    </row>
    <row r="327" spans="1:3" x14ac:dyDescent="0.25">
      <c r="A327" s="22" t="str">
        <f>INDEX(Table2[NAMA BARANG],ROW()-2)</f>
        <v>BNL A2560-37/38/ A5 besar</v>
      </c>
      <c r="B327" s="23">
        <f ca="1">INDEX(Table2[TT],ROW()-2)</f>
        <v>1</v>
      </c>
      <c r="C327" s="24" t="str">
        <f>INDEX(Table2[KET],ROW()-2)</f>
        <v>36 ls</v>
      </c>
    </row>
    <row r="328" spans="1:3" x14ac:dyDescent="0.25">
      <c r="A328" s="22" t="str">
        <f>INDEX(Table2[NAMA BARANG],ROW()-2)</f>
        <v>BNS 72kk 1096/ A6</v>
      </c>
      <c r="B328" s="23">
        <f ca="1">INDEX(Table2[TT],ROW()-2)</f>
        <v>1</v>
      </c>
      <c r="C328" s="24" t="str">
        <f>INDEX(Table2[KET],ROW()-2)</f>
        <v>300 pc</v>
      </c>
    </row>
    <row r="329" spans="1:3" x14ac:dyDescent="0.25">
      <c r="A329" s="22" t="str">
        <f>INDEX(Table2[NAMA BARANG],ROW()-2)</f>
        <v>BNS XB 72k 1273</v>
      </c>
      <c r="B329" s="23">
        <f ca="1">INDEX(Table2[TT],ROW()-2)</f>
        <v>1</v>
      </c>
      <c r="C329" s="24" t="str">
        <f>INDEX(Table2[KET],ROW()-2)</f>
        <v>24 ls</v>
      </c>
    </row>
    <row r="330" spans="1:3" x14ac:dyDescent="0.25">
      <c r="A330" s="22" t="str">
        <f>INDEX(Table2[NAMA BARANG],ROW()-2)</f>
        <v>BNS XB 72k 1352</v>
      </c>
      <c r="B330" s="23">
        <f ca="1">INDEX(Table2[TT],ROW()-2)</f>
        <v>3</v>
      </c>
      <c r="C330" s="24" t="str">
        <f>INDEX(Table2[KET],ROW()-2)</f>
        <v>300 pc</v>
      </c>
    </row>
    <row r="331" spans="1:3" x14ac:dyDescent="0.25">
      <c r="A331" s="22" t="str">
        <f>INDEX(Table2[NAMA BARANG],ROW()-2)</f>
        <v>BNS XB 72k 1400</v>
      </c>
      <c r="B331" s="23">
        <f ca="1">INDEX(Table2[TT],ROW()-2)</f>
        <v>1</v>
      </c>
      <c r="C331" s="24" t="str">
        <f>INDEX(Table2[KET],ROW()-2)</f>
        <v>300 pc</v>
      </c>
    </row>
    <row r="332" spans="1:3" x14ac:dyDescent="0.25">
      <c r="A332" s="22" t="str">
        <f>INDEX(Table2[NAMA BARANG],ROW()-2)</f>
        <v>BNS XB 72K 263/ A6 FR</v>
      </c>
      <c r="B332" s="23">
        <f ca="1">INDEX(Table2[TT],ROW()-2)</f>
        <v>1</v>
      </c>
      <c r="C332" s="24" t="str">
        <f>INDEX(Table2[KET],ROW()-2)</f>
        <v>320 pc</v>
      </c>
    </row>
    <row r="333" spans="1:3" x14ac:dyDescent="0.25">
      <c r="A333" s="22" t="str">
        <f>INDEX(Table2[NAMA BARANG],ROW()-2)</f>
        <v>BNS XQ 86k 294/9 / 332/9</v>
      </c>
      <c r="B333" s="23">
        <f ca="1">INDEX(Table2[TT],ROW()-2)</f>
        <v>2</v>
      </c>
      <c r="C333" s="24">
        <f>INDEX(Table2[KET],ROW()-2)</f>
        <v>320</v>
      </c>
    </row>
    <row r="334" spans="1:3" x14ac:dyDescent="0.25">
      <c r="A334" s="22" t="str">
        <f>INDEX(Table2[NAMA BARANG],ROW()-2)</f>
        <v>BNS XQ 95k 415/ 440</v>
      </c>
      <c r="B334" s="23">
        <f ca="1">INDEX(Table2[TT],ROW()-2)</f>
        <v>2</v>
      </c>
      <c r="C334" s="24">
        <f>INDEX(Table2[KET],ROW()-2)</f>
        <v>480</v>
      </c>
    </row>
    <row r="335" spans="1:3" x14ac:dyDescent="0.25">
      <c r="A335" s="22" t="str">
        <f>INDEX(Table2[NAMA BARANG],ROW()-2)</f>
        <v>BNS XQ 95k 500/ 511</v>
      </c>
      <c r="B335" s="23">
        <f ca="1">INDEX(Table2[TT],ROW()-2)</f>
        <v>2</v>
      </c>
      <c r="C335" s="24">
        <f>INDEX(Table2[KET],ROW()-2)</f>
        <v>480</v>
      </c>
    </row>
    <row r="336" spans="1:3" x14ac:dyDescent="0.25">
      <c r="A336" s="22" t="str">
        <f>INDEX(Table2[NAMA BARANG],ROW()-2)</f>
        <v>BNT 2560-45</v>
      </c>
      <c r="B336" s="23">
        <f ca="1">INDEX(Table2[TT],ROW()-2)</f>
        <v>1</v>
      </c>
      <c r="C336" s="24" t="str">
        <f>INDEX(Table2[KET],ROW()-2)</f>
        <v>200 pc</v>
      </c>
    </row>
    <row r="337" spans="1:3" x14ac:dyDescent="0.25">
      <c r="A337" s="22" t="str">
        <f>INDEX(Table2[NAMA BARANG],ROW()-2)</f>
        <v>Box file enter kcg Ht(1)/ B(1)</v>
      </c>
      <c r="B337" s="23">
        <f ca="1">INDEX(Table2[TT],ROW()-2)</f>
        <v>2</v>
      </c>
      <c r="C337" s="24" t="str">
        <f>INDEX(Table2[KET],ROW()-2)</f>
        <v>60 pc</v>
      </c>
    </row>
    <row r="338" spans="1:3" x14ac:dyDescent="0.25">
      <c r="A338" s="22" t="str">
        <f>INDEX(Table2[NAMA BARANG],ROW()-2)</f>
        <v>Box file Microtop A.618/ 3 susun</v>
      </c>
      <c r="B338" s="23">
        <f ca="1">INDEX(Table2[TT],ROW()-2)</f>
        <v>10</v>
      </c>
      <c r="C338" s="24" t="str">
        <f>INDEX(Table2[KET],ROW()-2)</f>
        <v>48 pc</v>
      </c>
    </row>
    <row r="339" spans="1:3" x14ac:dyDescent="0.25">
      <c r="A339" s="22" t="str">
        <f>INDEX(Table2[NAMA BARANG],ROW()-2)</f>
        <v>Box file Microtop A.648/ 4 susun</v>
      </c>
      <c r="B339" s="23">
        <f ca="1">INDEX(Table2[TT],ROW()-2)</f>
        <v>8</v>
      </c>
      <c r="C339" s="24" t="str">
        <f>INDEX(Table2[KET],ROW()-2)</f>
        <v>40 pc</v>
      </c>
    </row>
    <row r="340" spans="1:3" x14ac:dyDescent="0.25">
      <c r="A340" s="22" t="str">
        <f>INDEX(Table2[NAMA BARANG],ROW()-2)</f>
        <v>Box file tylo C 306 Bmuda(9), M(6)</v>
      </c>
      <c r="B340" s="23">
        <f ca="1">INDEX(Table2[TT],ROW()-2)</f>
        <v>15</v>
      </c>
      <c r="C340" s="24" t="str">
        <f>INDEX(Table2[KET],ROW()-2)</f>
        <v>48 pc</v>
      </c>
    </row>
    <row r="341" spans="1:3" x14ac:dyDescent="0.25">
      <c r="A341" s="22" t="str">
        <f>INDEX(Table2[NAMA BARANG],ROW()-2)</f>
        <v>Box file tylo C 306 ht(11), Btua(7)</v>
      </c>
      <c r="B341" s="23">
        <f ca="1">INDEX(Table2[TT],ROW()-2)</f>
        <v>18</v>
      </c>
      <c r="C341" s="24" t="str">
        <f>INDEX(Table2[KET],ROW()-2)</f>
        <v>48 pc</v>
      </c>
    </row>
    <row r="342" spans="1:3" x14ac:dyDescent="0.25">
      <c r="A342" s="22" t="str">
        <f>INDEX(Table2[NAMA BARANG],ROW()-2)</f>
        <v>Box file tylo C 306 Orange(6), Hj(6)</v>
      </c>
      <c r="B342" s="23">
        <f ca="1">INDEX(Table2[TT],ROW()-2)</f>
        <v>12</v>
      </c>
      <c r="C342" s="24" t="str">
        <f>INDEX(Table2[KET],ROW()-2)</f>
        <v>48 pc</v>
      </c>
    </row>
    <row r="343" spans="1:3" x14ac:dyDescent="0.25">
      <c r="A343" s="22" t="str">
        <f>INDEX(Table2[NAMA BARANG],ROW()-2)</f>
        <v>Box file V Tech</v>
      </c>
      <c r="B343" s="23">
        <f ca="1">INDEX(Table2[TT],ROW()-2)</f>
        <v>11</v>
      </c>
      <c r="C343" s="24" t="str">
        <f>INDEX(Table2[KET],ROW()-2)</f>
        <v>72 pc</v>
      </c>
    </row>
    <row r="344" spans="1:3" x14ac:dyDescent="0.25">
      <c r="A344" s="22" t="str">
        <f>INDEX(Table2[NAMA BARANG],ROW()-2)</f>
        <v>Bp 0218 Sekuter (48)</v>
      </c>
      <c r="B344" s="23">
        <f ca="1">INDEX(Table2[TT],ROW()-2)</f>
        <v>2</v>
      </c>
      <c r="C344" s="24" t="str">
        <f>INDEX(Table2[KET],ROW()-2)</f>
        <v>144 ls</v>
      </c>
    </row>
    <row r="345" spans="1:3" x14ac:dyDescent="0.25">
      <c r="A345" s="22" t="str">
        <f>INDEX(Table2[NAMA BARANG],ROW()-2)</f>
        <v>Bp 0908/ S3 Biru (36)</v>
      </c>
      <c r="B345" s="23">
        <f ca="1">INDEX(Table2[TT],ROW()-2)</f>
        <v>6</v>
      </c>
      <c r="C345" s="24" t="str">
        <f>INDEX(Table2[KET],ROW()-2)</f>
        <v>40 box</v>
      </c>
    </row>
    <row r="346" spans="1:3" x14ac:dyDescent="0.25">
      <c r="A346" s="22" t="str">
        <f>INDEX(Table2[NAMA BARANG],ROW()-2)</f>
        <v>Bp 0929</v>
      </c>
      <c r="B346" s="23">
        <f ca="1">INDEX(Table2[TT],ROW()-2)</f>
        <v>3</v>
      </c>
      <c r="C346" s="24" t="str">
        <f>INDEX(Table2[KET],ROW()-2)</f>
        <v>144 ls</v>
      </c>
    </row>
    <row r="347" spans="1:3" x14ac:dyDescent="0.25">
      <c r="A347" s="22" t="str">
        <f>INDEX(Table2[NAMA BARANG],ROW()-2)</f>
        <v>Bp 10w Smurf(1)/ 4w Smurf(1)</v>
      </c>
      <c r="B347" s="23">
        <f ca="1">INDEX(Table2[TT],ROW()-2)</f>
        <v>1</v>
      </c>
      <c r="C347" s="24" t="str">
        <f>INDEX(Table2[KET],ROW()-2)</f>
        <v>36 box</v>
      </c>
    </row>
    <row r="348" spans="1:3" x14ac:dyDescent="0.25">
      <c r="A348" s="22" t="str">
        <f>INDEX(Table2[NAMA BARANG],ROW()-2)</f>
        <v>Bp 1120 kaki</v>
      </c>
      <c r="B348" s="23">
        <f ca="1">INDEX(Table2[TT],ROW()-2)</f>
        <v>5</v>
      </c>
      <c r="C348" s="24" t="str">
        <f>INDEX(Table2[KET],ROW()-2)</f>
        <v>144 ls</v>
      </c>
    </row>
    <row r="349" spans="1:3" x14ac:dyDescent="0.25">
      <c r="A349" s="22" t="str">
        <f>INDEX(Table2[NAMA BARANG],ROW()-2)</f>
        <v>Bp 116 (36)</v>
      </c>
      <c r="B349" s="23">
        <f ca="1">INDEX(Table2[TT],ROW()-2)</f>
        <v>6</v>
      </c>
      <c r="C349" s="24" t="str">
        <f>INDEX(Table2[KET],ROW()-2)</f>
        <v>48 box</v>
      </c>
    </row>
    <row r="350" spans="1:3" x14ac:dyDescent="0.25">
      <c r="A350" s="22" t="str">
        <f>INDEX(Table2[NAMA BARANG],ROW()-2)</f>
        <v>Bp 12/ on off M mouse</v>
      </c>
      <c r="B350" s="23">
        <f ca="1">INDEX(Table2[TT],ROW()-2)</f>
        <v>5</v>
      </c>
      <c r="C350" s="24" t="str">
        <f>INDEX(Table2[KET],ROW()-2)</f>
        <v>200 ls</v>
      </c>
    </row>
    <row r="351" spans="1:3" x14ac:dyDescent="0.25">
      <c r="A351" s="22" t="str">
        <f>INDEX(Table2[NAMA BARANG],ROW()-2)</f>
        <v>Bp 1890 jamur</v>
      </c>
      <c r="B351" s="23">
        <f ca="1">INDEX(Table2[TT],ROW()-2)</f>
        <v>3</v>
      </c>
      <c r="C351" s="24" t="str">
        <f>INDEX(Table2[KET],ROW()-2)</f>
        <v>18 box</v>
      </c>
    </row>
    <row r="352" spans="1:3" x14ac:dyDescent="0.25">
      <c r="A352" s="22" t="str">
        <f>INDEX(Table2[NAMA BARANG],ROW()-2)</f>
        <v>Bp 2028</v>
      </c>
      <c r="B352" s="23">
        <f ca="1">INDEX(Table2[TT],ROW()-2)</f>
        <v>3</v>
      </c>
      <c r="C352" s="24" t="str">
        <f>INDEX(Table2[KET],ROW()-2)</f>
        <v>144 ls</v>
      </c>
    </row>
    <row r="353" spans="1:3" x14ac:dyDescent="0.25">
      <c r="A353" s="22" t="str">
        <f>INDEX(Table2[NAMA BARANG],ROW()-2)</f>
        <v>Bp 2313</v>
      </c>
      <c r="B353" s="23">
        <f ca="1">INDEX(Table2[TT],ROW()-2)</f>
        <v>1</v>
      </c>
      <c r="C353" s="24" t="str">
        <f>INDEX(Table2[KET],ROW()-2)</f>
        <v>144 ls</v>
      </c>
    </row>
    <row r="354" spans="1:3" x14ac:dyDescent="0.25">
      <c r="A354" s="22" t="str">
        <f>INDEX(Table2[NAMA BARANG],ROW()-2)</f>
        <v>Bp 2319 (1)/ 9809 (3)</v>
      </c>
      <c r="B354" s="23">
        <f ca="1">INDEX(Table2[TT],ROW()-2)</f>
        <v>4</v>
      </c>
      <c r="C354" s="24" t="str">
        <f>INDEX(Table2[KET],ROW()-2)</f>
        <v>144 ls</v>
      </c>
    </row>
    <row r="355" spans="1:3" x14ac:dyDescent="0.25">
      <c r="A355" s="22" t="str">
        <f>INDEX(Table2[NAMA BARANG],ROW()-2)</f>
        <v>Bp 2325 (1)</v>
      </c>
      <c r="B355" s="23">
        <f ca="1">INDEX(Table2[TT],ROW()-2)</f>
        <v>1</v>
      </c>
      <c r="C355" s="24" t="str">
        <f>INDEX(Table2[KET],ROW()-2)</f>
        <v>144 ls</v>
      </c>
    </row>
    <row r="356" spans="1:3" x14ac:dyDescent="0.25">
      <c r="A356" s="22" t="str">
        <f>INDEX(Table2[NAMA BARANG],ROW()-2)</f>
        <v>Bp 2326 (2)/ 9928 (3)</v>
      </c>
      <c r="B356" s="23">
        <f ca="1">INDEX(Table2[TT],ROW()-2)</f>
        <v>5</v>
      </c>
      <c r="C356" s="24" t="str">
        <f>INDEX(Table2[KET],ROW()-2)</f>
        <v>144 ls</v>
      </c>
    </row>
    <row r="357" spans="1:3" x14ac:dyDescent="0.25">
      <c r="A357" s="22" t="str">
        <f>INDEX(Table2[NAMA BARANG],ROW()-2)</f>
        <v>Bp 25001</v>
      </c>
      <c r="B357" s="23">
        <f ca="1">INDEX(Table2[TT],ROW()-2)</f>
        <v>5</v>
      </c>
      <c r="C357" s="24" t="str">
        <f>INDEX(Table2[KET],ROW()-2)</f>
        <v>18 box</v>
      </c>
    </row>
    <row r="358" spans="1:3" x14ac:dyDescent="0.25">
      <c r="A358" s="22" t="str">
        <f>INDEX(Table2[NAMA BARANG],ROW()-2)</f>
        <v>Bp 25001</v>
      </c>
      <c r="B358" s="23">
        <f ca="1">INDEX(Table2[TT],ROW()-2)</f>
        <v>5</v>
      </c>
      <c r="C358" s="24" t="str">
        <f>INDEX(Table2[KET],ROW()-2)</f>
        <v>18 box</v>
      </c>
    </row>
    <row r="359" spans="1:3" x14ac:dyDescent="0.25">
      <c r="A359" s="22" t="str">
        <f>INDEX(Table2[NAMA BARANG],ROW()-2)</f>
        <v>Bp 2628</v>
      </c>
      <c r="B359" s="23">
        <f ca="1">INDEX(Table2[TT],ROW()-2)</f>
        <v>4</v>
      </c>
      <c r="C359" s="24" t="str">
        <f>INDEX(Table2[KET],ROW()-2)</f>
        <v>36 box</v>
      </c>
    </row>
    <row r="360" spans="1:3" x14ac:dyDescent="0.25">
      <c r="A360" s="22" t="str">
        <f>INDEX(Table2[NAMA BARANG],ROW()-2)</f>
        <v>Bp 2710 tentara</v>
      </c>
      <c r="B360" s="23">
        <f ca="1">INDEX(Table2[TT],ROW()-2)</f>
        <v>3</v>
      </c>
      <c r="C360" s="24" t="str">
        <f>INDEX(Table2[KET],ROW()-2)</f>
        <v>18 box</v>
      </c>
    </row>
    <row r="361" spans="1:3" x14ac:dyDescent="0.25">
      <c r="A361" s="22" t="str">
        <f>INDEX(Table2[NAMA BARANG],ROW()-2)</f>
        <v>Bp 2710 tentara (48)</v>
      </c>
      <c r="B361" s="23">
        <f ca="1">INDEX(Table2[TT],ROW()-2)</f>
        <v>1</v>
      </c>
      <c r="C361" s="24" t="str">
        <f>INDEX(Table2[KET],ROW()-2)</f>
        <v>16 box</v>
      </c>
    </row>
    <row r="362" spans="1:3" x14ac:dyDescent="0.25">
      <c r="A362" s="22" t="str">
        <f>INDEX(Table2[NAMA BARANG],ROW()-2)</f>
        <v>Bp 2710 tentara (48)</v>
      </c>
      <c r="B362" s="23">
        <f ca="1">INDEX(Table2[TT],ROW()-2)</f>
        <v>4</v>
      </c>
      <c r="C362" s="24" t="str">
        <f>INDEX(Table2[KET],ROW()-2)</f>
        <v>16 box</v>
      </c>
    </row>
    <row r="363" spans="1:3" x14ac:dyDescent="0.25">
      <c r="A363" s="22" t="str">
        <f>INDEX(Table2[NAMA BARANG],ROW()-2)</f>
        <v>Bp 2725</v>
      </c>
      <c r="B363" s="23">
        <f ca="1">INDEX(Table2[TT],ROW()-2)</f>
        <v>1</v>
      </c>
      <c r="C363" s="24" t="str">
        <f>INDEX(Table2[KET],ROW()-2)</f>
        <v>120 ls</v>
      </c>
    </row>
    <row r="364" spans="1:3" x14ac:dyDescent="0.25">
      <c r="A364" s="22" t="str">
        <f>INDEX(Table2[NAMA BARANG],ROW()-2)</f>
        <v>Bp 2731</v>
      </c>
      <c r="B364" s="23">
        <f ca="1">INDEX(Table2[TT],ROW()-2)</f>
        <v>1</v>
      </c>
      <c r="C364" s="24" t="str">
        <f>INDEX(Table2[KET],ROW()-2)</f>
        <v>18 box</v>
      </c>
    </row>
    <row r="365" spans="1:3" x14ac:dyDescent="0.25">
      <c r="A365" s="22" t="str">
        <f>INDEX(Table2[NAMA BARANG],ROW()-2)</f>
        <v>Bp 3028 love straw (7=18 box/ 1= 21 box) 1x48</v>
      </c>
      <c r="B365" s="23">
        <f ca="1">INDEX(Table2[TT],ROW()-2)</f>
        <v>4</v>
      </c>
      <c r="C365" s="24" t="str">
        <f>INDEX(Table2[KET],ROW()-2)</f>
        <v>18 box</v>
      </c>
    </row>
    <row r="366" spans="1:3" x14ac:dyDescent="0.25">
      <c r="A366" s="22" t="str">
        <f>INDEX(Table2[NAMA BARANG],ROW()-2)</f>
        <v>Bp 3333 gelas + pedang</v>
      </c>
      <c r="B366" s="23">
        <f ca="1">INDEX(Table2[TT],ROW()-2)</f>
        <v>1</v>
      </c>
      <c r="C366" s="24" t="str">
        <f>INDEX(Table2[KET],ROW()-2)</f>
        <v>72 box</v>
      </c>
    </row>
    <row r="367" spans="1:3" x14ac:dyDescent="0.25">
      <c r="A367" s="22" t="str">
        <f>INDEX(Table2[NAMA BARANG],ROW()-2)</f>
        <v>Bp 3653 kuda (48)</v>
      </c>
      <c r="B367" s="23">
        <f ca="1">INDEX(Table2[TT],ROW()-2)</f>
        <v>1</v>
      </c>
      <c r="C367" s="24" t="str">
        <f>INDEX(Table2[KET],ROW()-2)</f>
        <v>18 box</v>
      </c>
    </row>
    <row r="368" spans="1:3" x14ac:dyDescent="0.25">
      <c r="A368" s="22" t="str">
        <f>INDEX(Table2[NAMA BARANG],ROW()-2)</f>
        <v>Bp 380 (1x36)</v>
      </c>
      <c r="B368" s="23">
        <f ca="1">INDEX(Table2[TT],ROW()-2)</f>
        <v>1</v>
      </c>
      <c r="C368" s="24" t="str">
        <f>INDEX(Table2[KET],ROW()-2)</f>
        <v>48 box</v>
      </c>
    </row>
    <row r="369" spans="1:3" x14ac:dyDescent="0.25">
      <c r="A369" s="22" t="str">
        <f>INDEX(Table2[NAMA BARANG],ROW()-2)</f>
        <v>Bp 389 AB (1x36)</v>
      </c>
      <c r="B369" s="23">
        <f ca="1">INDEX(Table2[TT],ROW()-2)</f>
        <v>2</v>
      </c>
      <c r="C369" s="24" t="str">
        <f>INDEX(Table2[KET],ROW()-2)</f>
        <v>48 box</v>
      </c>
    </row>
    <row r="370" spans="1:3" x14ac:dyDescent="0.25">
      <c r="A370" s="22" t="str">
        <f>INDEX(Table2[NAMA BARANG],ROW()-2)</f>
        <v>Bp 4W box (P1081)</v>
      </c>
      <c r="B370" s="23">
        <f ca="1">INDEX(Table2[TT],ROW()-2)</f>
        <v>1</v>
      </c>
      <c r="C370" s="24" t="str">
        <f>INDEX(Table2[KET],ROW()-2)</f>
        <v>108 ls</v>
      </c>
    </row>
    <row r="371" spans="1:3" x14ac:dyDescent="0.25">
      <c r="A371" s="22" t="str">
        <f>INDEX(Table2[NAMA BARANG],ROW()-2)</f>
        <v>Bp 506</v>
      </c>
      <c r="B371" s="23">
        <f ca="1">INDEX(Table2[TT],ROW()-2)</f>
        <v>4</v>
      </c>
      <c r="C371" s="24" t="str">
        <f>INDEX(Table2[KET],ROW()-2)</f>
        <v>144 ls</v>
      </c>
    </row>
    <row r="372" spans="1:3" x14ac:dyDescent="0.25">
      <c r="A372" s="22" t="str">
        <f>INDEX(Table2[NAMA BARANG],ROW()-2)</f>
        <v>Bp 6 warna HK 6060 (24)</v>
      </c>
      <c r="B372" s="23">
        <f ca="1">INDEX(Table2[TT],ROW()-2)</f>
        <v>1</v>
      </c>
      <c r="C372" s="24" t="str">
        <f>INDEX(Table2[KET],ROW()-2)</f>
        <v>60 box</v>
      </c>
    </row>
    <row r="373" spans="1:3" x14ac:dyDescent="0.25">
      <c r="A373" s="22" t="str">
        <f>INDEX(Table2[NAMA BARANG],ROW()-2)</f>
        <v>Bp 6653</v>
      </c>
      <c r="B373" s="23">
        <f ca="1">INDEX(Table2[TT],ROW()-2)</f>
        <v>3</v>
      </c>
      <c r="C373" s="24" t="str">
        <f>INDEX(Table2[KET],ROW()-2)</f>
        <v>144 ls</v>
      </c>
    </row>
    <row r="374" spans="1:3" x14ac:dyDescent="0.25">
      <c r="A374" s="22" t="str">
        <f>INDEX(Table2[NAMA BARANG],ROW()-2)</f>
        <v>Bp 680 diamond Hati (48)</v>
      </c>
      <c r="B374" s="23">
        <f ca="1">INDEX(Table2[TT],ROW()-2)</f>
        <v>6</v>
      </c>
      <c r="C374" s="24" t="str">
        <f>INDEX(Table2[KET],ROW()-2)</f>
        <v>20 box</v>
      </c>
    </row>
    <row r="375" spans="1:3" x14ac:dyDescent="0.25">
      <c r="A375" s="22" t="str">
        <f>INDEX(Table2[NAMA BARANG],ROW()-2)</f>
        <v>Bp 68003 apel</v>
      </c>
      <c r="B375" s="23">
        <f ca="1">INDEX(Table2[TT],ROW()-2)</f>
        <v>2</v>
      </c>
      <c r="C375" s="24" t="str">
        <f>INDEX(Table2[KET],ROW()-2)</f>
        <v>144 ls</v>
      </c>
    </row>
    <row r="376" spans="1:3" x14ac:dyDescent="0.25">
      <c r="A376" s="22" t="str">
        <f>INDEX(Table2[NAMA BARANG],ROW()-2)</f>
        <v>Bp 688/ S3 Biru (30)</v>
      </c>
      <c r="B376" s="23">
        <f ca="1">INDEX(Table2[TT],ROW()-2)</f>
        <v>1</v>
      </c>
      <c r="C376" s="24" t="str">
        <f>INDEX(Table2[KET],ROW()-2)</f>
        <v>32 box</v>
      </c>
    </row>
    <row r="377" spans="1:3" x14ac:dyDescent="0.25">
      <c r="A377" s="22" t="str">
        <f>INDEX(Table2[NAMA BARANG],ROW()-2)</f>
        <v>Bp 6w 6767 sika</v>
      </c>
      <c r="B377" s="23">
        <f ca="1">INDEX(Table2[TT],ROW()-2)</f>
        <v>2</v>
      </c>
      <c r="C377" s="24" t="str">
        <f>INDEX(Table2[KET],ROW()-2)</f>
        <v>108 ls</v>
      </c>
    </row>
    <row r="378" spans="1:3" x14ac:dyDescent="0.25">
      <c r="A378" s="22" t="str">
        <f>INDEX(Table2[NAMA BARANG],ROW()-2)</f>
        <v>Bp 6w MIX karakter 6 gambar</v>
      </c>
      <c r="B378" s="23">
        <f ca="1">INDEX(Table2[TT],ROW()-2)</f>
        <v>9</v>
      </c>
      <c r="C378" s="24" t="str">
        <f>INDEX(Table2[KET],ROW()-2)</f>
        <v>1296 pc</v>
      </c>
    </row>
    <row r="379" spans="1:3" x14ac:dyDescent="0.25">
      <c r="A379" s="22" t="str">
        <f>INDEX(Table2[NAMA BARANG],ROW()-2)</f>
        <v>Bp 7035</v>
      </c>
      <c r="B379" s="23">
        <f ca="1">INDEX(Table2[TT],ROW()-2)</f>
        <v>2</v>
      </c>
      <c r="C379" s="24" t="str">
        <f>INDEX(Table2[KET],ROW()-2)</f>
        <v>192 ls</v>
      </c>
    </row>
    <row r="380" spans="1:3" x14ac:dyDescent="0.25">
      <c r="A380" s="22" t="str">
        <f>INDEX(Table2[NAMA BARANG],ROW()-2)</f>
        <v>Bp 7054</v>
      </c>
      <c r="B380" s="23">
        <f ca="1">INDEX(Table2[TT],ROW()-2)</f>
        <v>1</v>
      </c>
      <c r="C380" s="24" t="str">
        <f>INDEX(Table2[KET],ROW()-2)</f>
        <v>192 ls</v>
      </c>
    </row>
    <row r="381" spans="1:3" x14ac:dyDescent="0.25">
      <c r="A381" s="22" t="str">
        <f>INDEX(Table2[NAMA BARANG],ROW()-2)</f>
        <v>Bp 7064</v>
      </c>
      <c r="B381" s="23">
        <f ca="1">INDEX(Table2[TT],ROW()-2)</f>
        <v>14</v>
      </c>
      <c r="C381" s="24" t="str">
        <f>INDEX(Table2[KET],ROW()-2)</f>
        <v>192 ls</v>
      </c>
    </row>
    <row r="382" spans="1:3" x14ac:dyDescent="0.25">
      <c r="A382" s="22" t="str">
        <f>INDEX(Table2[NAMA BARANG],ROW()-2)</f>
        <v>Bp 7067</v>
      </c>
      <c r="B382" s="23">
        <f ca="1">INDEX(Table2[TT],ROW()-2)</f>
        <v>20</v>
      </c>
      <c r="C382" s="24" t="str">
        <f>INDEX(Table2[KET],ROW()-2)</f>
        <v>192 ls</v>
      </c>
    </row>
    <row r="383" spans="1:3" x14ac:dyDescent="0.25">
      <c r="A383" s="22" t="str">
        <f>INDEX(Table2[NAMA BARANG],ROW()-2)</f>
        <v>Bp 789</v>
      </c>
      <c r="B383" s="23">
        <f ca="1">INDEX(Table2[TT],ROW()-2)</f>
        <v>2</v>
      </c>
      <c r="C383" s="24" t="str">
        <f>INDEX(Table2[KET],ROW()-2)</f>
        <v>48 box</v>
      </c>
    </row>
    <row r="384" spans="1:3" x14ac:dyDescent="0.25">
      <c r="A384" s="22" t="str">
        <f>INDEX(Table2[NAMA BARANG],ROW()-2)</f>
        <v>Bp 82018 garukan/ rabbit</v>
      </c>
      <c r="B384" s="23">
        <f ca="1">INDEX(Table2[TT],ROW()-2)</f>
        <v>1</v>
      </c>
      <c r="C384" s="24" t="str">
        <f>INDEX(Table2[KET],ROW()-2)</f>
        <v>144 ls</v>
      </c>
    </row>
    <row r="385" spans="1:3" x14ac:dyDescent="0.25">
      <c r="A385" s="22" t="str">
        <f>INDEX(Table2[NAMA BARANG],ROW()-2)</f>
        <v>Bp 8646</v>
      </c>
      <c r="B385" s="23">
        <f ca="1">INDEX(Table2[TT],ROW()-2)</f>
        <v>6</v>
      </c>
      <c r="C385" s="24" t="str">
        <f>INDEX(Table2[KET],ROW()-2)</f>
        <v>144 ls</v>
      </c>
    </row>
    <row r="386" spans="1:3" x14ac:dyDescent="0.25">
      <c r="A386" s="22" t="str">
        <f>INDEX(Table2[NAMA BARANG],ROW()-2)</f>
        <v>Bp 8813 bebek (48)</v>
      </c>
      <c r="B386" s="23">
        <f ca="1">INDEX(Table2[TT],ROW()-2)</f>
        <v>1</v>
      </c>
      <c r="C386" s="24" t="str">
        <f>INDEX(Table2[KET],ROW()-2)</f>
        <v>36 box</v>
      </c>
    </row>
    <row r="387" spans="1:3" x14ac:dyDescent="0.25">
      <c r="A387" s="22" t="str">
        <f>INDEX(Table2[NAMA BARANG],ROW()-2)</f>
        <v>Bp 8889 hati</v>
      </c>
      <c r="B387" s="23">
        <f ca="1">INDEX(Table2[TT],ROW()-2)</f>
        <v>3</v>
      </c>
      <c r="C387" s="24" t="str">
        <f>INDEX(Table2[KET],ROW()-2)</f>
        <v>144 ls</v>
      </c>
    </row>
    <row r="388" spans="1:3" x14ac:dyDescent="0.25">
      <c r="A388" s="22" t="str">
        <f>INDEX(Table2[NAMA BARANG],ROW()-2)</f>
        <v>Bp 8W megan</v>
      </c>
      <c r="B388" s="23">
        <f ca="1">INDEX(Table2[TT],ROW()-2)</f>
        <v>2</v>
      </c>
      <c r="C388" s="24" t="str">
        <f>INDEX(Table2[KET],ROW()-2)</f>
        <v>144 ls</v>
      </c>
    </row>
    <row r="389" spans="1:3" x14ac:dyDescent="0.25">
      <c r="A389" s="22" t="str">
        <f>INDEX(Table2[NAMA BARANG],ROW()-2)</f>
        <v>Bp 9799</v>
      </c>
      <c r="B389" s="23">
        <f ca="1">INDEX(Table2[TT],ROW()-2)</f>
        <v>2</v>
      </c>
      <c r="C389" s="24" t="str">
        <f>INDEX(Table2[KET],ROW()-2)</f>
        <v>144 ls</v>
      </c>
    </row>
    <row r="390" spans="1:3" x14ac:dyDescent="0.25">
      <c r="A390" s="22" t="str">
        <f>INDEX(Table2[NAMA BARANG],ROW()-2)</f>
        <v>Bp 9892</v>
      </c>
      <c r="B390" s="23">
        <f ca="1">INDEX(Table2[TT],ROW()-2)</f>
        <v>11</v>
      </c>
      <c r="C390" s="24" t="str">
        <f>INDEX(Table2[KET],ROW()-2)</f>
        <v>144 ls</v>
      </c>
    </row>
    <row r="391" spans="1:3" x14ac:dyDescent="0.25">
      <c r="A391" s="22" t="str">
        <f>INDEX(Table2[NAMA BARANG],ROW()-2)</f>
        <v>Bp 9938</v>
      </c>
      <c r="B391" s="23">
        <f ca="1">INDEX(Table2[TT],ROW()-2)</f>
        <v>1</v>
      </c>
      <c r="C391" s="24" t="str">
        <f>INDEX(Table2[KET],ROW()-2)</f>
        <v>144 ls</v>
      </c>
    </row>
    <row r="392" spans="1:3" x14ac:dyDescent="0.25">
      <c r="A392" s="22" t="str">
        <f>INDEX(Table2[NAMA BARANG],ROW()-2)</f>
        <v>Bp AODM 011 (7)/ 010 (8) Faktur</v>
      </c>
      <c r="B392" s="23">
        <f ca="1">INDEX(Table2[TT],ROW()-2)</f>
        <v>15</v>
      </c>
      <c r="C392" s="24" t="str">
        <f>INDEX(Table2[KET],ROW()-2)</f>
        <v>240 ls</v>
      </c>
    </row>
    <row r="393" spans="1:3" x14ac:dyDescent="0.25">
      <c r="A393" s="22" t="str">
        <f>INDEX(Table2[NAMA BARANG],ROW()-2)</f>
        <v>Bp AODM 020 Ht</v>
      </c>
      <c r="B393" s="23">
        <f ca="1">INDEX(Table2[TT],ROW()-2)</f>
        <v>3</v>
      </c>
      <c r="C393" s="24" t="str">
        <f>INDEX(Table2[KET],ROW()-2)</f>
        <v>144 ls</v>
      </c>
    </row>
    <row r="394" spans="1:3" x14ac:dyDescent="0.25">
      <c r="A394" s="22" t="str">
        <f>INDEX(Table2[NAMA BARANG],ROW()-2)</f>
        <v>Bp AODM 021 Faktur</v>
      </c>
      <c r="B394" s="23">
        <f ca="1">INDEX(Table2[TT],ROW()-2)</f>
        <v>6</v>
      </c>
      <c r="C394" s="24" t="str">
        <f>INDEX(Table2[KET],ROW()-2)</f>
        <v>240 ls</v>
      </c>
    </row>
    <row r="395" spans="1:3" x14ac:dyDescent="0.25">
      <c r="A395" s="22" t="str">
        <f>INDEX(Table2[NAMA BARANG],ROW()-2)</f>
        <v>Bp AODM 911</v>
      </c>
      <c r="B395" s="23">
        <f ca="1">INDEX(Table2[TT],ROW()-2)</f>
        <v>3</v>
      </c>
      <c r="C395" s="24" t="str">
        <f>INDEX(Table2[KET],ROW()-2)</f>
        <v>144 ls</v>
      </c>
    </row>
    <row r="396" spans="1:3" x14ac:dyDescent="0.25">
      <c r="A396" s="22" t="str">
        <f>INDEX(Table2[NAMA BARANG],ROW()-2)</f>
        <v>Bp Aopo 335 htm (24)</v>
      </c>
      <c r="B396" s="23">
        <f ca="1">INDEX(Table2[TT],ROW()-2)</f>
        <v>1</v>
      </c>
      <c r="C396" s="24" t="str">
        <f>INDEX(Table2[KET],ROW()-2)</f>
        <v>240 ls</v>
      </c>
    </row>
    <row r="397" spans="1:3" x14ac:dyDescent="0.25">
      <c r="A397" s="22" t="str">
        <f>INDEX(Table2[NAMA BARANG],ROW()-2)</f>
        <v>Bp Aopo 4506 B</v>
      </c>
      <c r="B397" s="23">
        <f ca="1">INDEX(Table2[TT],ROW()-2)</f>
        <v>1</v>
      </c>
      <c r="C397" s="24" t="str">
        <f>INDEX(Table2[KET],ROW()-2)</f>
        <v>144 ls</v>
      </c>
    </row>
    <row r="398" spans="1:3" x14ac:dyDescent="0.25">
      <c r="A398" s="22" t="str">
        <f>INDEX(Table2[NAMA BARANG],ROW()-2)</f>
        <v>Bp art 3013</v>
      </c>
      <c r="B398" s="23">
        <f ca="1">INDEX(Table2[TT],ROW()-2)</f>
        <v>1</v>
      </c>
      <c r="C398" s="24" t="str">
        <f>INDEX(Table2[KET],ROW()-2)</f>
        <v>5400 pc</v>
      </c>
    </row>
    <row r="399" spans="1:3" x14ac:dyDescent="0.25">
      <c r="A399" s="22" t="str">
        <f>INDEX(Table2[NAMA BARANG],ROW()-2)</f>
        <v>Bp ATM crystal</v>
      </c>
      <c r="B399" s="23">
        <f ca="1">INDEX(Table2[TT],ROW()-2)</f>
        <v>2</v>
      </c>
      <c r="C399" s="24" t="str">
        <f>INDEX(Table2[KET],ROW()-2)</f>
        <v>20 grs</v>
      </c>
    </row>
    <row r="400" spans="1:3" x14ac:dyDescent="0.25">
      <c r="A400" s="22" t="str">
        <f>INDEX(Table2[NAMA BARANG],ROW()-2)</f>
        <v>Bp B-88</v>
      </c>
      <c r="B400" s="23">
        <f ca="1">INDEX(Table2[TT],ROW()-2)</f>
        <v>7</v>
      </c>
      <c r="C400" s="24" t="str">
        <f>INDEX(Table2[KET],ROW()-2)</f>
        <v>20 grs</v>
      </c>
    </row>
    <row r="401" spans="1:3" x14ac:dyDescent="0.25">
      <c r="A401" s="22" t="str">
        <f>INDEX(Table2[NAMA BARANG],ROW()-2)</f>
        <v>Bp bellignafoss</v>
      </c>
      <c r="B401" s="23">
        <f ca="1">INDEX(Table2[TT],ROW()-2)</f>
        <v>2</v>
      </c>
      <c r="C401" s="24" t="str">
        <f>INDEX(Table2[KET],ROW()-2)</f>
        <v>12 grs</v>
      </c>
    </row>
    <row r="402" spans="1:3" x14ac:dyDescent="0.25">
      <c r="A402" s="22" t="str">
        <f>INDEX(Table2[NAMA BARANG],ROW()-2)</f>
        <v>Bp bensia KMN 008/ 007</v>
      </c>
      <c r="B402" s="23">
        <f ca="1">INDEX(Table2[TT],ROW()-2)</f>
        <v>1</v>
      </c>
      <c r="C402" s="24" t="str">
        <f>INDEX(Table2[KET],ROW()-2)</f>
        <v>48 box</v>
      </c>
    </row>
    <row r="403" spans="1:3" x14ac:dyDescent="0.25">
      <c r="A403" s="22" t="str">
        <f>INDEX(Table2[NAMA BARANG],ROW()-2)</f>
        <v>Bp BF 8118/ 8w</v>
      </c>
      <c r="B403" s="23">
        <f ca="1">INDEX(Table2[TT],ROW()-2)</f>
        <v>1</v>
      </c>
      <c r="C403" s="24" t="str">
        <f>INDEX(Table2[KET],ROW()-2)</f>
        <v>144 ls</v>
      </c>
    </row>
    <row r="404" spans="1:3" x14ac:dyDescent="0.25">
      <c r="A404" s="22" t="str">
        <f>INDEX(Table2[NAMA BARANG],ROW()-2)</f>
        <v>Bp bolang-baling 1 box 48</v>
      </c>
      <c r="B404" s="23">
        <f ca="1">INDEX(Table2[TT],ROW()-2)</f>
        <v>2</v>
      </c>
      <c r="C404" s="24" t="str">
        <f>INDEX(Table2[KET],ROW()-2)</f>
        <v>36 box</v>
      </c>
    </row>
    <row r="405" spans="1:3" x14ac:dyDescent="0.25">
      <c r="A405" s="22" t="str">
        <f>INDEX(Table2[NAMA BARANG],ROW()-2)</f>
        <v>Bp box 1000 K 1000</v>
      </c>
      <c r="B405" s="23">
        <f ca="1">INDEX(Table2[TT],ROW()-2)</f>
        <v>3</v>
      </c>
      <c r="C405" s="24" t="str">
        <f>INDEX(Table2[KET],ROW()-2)</f>
        <v>72 ls</v>
      </c>
    </row>
    <row r="406" spans="1:3" x14ac:dyDescent="0.25">
      <c r="A406" s="22" t="str">
        <f>INDEX(Table2[NAMA BARANG],ROW()-2)</f>
        <v>Bp box ketapel AB 2921</v>
      </c>
      <c r="B406" s="23">
        <f ca="1">INDEX(Table2[TT],ROW()-2)</f>
        <v>7</v>
      </c>
      <c r="C406" s="24" t="str">
        <f>INDEX(Table2[KET],ROW()-2)</f>
        <v>135 ls</v>
      </c>
    </row>
    <row r="407" spans="1:3" x14ac:dyDescent="0.25">
      <c r="A407" s="22" t="str">
        <f>INDEX(Table2[NAMA BARANG],ROW()-2)</f>
        <v>Bp cabe (G-103) + jepitan ret</v>
      </c>
      <c r="B407" s="23">
        <f ca="1">INDEX(Table2[TT],ROW()-2)</f>
        <v>1</v>
      </c>
      <c r="C407" s="24" t="str">
        <f>INDEX(Table2[KET],ROW()-2)</f>
        <v>1392 pc</v>
      </c>
    </row>
    <row r="408" spans="1:3" x14ac:dyDescent="0.25">
      <c r="A408" s="22" t="str">
        <f>INDEX(Table2[NAMA BARANG],ROW()-2)</f>
        <v>Bp cabe (G-103) + jepitan ret (kng/Hj)</v>
      </c>
      <c r="B408" s="23">
        <f ca="1">INDEX(Table2[TT],ROW()-2)</f>
        <v>13</v>
      </c>
      <c r="C408" s="24" t="str">
        <f>INDEX(Table2[KET],ROW()-2)</f>
        <v>2000 pc</v>
      </c>
    </row>
    <row r="409" spans="1:3" x14ac:dyDescent="0.25">
      <c r="A409" s="22" t="str">
        <f>INDEX(Table2[NAMA BARANG],ROW()-2)</f>
        <v>Bp Cosh CS 8501</v>
      </c>
      <c r="B409" s="23">
        <f ca="1">INDEX(Table2[TT],ROW()-2)</f>
        <v>7</v>
      </c>
      <c r="C409" s="24" t="str">
        <f>INDEX(Table2[KET],ROW()-2)</f>
        <v>144 ls</v>
      </c>
    </row>
    <row r="410" spans="1:3" x14ac:dyDescent="0.25">
      <c r="A410" s="22" t="str">
        <f>INDEX(Table2[NAMA BARANG],ROW()-2)</f>
        <v>Bp Cosh CS 8503</v>
      </c>
      <c r="B410" s="23">
        <f ca="1">INDEX(Table2[TT],ROW()-2)</f>
        <v>2</v>
      </c>
      <c r="C410" s="24" t="str">
        <f>INDEX(Table2[KET],ROW()-2)</f>
        <v>144 ls</v>
      </c>
    </row>
    <row r="411" spans="1:3" x14ac:dyDescent="0.25">
      <c r="A411" s="22" t="str">
        <f>INDEX(Table2[NAMA BARANG],ROW()-2)</f>
        <v>Bp Cosh CS 8601</v>
      </c>
      <c r="B411" s="23">
        <f ca="1">INDEX(Table2[TT],ROW()-2)</f>
        <v>15</v>
      </c>
      <c r="C411" s="24" t="str">
        <f>INDEX(Table2[KET],ROW()-2)</f>
        <v>144 ls</v>
      </c>
    </row>
    <row r="412" spans="1:3" x14ac:dyDescent="0.25">
      <c r="A412" s="22" t="str">
        <f>INDEX(Table2[NAMA BARANG],ROW()-2)</f>
        <v>Bp Cosh CS G 10</v>
      </c>
      <c r="B412" s="23">
        <f ca="1">INDEX(Table2[TT],ROW()-2)</f>
        <v>4</v>
      </c>
      <c r="C412" s="24" t="str">
        <f>INDEX(Table2[KET],ROW()-2)</f>
        <v>144 ls</v>
      </c>
    </row>
    <row r="413" spans="1:3" x14ac:dyDescent="0.25">
      <c r="A413" s="22" t="str">
        <f>INDEX(Table2[NAMA BARANG],ROW()-2)</f>
        <v>Bp Cosh CS LS 919</v>
      </c>
      <c r="B413" s="23">
        <f ca="1">INDEX(Table2[TT],ROW()-2)</f>
        <v>3</v>
      </c>
      <c r="C413" s="24" t="str">
        <f>INDEX(Table2[KET],ROW()-2)</f>
        <v>144 ls</v>
      </c>
    </row>
    <row r="414" spans="1:3" x14ac:dyDescent="0.25">
      <c r="A414" s="22" t="str">
        <f>INDEX(Table2[NAMA BARANG],ROW()-2)</f>
        <v>Bp D Tian 1015 (6)/ 108 (11)</v>
      </c>
      <c r="B414" s="23">
        <f ca="1">INDEX(Table2[TT],ROW()-2)</f>
        <v>14</v>
      </c>
      <c r="C414" s="24" t="str">
        <f>INDEX(Table2[KET],ROW()-2)</f>
        <v>144 ls</v>
      </c>
    </row>
    <row r="415" spans="1:3" x14ac:dyDescent="0.25">
      <c r="A415" s="22" t="str">
        <f>INDEX(Table2[NAMA BARANG],ROW()-2)</f>
        <v>Bp DB 530</v>
      </c>
      <c r="B415" s="23">
        <f ca="1">INDEX(Table2[TT],ROW()-2)</f>
        <v>6</v>
      </c>
      <c r="C415" s="24" t="str">
        <f>INDEX(Table2[KET],ROW()-2)</f>
        <v>120 ls</v>
      </c>
    </row>
    <row r="416" spans="1:3" x14ac:dyDescent="0.25">
      <c r="A416" s="22" t="str">
        <f>INDEX(Table2[NAMA BARANG],ROW()-2)</f>
        <v>Bp Dbs GG 99</v>
      </c>
      <c r="B416" s="23">
        <f ca="1">INDEX(Table2[TT],ROW()-2)</f>
        <v>4</v>
      </c>
      <c r="C416" s="24" t="str">
        <f>INDEX(Table2[KET],ROW()-2)</f>
        <v>144 ls</v>
      </c>
    </row>
    <row r="417" spans="1:3" x14ac:dyDescent="0.25">
      <c r="A417" s="22" t="str">
        <f>INDEX(Table2[NAMA BARANG],ROW()-2)</f>
        <v>Bp Deboss 550 + Refill</v>
      </c>
      <c r="B417" s="23">
        <f ca="1">INDEX(Table2[TT],ROW()-2)</f>
        <v>2</v>
      </c>
      <c r="C417" s="24" t="str">
        <f>INDEX(Table2[KET],ROW()-2)</f>
        <v>120 ls</v>
      </c>
    </row>
    <row r="418" spans="1:3" x14ac:dyDescent="0.25">
      <c r="A418" s="22" t="str">
        <f>INDEX(Table2[NAMA BARANG],ROW()-2)</f>
        <v>Bp Design kepala AB kotak/ bulat</v>
      </c>
      <c r="B418" s="23">
        <f ca="1">INDEX(Table2[TT],ROW()-2)</f>
        <v>1</v>
      </c>
      <c r="C418" s="24" t="str">
        <f>INDEX(Table2[KET],ROW()-2)</f>
        <v>135 ls</v>
      </c>
    </row>
    <row r="419" spans="1:3" x14ac:dyDescent="0.25">
      <c r="A419" s="22" t="str">
        <f>INDEX(Table2[NAMA BARANG],ROW()-2)</f>
        <v>Bp Doraemon 3008</v>
      </c>
      <c r="B419" s="23">
        <f ca="1">INDEX(Table2[TT],ROW()-2)</f>
        <v>2</v>
      </c>
      <c r="C419" s="24" t="str">
        <f>INDEX(Table2[KET],ROW()-2)</f>
        <v>1152 pc</v>
      </c>
    </row>
    <row r="420" spans="1:3" x14ac:dyDescent="0.25">
      <c r="A420" s="22" t="str">
        <f>INDEX(Table2[NAMA BARANG],ROW()-2)</f>
        <v>Bp elegant 1803</v>
      </c>
      <c r="B420" s="23">
        <f ca="1">INDEX(Table2[TT],ROW()-2)</f>
        <v>2</v>
      </c>
      <c r="C420" s="24" t="str">
        <f>INDEX(Table2[KET],ROW()-2)</f>
        <v>144 ls</v>
      </c>
    </row>
    <row r="421" spans="1:3" x14ac:dyDescent="0.25">
      <c r="A421" s="22" t="str">
        <f>INDEX(Table2[NAMA BARANG],ROW()-2)</f>
        <v>Bp executive BM 300 merah</v>
      </c>
      <c r="B421" s="23">
        <f ca="1">INDEX(Table2[TT],ROW()-2)</f>
        <v>1</v>
      </c>
      <c r="C421" s="24" t="str">
        <f>INDEX(Table2[KET],ROW()-2)</f>
        <v>144 ls</v>
      </c>
    </row>
    <row r="422" spans="1:3" x14ac:dyDescent="0.25">
      <c r="A422" s="22" t="str">
        <f>INDEX(Table2[NAMA BARANG],ROW()-2)</f>
        <v>Bp F001 030/12w glitermix</v>
      </c>
      <c r="B422" s="23">
        <f ca="1">INDEX(Table2[TT],ROW()-2)</f>
        <v>5</v>
      </c>
      <c r="C422" s="24" t="str">
        <f>INDEX(Table2[KET],ROW()-2)</f>
        <v>160 pc</v>
      </c>
    </row>
    <row r="423" spans="1:3" x14ac:dyDescent="0.25">
      <c r="A423" s="22" t="str">
        <f>INDEX(Table2[NAMA BARANG],ROW()-2)</f>
        <v>Bp F4 AW 46/ 8018 (1x36)</v>
      </c>
      <c r="B423" s="23">
        <f ca="1">INDEX(Table2[TT],ROW()-2)</f>
        <v>7</v>
      </c>
      <c r="C423" s="24" t="str">
        <f>INDEX(Table2[KET],ROW()-2)</f>
        <v>96 box</v>
      </c>
    </row>
    <row r="424" spans="1:3" x14ac:dyDescent="0.25">
      <c r="A424" s="22" t="str">
        <f>INDEX(Table2[NAMA BARANG],ROW()-2)</f>
        <v>Bp Fancy 18888</v>
      </c>
      <c r="B424" s="23">
        <f ca="1">INDEX(Table2[TT],ROW()-2)</f>
        <v>1</v>
      </c>
      <c r="C424" s="24" t="str">
        <f>INDEX(Table2[KET],ROW()-2)</f>
        <v>144 ls</v>
      </c>
    </row>
    <row r="425" spans="1:3" x14ac:dyDescent="0.25">
      <c r="A425" s="22" t="str">
        <f>INDEX(Table2[NAMA BARANG],ROW()-2)</f>
        <v>Bp Fancy AB besar 2638</v>
      </c>
      <c r="B425" s="23">
        <f ca="1">INDEX(Table2[TT],ROW()-2)</f>
        <v>2</v>
      </c>
      <c r="C425" s="24" t="str">
        <f>INDEX(Table2[KET],ROW()-2)</f>
        <v>144 ls</v>
      </c>
    </row>
    <row r="426" spans="1:3" x14ac:dyDescent="0.25">
      <c r="A426" s="22" t="str">
        <f>INDEX(Table2[NAMA BARANG],ROW()-2)</f>
        <v>Bp Fancy ketapel tiup 2629A (5)/ AB tiup 2659 (4)</v>
      </c>
      <c r="B426" s="23">
        <f ca="1">INDEX(Table2[TT],ROW()-2)</f>
        <v>9</v>
      </c>
      <c r="C426" s="24" t="str">
        <f>INDEX(Table2[KET],ROW()-2)</f>
        <v>144 ls</v>
      </c>
    </row>
    <row r="427" spans="1:3" x14ac:dyDescent="0.25">
      <c r="A427" s="22" t="str">
        <f>INDEX(Table2[NAMA BARANG],ROW()-2)</f>
        <v>Bp Football (1 box=24)</v>
      </c>
      <c r="B427" s="23">
        <f ca="1">INDEX(Table2[TT],ROW()-2)</f>
        <v>1</v>
      </c>
      <c r="C427" s="24" t="str">
        <f>INDEX(Table2[KET],ROW()-2)</f>
        <v>40 box</v>
      </c>
    </row>
    <row r="428" spans="1:3" x14ac:dyDescent="0.25">
      <c r="A428" s="22" t="str">
        <f>INDEX(Table2[NAMA BARANG],ROW()-2)</f>
        <v>Bp gel Debozz 0,7 530</v>
      </c>
      <c r="B428" s="23">
        <f ca="1">INDEX(Table2[TT],ROW()-2)</f>
        <v>2</v>
      </c>
      <c r="C428" s="24" t="str">
        <f>INDEX(Table2[KET],ROW()-2)</f>
        <v>120 ls</v>
      </c>
    </row>
    <row r="429" spans="1:3" x14ac:dyDescent="0.25">
      <c r="A429" s="22" t="str">
        <f>INDEX(Table2[NAMA BARANG],ROW()-2)</f>
        <v>Bp gel TZ 1000</v>
      </c>
      <c r="B429" s="23">
        <f ca="1">INDEX(Table2[TT],ROW()-2)</f>
        <v>15</v>
      </c>
      <c r="C429" s="24" t="str">
        <f>INDEX(Table2[KET],ROW()-2)</f>
        <v>144 ls</v>
      </c>
    </row>
    <row r="430" spans="1:3" x14ac:dyDescent="0.25">
      <c r="A430" s="22" t="str">
        <f>INDEX(Table2[NAMA BARANG],ROW()-2)</f>
        <v>Bp gel TZ 1002</v>
      </c>
      <c r="B430" s="23">
        <f ca="1">INDEX(Table2[TT],ROW()-2)</f>
        <v>15</v>
      </c>
      <c r="C430" s="24" t="str">
        <f>INDEX(Table2[KET],ROW()-2)</f>
        <v>144 ls</v>
      </c>
    </row>
    <row r="431" spans="1:3" x14ac:dyDescent="0.25">
      <c r="A431" s="22" t="str">
        <f>INDEX(Table2[NAMA BARANG],ROW()-2)</f>
        <v>Bp Gell 013 (69030) hati+ mainan</v>
      </c>
      <c r="B431" s="23">
        <f ca="1">INDEX(Table2[TT],ROW()-2)</f>
        <v>1</v>
      </c>
      <c r="C431" s="24" t="str">
        <f>INDEX(Table2[KET],ROW()-2)</f>
        <v>144 ls</v>
      </c>
    </row>
    <row r="432" spans="1:3" x14ac:dyDescent="0.25">
      <c r="A432" s="22" t="str">
        <f>INDEX(Table2[NAMA BARANG],ROW()-2)</f>
        <v>Bp Gell 0313</v>
      </c>
      <c r="B432" s="23">
        <f ca="1">INDEX(Table2[TT],ROW()-2)</f>
        <v>1</v>
      </c>
      <c r="C432" s="24" t="str">
        <f>INDEX(Table2[KET],ROW()-2)</f>
        <v>192 ls</v>
      </c>
    </row>
    <row r="433" spans="1:3" x14ac:dyDescent="0.25">
      <c r="A433" s="22" t="str">
        <f>INDEX(Table2[NAMA BARANG],ROW()-2)</f>
        <v>Bp Gell 0910 boneka</v>
      </c>
      <c r="B433" s="23">
        <f ca="1">INDEX(Table2[TT],ROW()-2)</f>
        <v>1</v>
      </c>
      <c r="C433" s="24" t="str">
        <f>INDEX(Table2[KET],ROW()-2)</f>
        <v>144 ls</v>
      </c>
    </row>
    <row r="434" spans="1:3" x14ac:dyDescent="0.25">
      <c r="A434" s="22" t="str">
        <f>INDEX(Table2[NAMA BARANG],ROW()-2)</f>
        <v>Bp Gell 1188</v>
      </c>
      <c r="B434" s="23">
        <f ca="1">INDEX(Table2[TT],ROW()-2)</f>
        <v>15</v>
      </c>
      <c r="C434" s="24" t="str">
        <f>INDEX(Table2[KET],ROW()-2)</f>
        <v>144 ls</v>
      </c>
    </row>
    <row r="435" spans="1:3" x14ac:dyDescent="0.25">
      <c r="A435" s="22" t="str">
        <f>INDEX(Table2[NAMA BARANG],ROW()-2)</f>
        <v>Bp Gell 12w 2010M 19A</v>
      </c>
      <c r="B435" s="23">
        <f ca="1">INDEX(Table2[TT],ROW()-2)</f>
        <v>1</v>
      </c>
      <c r="C435" s="24" t="str">
        <f>INDEX(Table2[KET],ROW()-2)</f>
        <v>144 ls</v>
      </c>
    </row>
    <row r="436" spans="1:3" x14ac:dyDescent="0.25">
      <c r="A436" s="22" t="str">
        <f>INDEX(Table2[NAMA BARANG],ROW()-2)</f>
        <v>Bp Gell 1518(1)</v>
      </c>
      <c r="B436" s="23">
        <f ca="1">INDEX(Table2[TT],ROW()-2)</f>
        <v>1</v>
      </c>
      <c r="C436" s="24" t="str">
        <f>INDEX(Table2[KET],ROW()-2)</f>
        <v>192 ls</v>
      </c>
    </row>
    <row r="437" spans="1:3" x14ac:dyDescent="0.25">
      <c r="A437" s="22" t="str">
        <f>INDEX(Table2[NAMA BARANG],ROW()-2)</f>
        <v>Bp Gell 566</v>
      </c>
      <c r="B437" s="23">
        <f ca="1">INDEX(Table2[TT],ROW()-2)</f>
        <v>2</v>
      </c>
      <c r="C437" s="24" t="str">
        <f>INDEX(Table2[KET],ROW()-2)</f>
        <v>144 ls</v>
      </c>
    </row>
    <row r="438" spans="1:3" x14ac:dyDescent="0.25">
      <c r="A438" s="22" t="str">
        <f>INDEX(Table2[NAMA BARANG],ROW()-2)</f>
        <v>Bp Gell 585</v>
      </c>
      <c r="B438" s="23">
        <f ca="1">INDEX(Table2[TT],ROW()-2)</f>
        <v>18</v>
      </c>
      <c r="C438" s="24" t="str">
        <f>INDEX(Table2[KET],ROW()-2)</f>
        <v>144 ls</v>
      </c>
    </row>
    <row r="439" spans="1:3" x14ac:dyDescent="0.25">
      <c r="A439" s="22" t="str">
        <f>INDEX(Table2[NAMA BARANG],ROW()-2)</f>
        <v>Bp Gell 7013</v>
      </c>
      <c r="B439" s="23">
        <f ca="1">INDEX(Table2[TT],ROW()-2)</f>
        <v>15</v>
      </c>
      <c r="C439" s="24" t="str">
        <f>INDEX(Table2[KET],ROW()-2)</f>
        <v>192 ls</v>
      </c>
    </row>
    <row r="440" spans="1:3" x14ac:dyDescent="0.25">
      <c r="A440" s="22" t="str">
        <f>INDEX(Table2[NAMA BARANG],ROW()-2)</f>
        <v>Bp Gell 7018</v>
      </c>
      <c r="B440" s="23">
        <f ca="1">INDEX(Table2[TT],ROW()-2)</f>
        <v>1</v>
      </c>
      <c r="C440" s="24" t="str">
        <f>INDEX(Table2[KET],ROW()-2)</f>
        <v>192 ls</v>
      </c>
    </row>
    <row r="441" spans="1:3" x14ac:dyDescent="0.25">
      <c r="A441" s="22" t="str">
        <f>INDEX(Table2[NAMA BARANG],ROW()-2)</f>
        <v>Bp Gell 7022 kunci</v>
      </c>
      <c r="B441" s="23">
        <f ca="1">INDEX(Table2[TT],ROW()-2)</f>
        <v>42</v>
      </c>
      <c r="C441" s="24" t="str">
        <f>INDEX(Table2[KET],ROW()-2)</f>
        <v>192 ls</v>
      </c>
    </row>
    <row r="442" spans="1:3" x14ac:dyDescent="0.25">
      <c r="A442" s="22" t="str">
        <f>INDEX(Table2[NAMA BARANG],ROW()-2)</f>
        <v>Bp Gell 7026</v>
      </c>
      <c r="B442" s="23">
        <f ca="1">INDEX(Table2[TT],ROW()-2)</f>
        <v>19</v>
      </c>
      <c r="C442" s="24" t="str">
        <f>INDEX(Table2[KET],ROW()-2)</f>
        <v>192 ls</v>
      </c>
    </row>
    <row r="443" spans="1:3" x14ac:dyDescent="0.25">
      <c r="A443" s="22" t="str">
        <f>INDEX(Table2[NAMA BARANG],ROW()-2)</f>
        <v>Bp Gell 7038</v>
      </c>
      <c r="B443" s="23">
        <f ca="1">INDEX(Table2[TT],ROW()-2)</f>
        <v>9</v>
      </c>
      <c r="C443" s="24" t="str">
        <f>INDEX(Table2[KET],ROW()-2)</f>
        <v>192 ls</v>
      </c>
    </row>
    <row r="444" spans="1:3" x14ac:dyDescent="0.25">
      <c r="A444" s="22" t="str">
        <f>INDEX(Table2[NAMA BARANG],ROW()-2)</f>
        <v>Bp Gell 7039</v>
      </c>
      <c r="B444" s="23">
        <f ca="1">INDEX(Table2[TT],ROW()-2)</f>
        <v>2</v>
      </c>
      <c r="C444" s="24" t="str">
        <f>INDEX(Table2[KET],ROW()-2)</f>
        <v>192 ls</v>
      </c>
    </row>
    <row r="445" spans="1:3" x14ac:dyDescent="0.25">
      <c r="A445" s="22" t="str">
        <f>INDEX(Table2[NAMA BARANG],ROW()-2)</f>
        <v>Bp Gell 7043</v>
      </c>
      <c r="B445" s="23">
        <f ca="1">INDEX(Table2[TT],ROW()-2)</f>
        <v>41</v>
      </c>
      <c r="C445" s="24" t="str">
        <f>INDEX(Table2[KET],ROW()-2)</f>
        <v>192 ls</v>
      </c>
    </row>
    <row r="446" spans="1:3" x14ac:dyDescent="0.25">
      <c r="A446" s="22" t="str">
        <f>INDEX(Table2[NAMA BARANG],ROW()-2)</f>
        <v>Bp Gell 7045</v>
      </c>
      <c r="B446" s="23">
        <f ca="1">INDEX(Table2[TT],ROW()-2)</f>
        <v>31</v>
      </c>
      <c r="C446" s="24" t="str">
        <f>INDEX(Table2[KET],ROW()-2)</f>
        <v>192 ls</v>
      </c>
    </row>
    <row r="447" spans="1:3" x14ac:dyDescent="0.25">
      <c r="A447" s="22" t="str">
        <f>INDEX(Table2[NAMA BARANG],ROW()-2)</f>
        <v>Bp Gell 7092</v>
      </c>
      <c r="B447" s="23">
        <f ca="1">INDEX(Table2[TT],ROW()-2)</f>
        <v>39</v>
      </c>
      <c r="C447" s="24" t="str">
        <f>INDEX(Table2[KET],ROW()-2)</f>
        <v>192 ls</v>
      </c>
    </row>
    <row r="448" spans="1:3" x14ac:dyDescent="0.25">
      <c r="A448" s="22" t="str">
        <f>INDEX(Table2[NAMA BARANG],ROW()-2)</f>
        <v>Bp Gell 802(10)/ 803(10)</v>
      </c>
      <c r="B448" s="23">
        <f ca="1">INDEX(Table2[TT],ROW()-2)</f>
        <v>20</v>
      </c>
      <c r="C448" s="24" t="str">
        <f>INDEX(Table2[KET],ROW()-2)</f>
        <v>144 ls</v>
      </c>
    </row>
    <row r="449" spans="1:3" x14ac:dyDescent="0.25">
      <c r="A449" s="22" t="str">
        <f>INDEX(Table2[NAMA BARANG],ROW()-2)</f>
        <v>Bp Gell 805(11)/ 806(9)</v>
      </c>
      <c r="B449" s="23">
        <f ca="1">INDEX(Table2[TT],ROW()-2)</f>
        <v>20</v>
      </c>
      <c r="C449" s="24" t="str">
        <f>INDEX(Table2[KET],ROW()-2)</f>
        <v>144 ls</v>
      </c>
    </row>
    <row r="450" spans="1:3" x14ac:dyDescent="0.25">
      <c r="A450" s="22" t="str">
        <f>INDEX(Table2[NAMA BARANG],ROW()-2)</f>
        <v>Bp Gell 807</v>
      </c>
      <c r="B450" s="23">
        <f ca="1">INDEX(Table2[TT],ROW()-2)</f>
        <v>15</v>
      </c>
      <c r="C450" s="24" t="str">
        <f>INDEX(Table2[KET],ROW()-2)</f>
        <v>144 ls</v>
      </c>
    </row>
    <row r="451" spans="1:3" x14ac:dyDescent="0.25">
      <c r="A451" s="22" t="str">
        <f>INDEX(Table2[NAMA BARANG],ROW()-2)</f>
        <v>Bp Gell 8853 segitiga bola</v>
      </c>
      <c r="B451" s="23">
        <f ca="1">INDEX(Table2[TT],ROW()-2)</f>
        <v>8</v>
      </c>
      <c r="C451" s="24" t="str">
        <f>INDEX(Table2[KET],ROW()-2)</f>
        <v>144 ls</v>
      </c>
    </row>
    <row r="452" spans="1:3" x14ac:dyDescent="0.25">
      <c r="A452" s="22" t="str">
        <f>INDEX(Table2[NAMA BARANG],ROW()-2)</f>
        <v>Bp Gell 917/ 903</v>
      </c>
      <c r="B452" s="23">
        <f ca="1">INDEX(Table2[TT],ROW()-2)</f>
        <v>13</v>
      </c>
      <c r="C452" s="24" t="str">
        <f>INDEX(Table2[KET],ROW()-2)</f>
        <v>144 ls</v>
      </c>
    </row>
    <row r="453" spans="1:3" x14ac:dyDescent="0.25">
      <c r="A453" s="22" t="str">
        <f>INDEX(Table2[NAMA BARANG],ROW()-2)</f>
        <v>Bp Gell 9518 tank air</v>
      </c>
      <c r="B453" s="23">
        <f ca="1">INDEX(Table2[TT],ROW()-2)</f>
        <v>2</v>
      </c>
      <c r="C453" s="24" t="str">
        <f>INDEX(Table2[KET],ROW()-2)</f>
        <v>142 ls</v>
      </c>
    </row>
    <row r="454" spans="1:3" x14ac:dyDescent="0.25">
      <c r="A454" s="22" t="str">
        <f>INDEX(Table2[NAMA BARANG],ROW()-2)</f>
        <v>Bp Gell Aopo Gp 1895</v>
      </c>
      <c r="B454" s="23">
        <f ca="1">INDEX(Table2[TT],ROW()-2)</f>
        <v>2</v>
      </c>
      <c r="C454" s="24" t="str">
        <f>INDEX(Table2[KET],ROW()-2)</f>
        <v>144 ls</v>
      </c>
    </row>
    <row r="455" spans="1:3" x14ac:dyDescent="0.25">
      <c r="A455" s="22" t="str">
        <f>INDEX(Table2[NAMA BARANG],ROW()-2)</f>
        <v>Bp Gell Aopo Gp-032 warna</v>
      </c>
      <c r="B455" s="23">
        <f ca="1">INDEX(Table2[TT],ROW()-2)</f>
        <v>2</v>
      </c>
      <c r="C455" s="24" t="str">
        <f>INDEX(Table2[KET],ROW()-2)</f>
        <v>24 ls</v>
      </c>
    </row>
    <row r="456" spans="1:3" x14ac:dyDescent="0.25">
      <c r="A456" s="22" t="str">
        <f>INDEX(Table2[NAMA BARANG],ROW()-2)</f>
        <v>Bp Gell B155 (0366)</v>
      </c>
      <c r="B456" s="23">
        <f ca="1">INDEX(Table2[TT],ROW()-2)</f>
        <v>14</v>
      </c>
      <c r="C456" s="24" t="str">
        <f>INDEX(Table2[KET],ROW()-2)</f>
        <v>144 ls</v>
      </c>
    </row>
    <row r="457" spans="1:3" x14ac:dyDescent="0.25">
      <c r="A457" s="22" t="str">
        <f>INDEX(Table2[NAMA BARANG],ROW()-2)</f>
        <v>Bp Gell elmo H(1) M(1)</v>
      </c>
      <c r="B457" s="23">
        <f ca="1">INDEX(Table2[TT],ROW()-2)</f>
        <v>2</v>
      </c>
      <c r="C457" s="24" t="str">
        <f>INDEX(Table2[KET],ROW()-2)</f>
        <v>120 ls</v>
      </c>
    </row>
    <row r="458" spans="1:3" x14ac:dyDescent="0.25">
      <c r="A458" s="22" t="str">
        <f>INDEX(Table2[NAMA BARANG],ROW()-2)</f>
        <v>Bp Gell executive 169 (2)/ 777 (3)</v>
      </c>
      <c r="B458" s="23">
        <f ca="1">INDEX(Table2[TT],ROW()-2)</f>
        <v>5</v>
      </c>
      <c r="C458" s="24" t="str">
        <f>INDEX(Table2[KET],ROW()-2)</f>
        <v>144 ls</v>
      </c>
    </row>
    <row r="459" spans="1:3" x14ac:dyDescent="0.25">
      <c r="A459" s="22" t="str">
        <f>INDEX(Table2[NAMA BARANG],ROW()-2)</f>
        <v>Bp Gell G 2036 biru</v>
      </c>
      <c r="B459" s="23">
        <f ca="1">INDEX(Table2[TT],ROW()-2)</f>
        <v>5</v>
      </c>
      <c r="C459" s="24" t="str">
        <f>INDEX(Table2[KET],ROW()-2)</f>
        <v>144 ls</v>
      </c>
    </row>
    <row r="460" spans="1:3" x14ac:dyDescent="0.25">
      <c r="A460" s="22" t="str">
        <f>INDEX(Table2[NAMA BARANG],ROW()-2)</f>
        <v>Bp gell GLP SQ 01 12w</v>
      </c>
      <c r="B460" s="23">
        <f ca="1">INDEX(Table2[TT],ROW()-2)</f>
        <v>2</v>
      </c>
      <c r="C460" s="24" t="str">
        <f>INDEX(Table2[KET],ROW()-2)</f>
        <v>240 ls</v>
      </c>
    </row>
    <row r="461" spans="1:3" x14ac:dyDescent="0.25">
      <c r="A461" s="22" t="str">
        <f>INDEX(Table2[NAMA BARANG],ROW()-2)</f>
        <v>Bp gell Gp 1016 gold</v>
      </c>
      <c r="B461" s="23">
        <f ca="1">INDEX(Table2[TT],ROW()-2)</f>
        <v>5</v>
      </c>
      <c r="C461" s="24" t="str">
        <f>INDEX(Table2[KET],ROW()-2)</f>
        <v>144 ls</v>
      </c>
    </row>
    <row r="462" spans="1:3" x14ac:dyDescent="0.25">
      <c r="A462" s="22" t="str">
        <f>INDEX(Table2[NAMA BARANG],ROW()-2)</f>
        <v>Bp gell Gp 1016 silver</v>
      </c>
      <c r="B462" s="23">
        <f ca="1">INDEX(Table2[TT],ROW()-2)</f>
        <v>4</v>
      </c>
      <c r="C462" s="24" t="str">
        <f>INDEX(Table2[KET],ROW()-2)</f>
        <v>144 ls</v>
      </c>
    </row>
    <row r="463" spans="1:3" x14ac:dyDescent="0.25">
      <c r="A463" s="22" t="str">
        <f>INDEX(Table2[NAMA BARANG],ROW()-2)</f>
        <v>Bp Gell Gp 956</v>
      </c>
      <c r="B463" s="23">
        <f ca="1">INDEX(Table2[TT],ROW()-2)</f>
        <v>2</v>
      </c>
      <c r="C463" s="24" t="str">
        <f>INDEX(Table2[KET],ROW()-2)</f>
        <v>144 ls</v>
      </c>
    </row>
    <row r="464" spans="1:3" x14ac:dyDescent="0.25">
      <c r="A464" s="22" t="str">
        <f>INDEX(Table2[NAMA BARANG],ROW()-2)</f>
        <v>Bp Gell Gp 963</v>
      </c>
      <c r="B464" s="23">
        <f ca="1">INDEX(Table2[TT],ROW()-2)</f>
        <v>3</v>
      </c>
      <c r="C464" s="24" t="str">
        <f>INDEX(Table2[KET],ROW()-2)</f>
        <v>144 ls</v>
      </c>
    </row>
    <row r="465" spans="1:3" x14ac:dyDescent="0.25">
      <c r="A465" s="22" t="str">
        <f>INDEX(Table2[NAMA BARANG],ROW()-2)</f>
        <v>Bp Gell Gramata H1(5)/ H2(13)</v>
      </c>
      <c r="B465" s="23">
        <f ca="1">INDEX(Table2[TT],ROW()-2)</f>
        <v>18</v>
      </c>
      <c r="C465" s="24" t="str">
        <f>INDEX(Table2[KET],ROW()-2)</f>
        <v>144 ls</v>
      </c>
    </row>
    <row r="466" spans="1:3" x14ac:dyDescent="0.25">
      <c r="A466" s="22" t="str">
        <f>INDEX(Table2[NAMA BARANG],ROW()-2)</f>
        <v>Bp Gell Gramata H5</v>
      </c>
      <c r="B466" s="23">
        <f ca="1">INDEX(Table2[TT],ROW()-2)</f>
        <v>5</v>
      </c>
      <c r="C466" s="24" t="str">
        <f>INDEX(Table2[KET],ROW()-2)</f>
        <v>144 ls</v>
      </c>
    </row>
    <row r="467" spans="1:3" x14ac:dyDescent="0.25">
      <c r="A467" s="22" t="str">
        <f>INDEX(Table2[NAMA BARANG],ROW()-2)</f>
        <v>Bp Gell HB k 510</v>
      </c>
      <c r="B467" s="23">
        <f ca="1">INDEX(Table2[TT],ROW()-2)</f>
        <v>7</v>
      </c>
      <c r="C467" s="24" t="str">
        <f>INDEX(Table2[KET],ROW()-2)</f>
        <v>144 ls</v>
      </c>
    </row>
    <row r="468" spans="1:3" x14ac:dyDescent="0.25">
      <c r="A468" s="22" t="str">
        <f>INDEX(Table2[NAMA BARANG],ROW()-2)</f>
        <v>Bp gell HS 1215</v>
      </c>
      <c r="B468" s="23">
        <f ca="1">INDEX(Table2[TT],ROW()-2)</f>
        <v>2</v>
      </c>
      <c r="C468" s="24" t="str">
        <f>INDEX(Table2[KET],ROW()-2)</f>
        <v>144 ls</v>
      </c>
    </row>
    <row r="469" spans="1:3" x14ac:dyDescent="0.25">
      <c r="A469" s="22" t="str">
        <f>INDEX(Table2[NAMA BARANG],ROW()-2)</f>
        <v>Bp Gell JD. 860 MMORO (70)</v>
      </c>
      <c r="B469" s="23">
        <f ca="1">INDEX(Table2[TT],ROW()-2)</f>
        <v>10</v>
      </c>
      <c r="C469" s="24" t="str">
        <f>INDEX(Table2[KET],ROW()-2)</f>
        <v>36 box</v>
      </c>
    </row>
    <row r="470" spans="1:3" x14ac:dyDescent="0.25">
      <c r="A470" s="22" t="str">
        <f>INDEX(Table2[NAMA BARANG],ROW()-2)</f>
        <v>Bp Gell jiausue 8 color (1 set = 8pc)</v>
      </c>
      <c r="B470" s="23">
        <f ca="1">INDEX(Table2[TT],ROW()-2)</f>
        <v>3</v>
      </c>
      <c r="C470" s="24" t="str">
        <f>INDEX(Table2[KET],ROW()-2)</f>
        <v>200 set</v>
      </c>
    </row>
    <row r="471" spans="1:3" x14ac:dyDescent="0.25">
      <c r="A471" s="22" t="str">
        <f>INDEX(Table2[NAMA BARANG],ROW()-2)</f>
        <v>Bp Gell K 593</v>
      </c>
      <c r="B471" s="23">
        <f ca="1">INDEX(Table2[TT],ROW()-2)</f>
        <v>28</v>
      </c>
      <c r="C471" s="24" t="str">
        <f>INDEX(Table2[KET],ROW()-2)</f>
        <v>144 ls</v>
      </c>
    </row>
    <row r="472" spans="1:3" x14ac:dyDescent="0.25">
      <c r="A472" s="22" t="str">
        <f>INDEX(Table2[NAMA BARANG],ROW()-2)</f>
        <v>Bp Gell microtop 808 Ht</v>
      </c>
      <c r="B472" s="23">
        <f ca="1">INDEX(Table2[TT],ROW()-2)</f>
        <v>6</v>
      </c>
      <c r="C472" s="24" t="str">
        <f>INDEX(Table2[KET],ROW()-2)</f>
        <v>200 ls</v>
      </c>
    </row>
    <row r="473" spans="1:3" x14ac:dyDescent="0.25">
      <c r="A473" s="22" t="str">
        <f>INDEX(Table2[NAMA BARANG],ROW()-2)</f>
        <v>Bp Gell MP 1012 (4)</v>
      </c>
      <c r="B473" s="23">
        <f ca="1">INDEX(Table2[TT],ROW()-2)</f>
        <v>4</v>
      </c>
      <c r="C473" s="24" t="str">
        <f>INDEX(Table2[KET],ROW()-2)</f>
        <v>144 ls</v>
      </c>
    </row>
    <row r="474" spans="1:3" x14ac:dyDescent="0.25">
      <c r="A474" s="22" t="str">
        <f>INDEX(Table2[NAMA BARANG],ROW()-2)</f>
        <v>Bp Gell MP 1118</v>
      </c>
      <c r="B474" s="23">
        <f ca="1">INDEX(Table2[TT],ROW()-2)</f>
        <v>5</v>
      </c>
      <c r="C474" s="24" t="str">
        <f>INDEX(Table2[KET],ROW()-2)</f>
        <v>144 ls</v>
      </c>
    </row>
    <row r="475" spans="1:3" x14ac:dyDescent="0.25">
      <c r="A475" s="22" t="str">
        <f>INDEX(Table2[NAMA BARANG],ROW()-2)</f>
        <v>Bp Gell natto 8855 (1x48)</v>
      </c>
      <c r="B475" s="23">
        <f ca="1">INDEX(Table2[TT],ROW()-2)</f>
        <v>3</v>
      </c>
      <c r="C475" s="24" t="str">
        <f>INDEX(Table2[KET],ROW()-2)</f>
        <v>144 ls</v>
      </c>
    </row>
    <row r="476" spans="1:3" x14ac:dyDescent="0.25">
      <c r="A476" s="22" t="str">
        <f>INDEX(Table2[NAMA BARANG],ROW()-2)</f>
        <v>Bp Gell Pong2 merah (1 dos=20)</v>
      </c>
      <c r="B476" s="23">
        <f ca="1">INDEX(Table2[TT],ROW()-2)</f>
        <v>4</v>
      </c>
      <c r="C476" s="24" t="str">
        <f>INDEX(Table2[KET],ROW()-2)</f>
        <v>90 dos</v>
      </c>
    </row>
    <row r="477" spans="1:3" x14ac:dyDescent="0.25">
      <c r="A477" s="22" t="str">
        <f>INDEX(Table2[NAMA BARANG],ROW()-2)</f>
        <v>Bp Gell SanMao 2320</v>
      </c>
      <c r="B477" s="23">
        <f ca="1">INDEX(Table2[TT],ROW()-2)</f>
        <v>5</v>
      </c>
      <c r="C477" s="24" t="str">
        <f>INDEX(Table2[KET],ROW()-2)</f>
        <v>144 ls</v>
      </c>
    </row>
    <row r="478" spans="1:3" x14ac:dyDescent="0.25">
      <c r="A478" s="22" t="str">
        <f>INDEX(Table2[NAMA BARANG],ROW()-2)</f>
        <v>Bp Gell SanMao 9578</v>
      </c>
      <c r="B478" s="23">
        <f ca="1">INDEX(Table2[TT],ROW()-2)</f>
        <v>5</v>
      </c>
      <c r="C478" s="24" t="str">
        <f>INDEX(Table2[KET],ROW()-2)</f>
        <v>1728 pc</v>
      </c>
    </row>
    <row r="479" spans="1:3" x14ac:dyDescent="0.25">
      <c r="A479" s="22" t="str">
        <f>INDEX(Table2[NAMA BARANG],ROW()-2)</f>
        <v>Bp Gell SanMao 9590(3)</v>
      </c>
      <c r="B479" s="23">
        <f ca="1">INDEX(Table2[TT],ROW()-2)</f>
        <v>2</v>
      </c>
      <c r="C479" s="24" t="str">
        <f>INDEX(Table2[KET],ROW()-2)</f>
        <v>1728 pc</v>
      </c>
    </row>
    <row r="480" spans="1:3" x14ac:dyDescent="0.25">
      <c r="A480" s="22" t="str">
        <f>INDEX(Table2[NAMA BARANG],ROW()-2)</f>
        <v>Bp Gell SanMao 9733(3)</v>
      </c>
      <c r="B480" s="23">
        <f ca="1">INDEX(Table2[TT],ROW()-2)</f>
        <v>2</v>
      </c>
      <c r="C480" s="24" t="str">
        <f>INDEX(Table2[KET],ROW()-2)</f>
        <v>144 ls</v>
      </c>
    </row>
    <row r="481" spans="1:3" x14ac:dyDescent="0.25">
      <c r="A481" s="22" t="str">
        <f>INDEX(Table2[NAMA BARANG],ROW()-2)</f>
        <v>Bp Gell SanMao 9909</v>
      </c>
      <c r="B481" s="23">
        <f ca="1">INDEX(Table2[TT],ROW()-2)</f>
        <v>7</v>
      </c>
      <c r="C481" s="24" t="str">
        <f>INDEX(Table2[KET],ROW()-2)</f>
        <v>144 ls</v>
      </c>
    </row>
    <row r="482" spans="1:3" x14ac:dyDescent="0.25">
      <c r="A482" s="22" t="str">
        <f>INDEX(Table2[NAMA BARANG],ROW()-2)</f>
        <v>Bp Gell Spray Gp-218</v>
      </c>
      <c r="B482" s="23">
        <f ca="1">INDEX(Table2[TT],ROW()-2)</f>
        <v>2</v>
      </c>
      <c r="C482" s="24" t="str">
        <f>INDEX(Table2[KET],ROW()-2)</f>
        <v>144 ls</v>
      </c>
    </row>
    <row r="483" spans="1:3" x14ac:dyDescent="0.25">
      <c r="A483" s="22" t="str">
        <f>INDEX(Table2[NAMA BARANG],ROW()-2)</f>
        <v>Bp gell VC 1602 BTS</v>
      </c>
      <c r="B483" s="23">
        <f ca="1">INDEX(Table2[TT],ROW()-2)</f>
        <v>2</v>
      </c>
      <c r="C483" s="24" t="str">
        <f>INDEX(Table2[KET],ROW()-2)</f>
        <v>144 ls</v>
      </c>
    </row>
    <row r="484" spans="1:3" x14ac:dyDescent="0.25">
      <c r="A484" s="22" t="str">
        <f>INDEX(Table2[NAMA BARANG],ROW()-2)</f>
        <v>Bp gliter 12w BDO29-12/ C14-144</v>
      </c>
      <c r="B484" s="23">
        <f ca="1">INDEX(Table2[TT],ROW()-2)</f>
        <v>5</v>
      </c>
      <c r="C484" s="24" t="str">
        <f>INDEX(Table2[KET],ROW()-2)</f>
        <v>160 set</v>
      </c>
    </row>
    <row r="485" spans="1:3" x14ac:dyDescent="0.25">
      <c r="A485" s="22" t="str">
        <f>INDEX(Table2[NAMA BARANG],ROW()-2)</f>
        <v>Bp gliter 12w BDO49-12/ C14-147</v>
      </c>
      <c r="B485" s="23">
        <f ca="1">INDEX(Table2[TT],ROW()-2)</f>
        <v>8</v>
      </c>
      <c r="C485" s="24" t="str">
        <f>INDEX(Table2[KET],ROW()-2)</f>
        <v>1920 pc</v>
      </c>
    </row>
    <row r="486" spans="1:3" x14ac:dyDescent="0.25">
      <c r="A486" s="22" t="str">
        <f>INDEX(Table2[NAMA BARANG],ROW()-2)</f>
        <v>Bp gliter 12w C11-33</v>
      </c>
      <c r="B486" s="23">
        <f ca="1">INDEX(Table2[TT],ROW()-2)</f>
        <v>9</v>
      </c>
      <c r="C486" s="24" t="str">
        <f>INDEX(Table2[KET],ROW()-2)</f>
        <v>160 set</v>
      </c>
    </row>
    <row r="487" spans="1:3" x14ac:dyDescent="0.25">
      <c r="A487" s="22" t="str">
        <f>INDEX(Table2[NAMA BARANG],ROW()-2)</f>
        <v>Bp gliter 12w K701 A(1)/ K 701(4)</v>
      </c>
      <c r="B487" s="23">
        <f ca="1">INDEX(Table2[TT],ROW()-2)</f>
        <v>5</v>
      </c>
      <c r="C487" s="24" t="str">
        <f>INDEX(Table2[KET],ROW()-2)</f>
        <v>144 ls</v>
      </c>
    </row>
    <row r="488" spans="1:3" x14ac:dyDescent="0.25">
      <c r="A488" s="22" t="str">
        <f>INDEX(Table2[NAMA BARANG],ROW()-2)</f>
        <v>Bp Gp 1022</v>
      </c>
      <c r="B488" s="23">
        <f ca="1">INDEX(Table2[TT],ROW()-2)</f>
        <v>4</v>
      </c>
      <c r="C488" s="24" t="str">
        <f>INDEX(Table2[KET],ROW()-2)</f>
        <v>144 ls</v>
      </c>
    </row>
    <row r="489" spans="1:3" x14ac:dyDescent="0.25">
      <c r="A489" s="22" t="str">
        <f>INDEX(Table2[NAMA BARANG],ROW()-2)</f>
        <v>Bp Gp 3139</v>
      </c>
      <c r="B489" s="23">
        <f ca="1">INDEX(Table2[TT],ROW()-2)</f>
        <v>3</v>
      </c>
      <c r="C489" s="24" t="str">
        <f>INDEX(Table2[KET],ROW()-2)</f>
        <v>180 ls</v>
      </c>
    </row>
    <row r="490" spans="1:3" x14ac:dyDescent="0.25">
      <c r="A490" s="22" t="str">
        <f>INDEX(Table2[NAMA BARANG],ROW()-2)</f>
        <v>Bp Gp 609</v>
      </c>
      <c r="B490" s="23">
        <f ca="1">INDEX(Table2[TT],ROW()-2)</f>
        <v>4</v>
      </c>
      <c r="C490" s="24" t="str">
        <f>INDEX(Table2[KET],ROW()-2)</f>
        <v>144 ls</v>
      </c>
    </row>
    <row r="491" spans="1:3" x14ac:dyDescent="0.25">
      <c r="A491" s="22" t="str">
        <f>INDEX(Table2[NAMA BARANG],ROW()-2)</f>
        <v>Bp Gp 7037</v>
      </c>
      <c r="B491" s="23">
        <f ca="1">INDEX(Table2[TT],ROW()-2)</f>
        <v>4</v>
      </c>
      <c r="C491" s="24" t="str">
        <f>INDEX(Table2[KET],ROW()-2)</f>
        <v>192 ls</v>
      </c>
    </row>
    <row r="492" spans="1:3" x14ac:dyDescent="0.25">
      <c r="A492" s="22" t="str">
        <f>INDEX(Table2[NAMA BARANG],ROW()-2)</f>
        <v>Bp Gp 9001</v>
      </c>
      <c r="B492" s="23">
        <f ca="1">INDEX(Table2[TT],ROW()-2)</f>
        <v>1</v>
      </c>
      <c r="C492" s="24" t="str">
        <f>INDEX(Table2[KET],ROW()-2)</f>
        <v>192 ls</v>
      </c>
    </row>
    <row r="493" spans="1:3" x14ac:dyDescent="0.25">
      <c r="A493" s="22" t="str">
        <f>INDEX(Table2[NAMA BARANG],ROW()-2)</f>
        <v>Bp Gp 9002(4)/ 9003(3)</v>
      </c>
      <c r="B493" s="23">
        <f ca="1">INDEX(Table2[TT],ROW()-2)</f>
        <v>7</v>
      </c>
      <c r="C493" s="24" t="str">
        <f>INDEX(Table2[KET],ROW()-2)</f>
        <v>192 ls</v>
      </c>
    </row>
    <row r="494" spans="1:3" x14ac:dyDescent="0.25">
      <c r="A494" s="22" t="str">
        <f>INDEX(Table2[NAMA BARANG],ROW()-2)</f>
        <v>Bp Gp 9112(1)/ 9006(10)</v>
      </c>
      <c r="B494" s="23">
        <f ca="1">INDEX(Table2[TT],ROW()-2)</f>
        <v>11</v>
      </c>
      <c r="C494" s="24" t="str">
        <f>INDEX(Table2[KET],ROW()-2)</f>
        <v>192 ls</v>
      </c>
    </row>
    <row r="495" spans="1:3" x14ac:dyDescent="0.25">
      <c r="A495" s="22" t="str">
        <f>INDEX(Table2[NAMA BARANG],ROW()-2)</f>
        <v>Bp Hapus V 6791</v>
      </c>
      <c r="B495" s="23">
        <f ca="1">INDEX(Table2[TT],ROW()-2)</f>
        <v>8</v>
      </c>
      <c r="C495" s="24" t="str">
        <f>INDEX(Table2[KET],ROW()-2)</f>
        <v>96 ls</v>
      </c>
    </row>
    <row r="496" spans="1:3" x14ac:dyDescent="0.25">
      <c r="A496" s="22" t="str">
        <f>INDEX(Table2[NAMA BARANG],ROW()-2)</f>
        <v>Bp Heroset 50</v>
      </c>
      <c r="B496" s="23">
        <f ca="1">INDEX(Table2[TT],ROW()-2)</f>
        <v>13</v>
      </c>
      <c r="C496" s="24" t="str">
        <f>INDEX(Table2[KET],ROW()-2)</f>
        <v>20 ls</v>
      </c>
    </row>
    <row r="497" spans="1:3" x14ac:dyDescent="0.25">
      <c r="A497" s="22" t="str">
        <f>INDEX(Table2[NAMA BARANG],ROW()-2)</f>
        <v>Bp Hilltop HT 1020</v>
      </c>
      <c r="B497" s="23">
        <f ca="1">INDEX(Table2[TT],ROW()-2)</f>
        <v>51</v>
      </c>
      <c r="C497" s="24" t="str">
        <f>INDEX(Table2[KET],ROW()-2)</f>
        <v>144 ls</v>
      </c>
    </row>
    <row r="498" spans="1:3" x14ac:dyDescent="0.25">
      <c r="A498" s="22" t="str">
        <f>INDEX(Table2[NAMA BARANG],ROW()-2)</f>
        <v>Bp Hk panjang (36)</v>
      </c>
      <c r="B498" s="23">
        <f ca="1">INDEX(Table2[TT],ROW()-2)</f>
        <v>2</v>
      </c>
      <c r="C498" s="24" t="str">
        <f>INDEX(Table2[KET],ROW()-2)</f>
        <v>60 box</v>
      </c>
    </row>
    <row r="499" spans="1:3" x14ac:dyDescent="0.25">
      <c r="A499" s="22" t="str">
        <f>INDEX(Table2[NAMA BARANG],ROW()-2)</f>
        <v>Bp Ht 590 balon tiup (3)/ MP 2131 ayunan demon (1 box 48) (1)</v>
      </c>
      <c r="B499" s="23">
        <f ca="1">INDEX(Table2[TT],ROW()-2)</f>
        <v>4</v>
      </c>
      <c r="C499" s="24" t="str">
        <f>INDEX(Table2[KET],ROW()-2)</f>
        <v>36 box</v>
      </c>
    </row>
    <row r="500" spans="1:3" x14ac:dyDescent="0.25">
      <c r="A500" s="22" t="str">
        <f>INDEX(Table2[NAMA BARANG],ROW()-2)</f>
        <v>Bp ikan tali</v>
      </c>
      <c r="B500" s="23">
        <f ca="1">INDEX(Table2[TT],ROW()-2)</f>
        <v>2</v>
      </c>
      <c r="C500" s="24" t="str">
        <f>INDEX(Table2[KET],ROW()-2)</f>
        <v>200 ls</v>
      </c>
    </row>
    <row r="501" spans="1:3" x14ac:dyDescent="0.25">
      <c r="A501" s="22" t="str">
        <f>INDEX(Table2[NAMA BARANG],ROW()-2)</f>
        <v>Bp JB 273/ 1000</v>
      </c>
      <c r="B501" s="23">
        <f ca="1">INDEX(Table2[TT],ROW()-2)</f>
        <v>8</v>
      </c>
      <c r="C501" s="24" t="str">
        <f>INDEX(Table2[KET],ROW()-2)</f>
        <v>36 box</v>
      </c>
    </row>
    <row r="502" spans="1:3" x14ac:dyDescent="0.25">
      <c r="A502" s="22" t="str">
        <f>INDEX(Table2[NAMA BARANG],ROW()-2)</f>
        <v>Bp KG 1 B</v>
      </c>
      <c r="B502" s="23">
        <f ca="1">INDEX(Table2[TT],ROW()-2)</f>
        <v>6</v>
      </c>
      <c r="C502" s="24" t="str">
        <f>INDEX(Table2[KET],ROW()-2)</f>
        <v>144 ls</v>
      </c>
    </row>
    <row r="503" spans="1:3" x14ac:dyDescent="0.25">
      <c r="A503" s="22" t="str">
        <f>INDEX(Table2[NAMA BARANG],ROW()-2)</f>
        <v>Bp Koxi Fancy S3 KT 1701</v>
      </c>
      <c r="B503" s="23">
        <f ca="1">INDEX(Table2[TT],ROW()-2)</f>
        <v>1</v>
      </c>
      <c r="C503" s="24" t="str">
        <f>INDEX(Table2[KET],ROW()-2)</f>
        <v>144 ls</v>
      </c>
    </row>
    <row r="504" spans="1:3" x14ac:dyDescent="0.25">
      <c r="A504" s="22" t="str">
        <f>INDEX(Table2[NAMA BARANG],ROW()-2)</f>
        <v>Bp light kitty hand</v>
      </c>
      <c r="B504" s="23">
        <f ca="1">INDEX(Table2[TT],ROW()-2)</f>
        <v>4</v>
      </c>
      <c r="C504" s="24" t="str">
        <f>INDEX(Table2[KET],ROW()-2)</f>
        <v>20 box</v>
      </c>
    </row>
    <row r="505" spans="1:3" x14ac:dyDescent="0.25">
      <c r="A505" s="22" t="str">
        <f>INDEX(Table2[NAMA BARANG],ROW()-2)</f>
        <v>Bp light princess hand</v>
      </c>
      <c r="B505" s="23">
        <f ca="1">INDEX(Table2[TT],ROW()-2)</f>
        <v>9</v>
      </c>
      <c r="C505" s="24" t="str">
        <f>INDEX(Table2[KET],ROW()-2)</f>
        <v>20 box</v>
      </c>
    </row>
    <row r="506" spans="1:3" x14ac:dyDescent="0.25">
      <c r="A506" s="22" t="str">
        <f>INDEX(Table2[NAMA BARANG],ROW()-2)</f>
        <v>Bp Manik 001 (1x60)</v>
      </c>
      <c r="B506" s="23">
        <f ca="1">INDEX(Table2[TT],ROW()-2)</f>
        <v>9</v>
      </c>
      <c r="C506" s="24" t="str">
        <f>INDEX(Table2[KET],ROW()-2)</f>
        <v>40 box</v>
      </c>
    </row>
    <row r="507" spans="1:3" x14ac:dyDescent="0.25">
      <c r="A507" s="22" t="str">
        <f>INDEX(Table2[NAMA BARANG],ROW()-2)</f>
        <v>Bp MD 104 tangan</v>
      </c>
      <c r="B507" s="23">
        <f ca="1">INDEX(Table2[TT],ROW()-2)</f>
        <v>2</v>
      </c>
      <c r="C507" s="24" t="str">
        <f>INDEX(Table2[KET],ROW()-2)</f>
        <v>350 ls</v>
      </c>
    </row>
    <row r="508" spans="1:3" x14ac:dyDescent="0.25">
      <c r="A508" s="22" t="str">
        <f>INDEX(Table2[NAMA BARANG],ROW()-2)</f>
        <v>Bp Meja BPS 202 Foot</v>
      </c>
      <c r="B508" s="23">
        <f ca="1">INDEX(Table2[TT],ROW()-2)</f>
        <v>7</v>
      </c>
      <c r="C508" s="24" t="str">
        <f>INDEX(Table2[KET],ROW()-2)</f>
        <v>500 pc</v>
      </c>
    </row>
    <row r="509" spans="1:3" x14ac:dyDescent="0.25">
      <c r="A509" s="22" t="str">
        <f>INDEX(Table2[NAMA BARANG],ROW()-2)</f>
        <v>Bp Milk 302 (36)</v>
      </c>
      <c r="B509" s="23">
        <f ca="1">INDEX(Table2[TT],ROW()-2)</f>
        <v>35</v>
      </c>
      <c r="C509" s="24" t="str">
        <f>INDEX(Table2[KET],ROW()-2)</f>
        <v>1440 pc</v>
      </c>
    </row>
    <row r="510" spans="1:3" x14ac:dyDescent="0.25">
      <c r="A510" s="22" t="str">
        <f>INDEX(Table2[NAMA BARANG],ROW()-2)</f>
        <v>Bp mini Gell Maxxist 133C</v>
      </c>
      <c r="B510" s="23">
        <f ca="1">INDEX(Table2[TT],ROW()-2)</f>
        <v>2</v>
      </c>
      <c r="C510" s="24" t="str">
        <f>INDEX(Table2[KET],ROW()-2)</f>
        <v>24 gr</v>
      </c>
    </row>
    <row r="511" spans="1:3" x14ac:dyDescent="0.25">
      <c r="A511" s="22" t="str">
        <f>INDEX(Table2[NAMA BARANG],ROW()-2)</f>
        <v>Bp mini Gell Sparkle Gold</v>
      </c>
      <c r="B511" s="23">
        <f ca="1">INDEX(Table2[TT],ROW()-2)</f>
        <v>1</v>
      </c>
      <c r="C511" s="24" t="str">
        <f>INDEX(Table2[KET],ROW()-2)</f>
        <v>144 ls</v>
      </c>
    </row>
    <row r="512" spans="1:3" x14ac:dyDescent="0.25">
      <c r="A512" s="22" t="str">
        <f>INDEX(Table2[NAMA BARANG],ROW()-2)</f>
        <v>Bp MM bening 300 Ma</v>
      </c>
      <c r="B512" s="23">
        <f ca="1">INDEX(Table2[TT],ROW()-2)</f>
        <v>2</v>
      </c>
      <c r="C512" s="24" t="str">
        <f>INDEX(Table2[KET],ROW()-2)</f>
        <v>250 ls</v>
      </c>
    </row>
    <row r="513" spans="1:3" x14ac:dyDescent="0.25">
      <c r="A513" s="22" t="str">
        <f>INDEX(Table2[NAMA BARANG],ROW()-2)</f>
        <v>Bp MM butek 300 MB</v>
      </c>
      <c r="B513" s="23">
        <f ca="1">INDEX(Table2[TT],ROW()-2)</f>
        <v>1</v>
      </c>
      <c r="C513" s="24" t="str">
        <f>INDEX(Table2[KET],ROW()-2)</f>
        <v>144 ls</v>
      </c>
    </row>
    <row r="514" spans="1:3" x14ac:dyDescent="0.25">
      <c r="A514" s="22" t="str">
        <f>INDEX(Table2[NAMA BARANG],ROW()-2)</f>
        <v>Bp Mobil Kombinasi Polos</v>
      </c>
      <c r="B514" s="23">
        <f ca="1">INDEX(Table2[TT],ROW()-2)</f>
        <v>11</v>
      </c>
      <c r="C514" s="24" t="str">
        <f>INDEX(Table2[KET],ROW()-2)</f>
        <v>2000 pc</v>
      </c>
    </row>
    <row r="515" spans="1:3" x14ac:dyDescent="0.25">
      <c r="A515" s="22" t="str">
        <f>INDEX(Table2[NAMA BARANG],ROW()-2)</f>
        <v>Bp MP 0206 kincir</v>
      </c>
      <c r="B515" s="23">
        <f ca="1">INDEX(Table2[TT],ROW()-2)</f>
        <v>2</v>
      </c>
      <c r="C515" s="24">
        <f>INDEX(Table2[KET],ROW()-2)</f>
        <v>0</v>
      </c>
    </row>
    <row r="516" spans="1:3" x14ac:dyDescent="0.25">
      <c r="A516" s="22" t="str">
        <f>INDEX(Table2[NAMA BARANG],ROW()-2)</f>
        <v>Bp MP 2105 minion</v>
      </c>
      <c r="B516" s="23">
        <f ca="1">INDEX(Table2[TT],ROW()-2)</f>
        <v>8</v>
      </c>
      <c r="C516" s="24" t="str">
        <f>INDEX(Table2[KET],ROW()-2)</f>
        <v>144 ls</v>
      </c>
    </row>
    <row r="517" spans="1:3" x14ac:dyDescent="0.25">
      <c r="A517" s="22" t="str">
        <f>INDEX(Table2[NAMA BARANG],ROW()-2)</f>
        <v>Bp MP 6026 love</v>
      </c>
      <c r="B517" s="23">
        <f ca="1">INDEX(Table2[TT],ROW()-2)</f>
        <v>6</v>
      </c>
      <c r="C517" s="24" t="str">
        <f>INDEX(Table2[KET],ROW()-2)</f>
        <v>144 ls</v>
      </c>
    </row>
    <row r="518" spans="1:3" x14ac:dyDescent="0.25">
      <c r="A518" s="22" t="str">
        <f>INDEX(Table2[NAMA BARANG],ROW()-2)</f>
        <v>Bp MP 60992 smurf 1x48</v>
      </c>
      <c r="B518" s="23">
        <f ca="1">INDEX(Table2[TT],ROW()-2)</f>
        <v>2</v>
      </c>
      <c r="C518" s="24" t="str">
        <f>INDEX(Table2[KET],ROW()-2)</f>
        <v>36 box</v>
      </c>
    </row>
    <row r="519" spans="1:3" x14ac:dyDescent="0.25">
      <c r="A519" s="22" t="str">
        <f>INDEX(Table2[NAMA BARANG],ROW()-2)</f>
        <v>Bp On-Off M Mouse</v>
      </c>
      <c r="B519" s="23">
        <f ca="1">INDEX(Table2[TT],ROW()-2)</f>
        <v>1</v>
      </c>
      <c r="C519" s="24" t="str">
        <f>INDEX(Table2[KET],ROW()-2)</f>
        <v>288 ls</v>
      </c>
    </row>
    <row r="520" spans="1:3" x14ac:dyDescent="0.25">
      <c r="A520" s="22" t="str">
        <f>INDEX(Table2[NAMA BARANG],ROW()-2)</f>
        <v>Bp Ougier Rabbit</v>
      </c>
      <c r="B520" s="23">
        <f ca="1">INDEX(Table2[TT],ROW()-2)</f>
        <v>18</v>
      </c>
      <c r="C520" s="24" t="str">
        <f>INDEX(Table2[KET],ROW()-2)</f>
        <v>48 box</v>
      </c>
    </row>
    <row r="521" spans="1:3" x14ac:dyDescent="0.25">
      <c r="A521" s="22" t="str">
        <f>INDEX(Table2[NAMA BARANG],ROW()-2)</f>
        <v>Bp Pelangi 6611(2)/ 005(2)</v>
      </c>
      <c r="B521" s="23">
        <f ca="1">INDEX(Table2[TT],ROW()-2)</f>
        <v>4</v>
      </c>
      <c r="C521" s="24" t="str">
        <f>INDEX(Table2[KET],ROW()-2)</f>
        <v>1728 pc</v>
      </c>
    </row>
    <row r="522" spans="1:3" x14ac:dyDescent="0.25">
      <c r="A522" s="22" t="str">
        <f>INDEX(Table2[NAMA BARANG],ROW()-2)</f>
        <v>Bp Pelangi 9310</v>
      </c>
      <c r="B522" s="23">
        <f ca="1">INDEX(Table2[TT],ROW()-2)</f>
        <v>2</v>
      </c>
      <c r="C522" s="24" t="str">
        <f>INDEX(Table2[KET],ROW()-2)</f>
        <v>1728 pc</v>
      </c>
    </row>
    <row r="523" spans="1:3" x14ac:dyDescent="0.25">
      <c r="A523" s="22" t="str">
        <f>INDEX(Table2[NAMA BARANG],ROW()-2)</f>
        <v>Bp pen gliter lestari</v>
      </c>
      <c r="B523" s="23">
        <f ca="1">INDEX(Table2[TT],ROW()-2)</f>
        <v>12</v>
      </c>
      <c r="C523" s="24" t="str">
        <f>INDEX(Table2[KET],ROW()-2)</f>
        <v>160 ls</v>
      </c>
    </row>
    <row r="524" spans="1:3" x14ac:dyDescent="0.25">
      <c r="A524" s="22" t="str">
        <f>INDEX(Table2[NAMA BARANG],ROW()-2)</f>
        <v>Bp pen TX 155</v>
      </c>
      <c r="B524" s="23">
        <f ca="1">INDEX(Table2[TT],ROW()-2)</f>
        <v>2</v>
      </c>
      <c r="C524" s="24" t="str">
        <f>INDEX(Table2[KET],ROW()-2)</f>
        <v>192 ls</v>
      </c>
    </row>
    <row r="525" spans="1:3" x14ac:dyDescent="0.25">
      <c r="A525" s="22" t="str">
        <f>INDEX(Table2[NAMA BARANG],ROW()-2)</f>
        <v>Bp sepatu roda 084 (48)</v>
      </c>
      <c r="B525" s="23">
        <f ca="1">INDEX(Table2[TT],ROW()-2)</f>
        <v>2</v>
      </c>
      <c r="C525" s="24" t="str">
        <f>INDEX(Table2[KET],ROW()-2)</f>
        <v>144 ls</v>
      </c>
    </row>
    <row r="526" spans="1:3" x14ac:dyDescent="0.25">
      <c r="A526" s="22" t="str">
        <f>INDEX(Table2[NAMA BARANG],ROW()-2)</f>
        <v>Bp SF -2991 two in one</v>
      </c>
      <c r="B526" s="23">
        <f ca="1">INDEX(Table2[TT],ROW()-2)</f>
        <v>11</v>
      </c>
      <c r="C526" s="24" t="str">
        <f>INDEX(Table2[KET],ROW()-2)</f>
        <v>192 ls</v>
      </c>
    </row>
    <row r="527" spans="1:3" x14ac:dyDescent="0.25">
      <c r="A527" s="22" t="str">
        <f>INDEX(Table2[NAMA BARANG],ROW()-2)</f>
        <v>Bp Sika 189 Ht (20)/ biru(3)</v>
      </c>
      <c r="B527" s="23">
        <f ca="1">INDEX(Table2[TT],ROW()-2)</f>
        <v>23</v>
      </c>
      <c r="C527" s="24" t="str">
        <f>INDEX(Table2[KET],ROW()-2)</f>
        <v>180 ls</v>
      </c>
    </row>
    <row r="528" spans="1:3" x14ac:dyDescent="0.25">
      <c r="A528" s="22" t="str">
        <f>INDEX(Table2[NAMA BARANG],ROW()-2)</f>
        <v>Bp Skyline S-6 Black</v>
      </c>
      <c r="B528" s="23">
        <f ca="1">INDEX(Table2[TT],ROW()-2)</f>
        <v>3</v>
      </c>
      <c r="C528" s="24" t="str">
        <f>INDEX(Table2[KET],ROW()-2)</f>
        <v>144 ls</v>
      </c>
    </row>
    <row r="529" spans="1:3" x14ac:dyDescent="0.25">
      <c r="A529" s="22" t="str">
        <f>INDEX(Table2[NAMA BARANG],ROW()-2)</f>
        <v>Bp Smile 2038 (36)</v>
      </c>
      <c r="B529" s="23">
        <f ca="1">INDEX(Table2[TT],ROW()-2)</f>
        <v>36</v>
      </c>
      <c r="C529" s="24" t="str">
        <f>INDEX(Table2[KET],ROW()-2)</f>
        <v>1440 pc</v>
      </c>
    </row>
    <row r="530" spans="1:3" x14ac:dyDescent="0.25">
      <c r="A530" s="22" t="str">
        <f>INDEX(Table2[NAMA BARANG],ROW()-2)</f>
        <v>Bp Snoopy Bening 300 MA</v>
      </c>
      <c r="B530" s="23">
        <f ca="1">INDEX(Table2[TT],ROW()-2)</f>
        <v>4</v>
      </c>
      <c r="C530" s="24" t="str">
        <f>INDEX(Table2[KET],ROW()-2)</f>
        <v>250 ls</v>
      </c>
    </row>
    <row r="531" spans="1:3" x14ac:dyDescent="0.25">
      <c r="A531" s="22" t="str">
        <f>INDEX(Table2[NAMA BARANG],ROW()-2)</f>
        <v>Bp ST 4005/ 5w+mech</v>
      </c>
      <c r="B531" s="23">
        <f ca="1">INDEX(Table2[TT],ROW()-2)</f>
        <v>2</v>
      </c>
      <c r="C531" s="24">
        <f>INDEX(Table2[KET],ROW()-2)</f>
        <v>0</v>
      </c>
    </row>
    <row r="532" spans="1:3" x14ac:dyDescent="0.25">
      <c r="A532" s="22" t="str">
        <f>INDEX(Table2[NAMA BARANG],ROW()-2)</f>
        <v>Bp Stand pen B 9212</v>
      </c>
      <c r="B532" s="23">
        <f ca="1">INDEX(Table2[TT],ROW()-2)</f>
        <v>2</v>
      </c>
      <c r="C532" s="24" t="str">
        <f>INDEX(Table2[KET],ROW()-2)</f>
        <v>500 pc</v>
      </c>
    </row>
    <row r="533" spans="1:3" x14ac:dyDescent="0.25">
      <c r="A533" s="22" t="str">
        <f>INDEX(Table2[NAMA BARANG],ROW()-2)</f>
        <v>Bp Stick color Top Ht</v>
      </c>
      <c r="B533" s="23">
        <f ca="1">INDEX(Table2[TT],ROW()-2)</f>
        <v>4</v>
      </c>
      <c r="C533" s="24" t="str">
        <f>INDEX(Table2[KET],ROW()-2)</f>
        <v>12 gr</v>
      </c>
    </row>
    <row r="534" spans="1:3" x14ac:dyDescent="0.25">
      <c r="A534" s="22" t="str">
        <f>INDEX(Table2[NAMA BARANG],ROW()-2)</f>
        <v>Bp Stick color Top light blue</v>
      </c>
      <c r="B534" s="23">
        <f ca="1">INDEX(Table2[TT],ROW()-2)</f>
        <v>3</v>
      </c>
      <c r="C534" s="24" t="str">
        <f>INDEX(Table2[KET],ROW()-2)</f>
        <v>12 gr</v>
      </c>
    </row>
    <row r="535" spans="1:3" x14ac:dyDescent="0.25">
      <c r="A535" s="22" t="str">
        <f>INDEX(Table2[NAMA BARANG],ROW()-2)</f>
        <v>Bp Suling Butek 2856</v>
      </c>
      <c r="B535" s="23">
        <f ca="1">INDEX(Table2[TT],ROW()-2)</f>
        <v>2</v>
      </c>
      <c r="C535" s="24" t="str">
        <f>INDEX(Table2[KET],ROW()-2)</f>
        <v>144 ls</v>
      </c>
    </row>
    <row r="536" spans="1:3" x14ac:dyDescent="0.25">
      <c r="A536" s="22" t="str">
        <f>INDEX(Table2[NAMA BARANG],ROW()-2)</f>
        <v>Bp tali 1835</v>
      </c>
      <c r="B536" s="23">
        <f ca="1">INDEX(Table2[TT],ROW()-2)</f>
        <v>2</v>
      </c>
      <c r="C536" s="24" t="str">
        <f>INDEX(Table2[KET],ROW()-2)</f>
        <v>100 ls</v>
      </c>
    </row>
    <row r="537" spans="1:3" x14ac:dyDescent="0.25">
      <c r="A537" s="22" t="str">
        <f>INDEX(Table2[NAMA BARANG],ROW()-2)</f>
        <v>Bp tali PN 1001</v>
      </c>
      <c r="B537" s="23">
        <f ca="1">INDEX(Table2[TT],ROW()-2)</f>
        <v>8</v>
      </c>
      <c r="C537" s="24" t="str">
        <f>INDEX(Table2[KET],ROW()-2)</f>
        <v>200 ls</v>
      </c>
    </row>
    <row r="538" spans="1:3" x14ac:dyDescent="0.25">
      <c r="A538" s="22" t="str">
        <f>INDEX(Table2[NAMA BARANG],ROW()-2)</f>
        <v>Bp Tekken warna pp 30</v>
      </c>
      <c r="B538" s="23">
        <f ca="1">INDEX(Table2[TT],ROW()-2)</f>
        <v>3</v>
      </c>
      <c r="C538" s="24" t="str">
        <f>INDEX(Table2[KET],ROW()-2)</f>
        <v>48 box</v>
      </c>
    </row>
    <row r="539" spans="1:3" x14ac:dyDescent="0.25">
      <c r="A539" s="22" t="str">
        <f>INDEX(Table2[NAMA BARANG],ROW()-2)</f>
        <v>Bp Terompet (48)</v>
      </c>
      <c r="B539" s="23">
        <f ca="1">INDEX(Table2[TT],ROW()-2)</f>
        <v>6</v>
      </c>
      <c r="C539" s="24" t="str">
        <f>INDEX(Table2[KET],ROW()-2)</f>
        <v>36 box</v>
      </c>
    </row>
    <row r="540" spans="1:3" x14ac:dyDescent="0.25">
      <c r="A540" s="22" t="str">
        <f>INDEX(Table2[NAMA BARANG],ROW()-2)</f>
        <v>Bp TF 1190 B</v>
      </c>
      <c r="B540" s="23">
        <f ca="1">INDEX(Table2[TT],ROW()-2)</f>
        <v>1</v>
      </c>
      <c r="C540" s="24" t="str">
        <f>INDEX(Table2[KET],ROW()-2)</f>
        <v>144 ls</v>
      </c>
    </row>
    <row r="541" spans="1:3" x14ac:dyDescent="0.25">
      <c r="A541" s="22" t="str">
        <f>INDEX(Table2[NAMA BARANG],ROW()-2)</f>
        <v>Bp TF 228</v>
      </c>
      <c r="B541" s="23">
        <f ca="1">INDEX(Table2[TT],ROW()-2)</f>
        <v>18</v>
      </c>
      <c r="C541" s="24" t="str">
        <f>INDEX(Table2[KET],ROW()-2)</f>
        <v>144 ls</v>
      </c>
    </row>
    <row r="542" spans="1:3" x14ac:dyDescent="0.25">
      <c r="A542" s="22" t="str">
        <f>INDEX(Table2[NAMA BARANG],ROW()-2)</f>
        <v>Bp TF 3115</v>
      </c>
      <c r="B542" s="23">
        <f ca="1">INDEX(Table2[TT],ROW()-2)</f>
        <v>5</v>
      </c>
      <c r="C542" s="24" t="str">
        <f>INDEX(Table2[KET],ROW()-2)</f>
        <v>144 LSN</v>
      </c>
    </row>
    <row r="543" spans="1:3" x14ac:dyDescent="0.25">
      <c r="A543" s="22" t="str">
        <f>INDEX(Table2[NAMA BARANG],ROW()-2)</f>
        <v>Bp TF 3135 batik blk</v>
      </c>
      <c r="B543" s="23">
        <f ca="1">INDEX(Table2[TT],ROW()-2)</f>
        <v>79</v>
      </c>
      <c r="C543" s="24" t="str">
        <f>INDEX(Table2[KET],ROW()-2)</f>
        <v>72 ls</v>
      </c>
    </row>
    <row r="544" spans="1:3" x14ac:dyDescent="0.25">
      <c r="A544" s="22" t="str">
        <f>INDEX(Table2[NAMA BARANG],ROW()-2)</f>
        <v>Bp TF 344 batik</v>
      </c>
      <c r="B544" s="23">
        <f ca="1">INDEX(Table2[TT],ROW()-2)</f>
        <v>7</v>
      </c>
      <c r="C544" s="24" t="str">
        <f>INDEX(Table2[KET],ROW()-2)</f>
        <v>108 ls</v>
      </c>
    </row>
    <row r="545" spans="1:3" x14ac:dyDescent="0.25">
      <c r="A545" s="22" t="str">
        <f>INDEX(Table2[NAMA BARANG],ROW()-2)</f>
        <v>Bp TF 719</v>
      </c>
      <c r="B545" s="23">
        <f ca="1">INDEX(Table2[TT],ROW()-2)</f>
        <v>8</v>
      </c>
      <c r="C545" s="24" t="str">
        <f>INDEX(Table2[KET],ROW()-2)</f>
        <v>108 ls</v>
      </c>
    </row>
    <row r="546" spans="1:3" x14ac:dyDescent="0.25">
      <c r="A546" s="22" t="str">
        <f>INDEX(Table2[NAMA BARANG],ROW()-2)</f>
        <v>Bp TF 729</v>
      </c>
      <c r="B546" s="23">
        <f ca="1">INDEX(Table2[TT],ROW()-2)</f>
        <v>10</v>
      </c>
      <c r="C546" s="24" t="str">
        <f>INDEX(Table2[KET],ROW()-2)</f>
        <v>108 ls</v>
      </c>
    </row>
    <row r="547" spans="1:3" x14ac:dyDescent="0.25">
      <c r="A547" s="22" t="str">
        <f>INDEX(Table2[NAMA BARANG],ROW()-2)</f>
        <v>Bp TG 340 b</v>
      </c>
      <c r="B547" s="23">
        <f ca="1">INDEX(Table2[TT],ROW()-2)</f>
        <v>5</v>
      </c>
      <c r="C547" s="24" t="str">
        <f>INDEX(Table2[KET],ROW()-2)</f>
        <v>96 ls</v>
      </c>
    </row>
    <row r="548" spans="1:3" x14ac:dyDescent="0.25">
      <c r="A548" s="22" t="str">
        <f>INDEX(Table2[NAMA BARANG],ROW()-2)</f>
        <v>Bp TG 340 b (F)</v>
      </c>
      <c r="B548" s="23">
        <f ca="1">INDEX(Table2[TT],ROW()-2)</f>
        <v>2</v>
      </c>
      <c r="C548" s="24" t="str">
        <f>INDEX(Table2[KET],ROW()-2)</f>
        <v>96 ls</v>
      </c>
    </row>
    <row r="549" spans="1:3" x14ac:dyDescent="0.25">
      <c r="A549" s="22" t="str">
        <f>INDEX(Table2[NAMA BARANG],ROW()-2)</f>
        <v>Bp TG SG 09</v>
      </c>
      <c r="B549" s="23">
        <f ca="1">INDEX(Table2[TT],ROW()-2)</f>
        <v>2</v>
      </c>
      <c r="C549" s="24" t="str">
        <f>INDEX(Table2[KET],ROW()-2)</f>
        <v>144 ls</v>
      </c>
    </row>
    <row r="550" spans="1:3" x14ac:dyDescent="0.25">
      <c r="A550" s="22" t="str">
        <f>INDEX(Table2[NAMA BARANG],ROW()-2)</f>
        <v>Bp Top 5559</v>
      </c>
      <c r="B550" s="23">
        <f ca="1">INDEX(Table2[TT],ROW()-2)</f>
        <v>2</v>
      </c>
      <c r="C550" s="24" t="str">
        <f>INDEX(Table2[KET],ROW()-2)</f>
        <v>33 box</v>
      </c>
    </row>
    <row r="551" spans="1:3" x14ac:dyDescent="0.25">
      <c r="A551" s="22" t="str">
        <f>INDEX(Table2[NAMA BARANG],ROW()-2)</f>
        <v>Bp Top 5559</v>
      </c>
      <c r="B551" s="23">
        <f ca="1">INDEX(Table2[TT],ROW()-2)</f>
        <v>2</v>
      </c>
      <c r="C551" s="24" t="str">
        <f>INDEX(Table2[KET],ROW()-2)</f>
        <v>33 box</v>
      </c>
    </row>
    <row r="552" spans="1:3" x14ac:dyDescent="0.25">
      <c r="A552" s="22" t="str">
        <f>INDEX(Table2[NAMA BARANG],ROW()-2)</f>
        <v>Bp Trix 150</v>
      </c>
      <c r="B552" s="23">
        <f ca="1">INDEX(Table2[TT],ROW()-2)</f>
        <v>2</v>
      </c>
      <c r="C552" s="24" t="str">
        <f>INDEX(Table2[KET],ROW()-2)</f>
        <v>192 ls</v>
      </c>
    </row>
    <row r="553" spans="1:3" x14ac:dyDescent="0.25">
      <c r="A553" s="22" t="str">
        <f>INDEX(Table2[NAMA BARANG],ROW()-2)</f>
        <v xml:space="preserve">Bp TT senter 6014 smurf </v>
      </c>
      <c r="B553" s="23">
        <f ca="1">INDEX(Table2[TT],ROW()-2)</f>
        <v>2</v>
      </c>
      <c r="C553" s="24" t="str">
        <f>INDEX(Table2[KET],ROW()-2)</f>
        <v>72 ls</v>
      </c>
    </row>
    <row r="554" spans="1:3" x14ac:dyDescent="0.25">
      <c r="A554" s="22" t="str">
        <f>INDEX(Table2[NAMA BARANG],ROW()-2)</f>
        <v>Bp TX 152</v>
      </c>
      <c r="B554" s="23">
        <f ca="1">INDEX(Table2[TT],ROW()-2)</f>
        <v>4</v>
      </c>
      <c r="C554" s="24" t="str">
        <f>INDEX(Table2[KET],ROW()-2)</f>
        <v>192 ls</v>
      </c>
    </row>
    <row r="555" spans="1:3" x14ac:dyDescent="0.25">
      <c r="A555" s="22" t="str">
        <f>INDEX(Table2[NAMA BARANG],ROW()-2)</f>
        <v>Bp Tylo F271 Fountainmarmer</v>
      </c>
      <c r="B555" s="23">
        <f ca="1">INDEX(Table2[TT],ROW()-2)</f>
        <v>2</v>
      </c>
      <c r="C555" s="24" t="str">
        <f>INDEX(Table2[KET],ROW()-2)</f>
        <v>50 ls</v>
      </c>
    </row>
    <row r="556" spans="1:3" x14ac:dyDescent="0.25">
      <c r="A556" s="22" t="str">
        <f>INDEX(Table2[NAMA BARANG],ROW()-2)</f>
        <v>Bp USA TP</v>
      </c>
      <c r="B556" s="23">
        <f ca="1">INDEX(Table2[TT],ROW()-2)</f>
        <v>4</v>
      </c>
      <c r="C556" s="24" t="str">
        <f>INDEX(Table2[KET],ROW()-2)</f>
        <v>100 ls</v>
      </c>
    </row>
    <row r="557" spans="1:3" x14ac:dyDescent="0.25">
      <c r="A557" s="22" t="str">
        <f>INDEX(Table2[NAMA BARANG],ROW()-2)</f>
        <v>Bp VC 529 A 200 Vanco</v>
      </c>
      <c r="B557" s="23">
        <f ca="1">INDEX(Table2[TT],ROW()-2)</f>
        <v>6</v>
      </c>
      <c r="C557" s="24" t="str">
        <f>INDEX(Table2[KET],ROW()-2)</f>
        <v>144 ls</v>
      </c>
    </row>
    <row r="558" spans="1:3" x14ac:dyDescent="0.25">
      <c r="A558" s="22" t="str">
        <f>INDEX(Table2[NAMA BARANG],ROW()-2)</f>
        <v>Bp VC 600 SegiEmpat batik</v>
      </c>
      <c r="B558" s="23">
        <f ca="1">INDEX(Table2[TT],ROW()-2)</f>
        <v>2</v>
      </c>
      <c r="C558" s="24" t="str">
        <f>INDEX(Table2[KET],ROW()-2)</f>
        <v>144 ls</v>
      </c>
    </row>
    <row r="559" spans="1:3" x14ac:dyDescent="0.25">
      <c r="A559" s="22" t="str">
        <f>INDEX(Table2[NAMA BARANG],ROW()-2)</f>
        <v>Bp Vtro 213 BT 21</v>
      </c>
      <c r="B559" s="23">
        <f ca="1">INDEX(Table2[TT],ROW()-2)</f>
        <v>5</v>
      </c>
      <c r="C559" s="24" t="str">
        <f>INDEX(Table2[KET],ROW()-2)</f>
        <v>144 ls</v>
      </c>
    </row>
    <row r="560" spans="1:3" x14ac:dyDescent="0.25">
      <c r="A560" s="22" t="str">
        <f>INDEX(Table2[NAMA BARANG],ROW()-2)</f>
        <v>Bp Vtro 220 BTS</v>
      </c>
      <c r="B560" s="23">
        <f ca="1">INDEX(Table2[TT],ROW()-2)</f>
        <v>12</v>
      </c>
      <c r="C560" s="24" t="str">
        <f>INDEX(Table2[KET],ROW()-2)</f>
        <v>144 ls</v>
      </c>
    </row>
    <row r="561" spans="1:3" x14ac:dyDescent="0.25">
      <c r="A561" s="22" t="str">
        <f>INDEX(Table2[NAMA BARANG],ROW()-2)</f>
        <v>Bp Vtro 223 BTS</v>
      </c>
      <c r="B561" s="23">
        <f ca="1">INDEX(Table2[TT],ROW()-2)</f>
        <v>9</v>
      </c>
      <c r="C561" s="24" t="str">
        <f>INDEX(Table2[KET],ROW()-2)</f>
        <v>144 ls</v>
      </c>
    </row>
    <row r="562" spans="1:3" x14ac:dyDescent="0.25">
      <c r="A562" s="22" t="str">
        <f>INDEX(Table2[NAMA BARANG],ROW()-2)</f>
        <v>Bp Weiyada E 681</v>
      </c>
      <c r="B562" s="23">
        <f ca="1">INDEX(Table2[TT],ROW()-2)</f>
        <v>1</v>
      </c>
      <c r="C562" s="24" t="str">
        <f>INDEX(Table2[KET],ROW()-2)</f>
        <v>96 ls</v>
      </c>
    </row>
    <row r="563" spans="1:3" x14ac:dyDescent="0.25">
      <c r="A563" s="22" t="str">
        <f>INDEX(Table2[NAMA BARANG],ROW()-2)</f>
        <v>Bp WR Gp 112s 12w</v>
      </c>
      <c r="B563" s="23">
        <f ca="1">INDEX(Table2[TT],ROW()-2)</f>
        <v>1</v>
      </c>
      <c r="C563" s="24" t="str">
        <f>INDEX(Table2[KET],ROW()-2)</f>
        <v>160 set</v>
      </c>
    </row>
    <row r="564" spans="1:3" x14ac:dyDescent="0.25">
      <c r="A564" s="22" t="str">
        <f>INDEX(Table2[NAMA BARANG],ROW()-2)</f>
        <v>Bp XD 061H/ 5w+mech</v>
      </c>
      <c r="B564" s="23">
        <f ca="1">INDEX(Table2[TT],ROW()-2)</f>
        <v>1</v>
      </c>
      <c r="C564" s="24" t="str">
        <f>INDEX(Table2[KET],ROW()-2)</f>
        <v>1296 pc</v>
      </c>
    </row>
    <row r="565" spans="1:3" x14ac:dyDescent="0.25">
      <c r="A565" s="22" t="str">
        <f>INDEX(Table2[NAMA BARANG],ROW()-2)</f>
        <v>Bp XD 070 B10/ 3w</v>
      </c>
      <c r="B565" s="23">
        <f ca="1">INDEX(Table2[TT],ROW()-2)</f>
        <v>3</v>
      </c>
      <c r="C565" s="24" t="str">
        <f>INDEX(Table2[KET],ROW()-2)</f>
        <v>144 ls</v>
      </c>
    </row>
    <row r="566" spans="1:3" x14ac:dyDescent="0.25">
      <c r="A566" s="22" t="str">
        <f>INDEX(Table2[NAMA BARANG],ROW()-2)</f>
        <v>Bp XDM 3017</v>
      </c>
      <c r="B566" s="23">
        <f ca="1">INDEX(Table2[TT],ROW()-2)</f>
        <v>2</v>
      </c>
      <c r="C566" s="24" t="str">
        <f>INDEX(Table2[KET],ROW()-2)</f>
        <v>144 ls</v>
      </c>
    </row>
    <row r="567" spans="1:3" x14ac:dyDescent="0.25">
      <c r="A567" s="22" t="str">
        <f>INDEX(Table2[NAMA BARANG],ROW()-2)</f>
        <v>Bp XDM 3155</v>
      </c>
      <c r="B567" s="23">
        <f ca="1">INDEX(Table2[TT],ROW()-2)</f>
        <v>2</v>
      </c>
      <c r="C567" s="24" t="str">
        <f>INDEX(Table2[KET],ROW()-2)</f>
        <v>144 ls</v>
      </c>
    </row>
    <row r="568" spans="1:3" x14ac:dyDescent="0.25">
      <c r="A568" s="22" t="str">
        <f>INDEX(Table2[NAMA BARANG],ROW()-2)</f>
        <v>Bp XDM 860</v>
      </c>
      <c r="B568" s="23">
        <f ca="1">INDEX(Table2[TT],ROW()-2)</f>
        <v>1</v>
      </c>
      <c r="C568" s="24" t="str">
        <f>INDEX(Table2[KET],ROW()-2)</f>
        <v>40 ls</v>
      </c>
    </row>
    <row r="569" spans="1:3" x14ac:dyDescent="0.25">
      <c r="A569" s="22" t="str">
        <f>INDEX(Table2[NAMA BARANG],ROW()-2)</f>
        <v>Bp XDM Fancy 3124(1)/ 3125(1)</v>
      </c>
      <c r="B569" s="23">
        <f ca="1">INDEX(Table2[TT],ROW()-2)</f>
        <v>2</v>
      </c>
      <c r="C569" s="24" t="str">
        <f>INDEX(Table2[KET],ROW()-2)</f>
        <v>180 ls</v>
      </c>
    </row>
    <row r="570" spans="1:3" x14ac:dyDescent="0.25">
      <c r="A570" s="22" t="str">
        <f>INDEX(Table2[NAMA BARANG],ROW()-2)</f>
        <v>Bp XDM Fancy 3126</v>
      </c>
      <c r="B570" s="23">
        <f ca="1">INDEX(Table2[TT],ROW()-2)</f>
        <v>3</v>
      </c>
      <c r="C570" s="24" t="str">
        <f>INDEX(Table2[KET],ROW()-2)</f>
        <v>180 ls</v>
      </c>
    </row>
    <row r="571" spans="1:3" x14ac:dyDescent="0.25">
      <c r="A571" s="22" t="str">
        <f>INDEX(Table2[NAMA BARANG],ROW()-2)</f>
        <v>Bp XDM GP.851</v>
      </c>
      <c r="B571" s="23">
        <f ca="1">INDEX(Table2[TT],ROW()-2)</f>
        <v>1</v>
      </c>
      <c r="C571" s="24" t="str">
        <f>INDEX(Table2[KET],ROW()-2)</f>
        <v>40 ls</v>
      </c>
    </row>
    <row r="572" spans="1:3" x14ac:dyDescent="0.25">
      <c r="A572" s="22" t="str">
        <f>INDEX(Table2[NAMA BARANG],ROW()-2)</f>
        <v>Bp XDM P213</v>
      </c>
      <c r="B572" s="23">
        <f ca="1">INDEX(Table2[TT],ROW()-2)</f>
        <v>1</v>
      </c>
      <c r="C572" s="24" t="str">
        <f>INDEX(Table2[KET],ROW()-2)</f>
        <v>144 ls</v>
      </c>
    </row>
    <row r="573" spans="1:3" x14ac:dyDescent="0.25">
      <c r="A573" s="22" t="str">
        <f>INDEX(Table2[NAMA BARANG],ROW()-2)</f>
        <v>Bp Y L1000 HK panjang 1x48</v>
      </c>
      <c r="B573" s="23">
        <f ca="1">INDEX(Table2[TT],ROW()-2)</f>
        <v>1</v>
      </c>
      <c r="C573" s="24" t="str">
        <f>INDEX(Table2[KET],ROW()-2)</f>
        <v>36 box</v>
      </c>
    </row>
    <row r="574" spans="1:3" x14ac:dyDescent="0.25">
      <c r="A574" s="22" t="str">
        <f>INDEX(Table2[NAMA BARANG],ROW()-2)</f>
        <v>Bp Zhixin 2963</v>
      </c>
      <c r="B574" s="23">
        <f ca="1">INDEX(Table2[TT],ROW()-2)</f>
        <v>4</v>
      </c>
      <c r="C574" s="24" t="str">
        <f>INDEX(Table2[KET],ROW()-2)</f>
        <v>120 ls</v>
      </c>
    </row>
    <row r="575" spans="1:3" x14ac:dyDescent="0.25">
      <c r="A575" s="22" t="str">
        <f>INDEX(Table2[NAMA BARANG],ROW()-2)</f>
        <v>Bp Zhixin 3027</v>
      </c>
      <c r="B575" s="23">
        <f ca="1">INDEX(Table2[TT],ROW()-2)</f>
        <v>2</v>
      </c>
      <c r="C575" s="24" t="str">
        <f>INDEX(Table2[KET],ROW()-2)</f>
        <v>120 ls</v>
      </c>
    </row>
    <row r="576" spans="1:3" x14ac:dyDescent="0.25">
      <c r="A576" s="22" t="str">
        <f>INDEX(Table2[NAMA BARANG],ROW()-2)</f>
        <v>Bp Zhixin 3033 (3)/ 3037 (2)</v>
      </c>
      <c r="B576" s="23">
        <f ca="1">INDEX(Table2[TT],ROW()-2)</f>
        <v>5</v>
      </c>
      <c r="C576" s="24" t="str">
        <f>INDEX(Table2[KET],ROW()-2)</f>
        <v>120 ls</v>
      </c>
    </row>
    <row r="577" spans="1:3" x14ac:dyDescent="0.25">
      <c r="A577" s="22" t="str">
        <f>INDEX(Table2[NAMA BARANG],ROW()-2)</f>
        <v>Bp Zhixin 3036 (1)/ 3078 (3)</v>
      </c>
      <c r="B577" s="23">
        <f ca="1">INDEX(Table2[TT],ROW()-2)</f>
        <v>4</v>
      </c>
      <c r="C577" s="24" t="str">
        <f>INDEX(Table2[KET],ROW()-2)</f>
        <v>120 ls</v>
      </c>
    </row>
    <row r="578" spans="1:3" x14ac:dyDescent="0.25">
      <c r="A578" s="22" t="str">
        <f>INDEX(Table2[NAMA BARANG],ROW()-2)</f>
        <v>Bp Zhixin 3039/ 3050/ 3053</v>
      </c>
      <c r="B578" s="23">
        <f ca="1">INDEX(Table2[TT],ROW()-2)</f>
        <v>3</v>
      </c>
      <c r="C578" s="24" t="str">
        <f>INDEX(Table2[KET],ROW()-2)</f>
        <v>120 ls</v>
      </c>
    </row>
    <row r="579" spans="1:3" x14ac:dyDescent="0.25">
      <c r="A579" s="22" t="str">
        <f>INDEX(Table2[NAMA BARANG],ROW()-2)</f>
        <v>Bp Zhixin 3060 (2)/ 3062 (3)</v>
      </c>
      <c r="B579" s="23">
        <f ca="1">INDEX(Table2[TT],ROW()-2)</f>
        <v>5</v>
      </c>
      <c r="C579" s="24" t="str">
        <f>INDEX(Table2[KET],ROW()-2)</f>
        <v>120 ls</v>
      </c>
    </row>
    <row r="580" spans="1:3" x14ac:dyDescent="0.25">
      <c r="A580" s="22" t="str">
        <f>INDEX(Table2[NAMA BARANG],ROW()-2)</f>
        <v>Bp Zhixin 3068 (2)/ 3086 (4)</v>
      </c>
      <c r="B580" s="23">
        <f ca="1">INDEX(Table2[TT],ROW()-2)</f>
        <v>6</v>
      </c>
      <c r="C580" s="24" t="str">
        <f>INDEX(Table2[KET],ROW()-2)</f>
        <v>120 ls</v>
      </c>
    </row>
    <row r="581" spans="1:3" x14ac:dyDescent="0.25">
      <c r="A581" s="22" t="str">
        <f>INDEX(Table2[NAMA BARANG],ROW()-2)</f>
        <v>Bp Zhixin 3087 (2)/ 3038 (1)</v>
      </c>
      <c r="B581" s="23">
        <f ca="1">INDEX(Table2[TT],ROW()-2)</f>
        <v>3</v>
      </c>
      <c r="C581" s="24" t="str">
        <f>INDEX(Table2[KET],ROW()-2)</f>
        <v>120 ls</v>
      </c>
    </row>
    <row r="582" spans="1:3" x14ac:dyDescent="0.25">
      <c r="A582" s="22" t="str">
        <f>INDEX(Table2[NAMA BARANG],ROW()-2)</f>
        <v>Bp Zhixin 3092 (1)/ 3035 (3)</v>
      </c>
      <c r="B582" s="23">
        <f ca="1">INDEX(Table2[TT],ROW()-2)</f>
        <v>4</v>
      </c>
      <c r="C582" s="24" t="str">
        <f>INDEX(Table2[KET],ROW()-2)</f>
        <v>120 ls</v>
      </c>
    </row>
    <row r="583" spans="1:3" x14ac:dyDescent="0.25">
      <c r="A583" s="22" t="str">
        <f>INDEX(Table2[NAMA BARANG],ROW()-2)</f>
        <v>Bp Zhixin ZH 101</v>
      </c>
      <c r="B583" s="23">
        <f ca="1">INDEX(Table2[TT],ROW()-2)</f>
        <v>18</v>
      </c>
      <c r="C583" s="24">
        <f>INDEX(Table2[KET],ROW()-2)</f>
        <v>120</v>
      </c>
    </row>
    <row r="584" spans="1:3" x14ac:dyDescent="0.25">
      <c r="A584" s="22" t="str">
        <f>INDEX(Table2[NAMA BARANG],ROW()-2)</f>
        <v>Bp Zhixin ZH 102</v>
      </c>
      <c r="B584" s="23">
        <f ca="1">INDEX(Table2[TT],ROW()-2)</f>
        <v>24</v>
      </c>
      <c r="C584" s="24" t="str">
        <f>INDEX(Table2[KET],ROW()-2)</f>
        <v>120 ls</v>
      </c>
    </row>
    <row r="585" spans="1:3" x14ac:dyDescent="0.25">
      <c r="A585" s="22" t="str">
        <f>INDEX(Table2[NAMA BARANG],ROW()-2)</f>
        <v>Bp/ pen holder PH 909(4)</v>
      </c>
      <c r="B585" s="23">
        <f ca="1">INDEX(Table2[TT],ROW()-2)</f>
        <v>4</v>
      </c>
      <c r="C585" s="24" t="str">
        <f>INDEX(Table2[KET],ROW()-2)</f>
        <v>96 pc</v>
      </c>
    </row>
    <row r="586" spans="1:3" x14ac:dyDescent="0.25">
      <c r="A586" s="22" t="str">
        <f>INDEX(Table2[NAMA BARANG],ROW()-2)</f>
        <v>Bp/ Vullpen 3081(1)/ 3083(1)/ 3095(2)</v>
      </c>
      <c r="B586" s="23">
        <f ca="1">INDEX(Table2[TT],ROW()-2)</f>
        <v>4</v>
      </c>
      <c r="C586" s="24" t="str">
        <f>INDEX(Table2[KET],ROW()-2)</f>
        <v>20 ls</v>
      </c>
    </row>
    <row r="587" spans="1:3" x14ac:dyDescent="0.25">
      <c r="A587" s="22" t="str">
        <f>INDEX(Table2[NAMA BARANG],ROW()-2)</f>
        <v>Bp/ Vullpen 3096</v>
      </c>
      <c r="B587" s="23">
        <f ca="1">INDEX(Table2[TT],ROW()-2)</f>
        <v>1</v>
      </c>
      <c r="C587" s="24" t="str">
        <f>INDEX(Table2[KET],ROW()-2)</f>
        <v>20 ls</v>
      </c>
    </row>
    <row r="588" spans="1:3" x14ac:dyDescent="0.25">
      <c r="A588" s="22" t="str">
        <f>INDEX(Table2[NAMA BARANG],ROW()-2)</f>
        <v>Bp/ Vullpen TF 801 (15)/ TF 802 (28)</v>
      </c>
      <c r="B588" s="23">
        <f ca="1">INDEX(Table2[TT],ROW()-2)</f>
        <v>43</v>
      </c>
      <c r="C588" s="24" t="str">
        <f>INDEX(Table2[KET],ROW()-2)</f>
        <v>50 ls</v>
      </c>
    </row>
    <row r="589" spans="1:3" x14ac:dyDescent="0.25">
      <c r="A589" s="22" t="str">
        <f>INDEX(Table2[NAMA BARANG],ROW()-2)</f>
        <v>BTL A 2560-37/38 A5/30lb</v>
      </c>
      <c r="B589" s="23">
        <f ca="1">INDEX(Table2[TT],ROW()-2)</f>
        <v>1</v>
      </c>
      <c r="C589" s="24">
        <f>INDEX(Table2[KET],ROW()-2)</f>
        <v>0</v>
      </c>
    </row>
    <row r="590" spans="1:3" x14ac:dyDescent="0.25">
      <c r="A590" s="22" t="str">
        <f>INDEX(Table2[NAMA BARANG],ROW()-2)</f>
        <v>BTS 329-1A/ 6</v>
      </c>
      <c r="B590" s="23">
        <f ca="1">INDEX(Table2[TT],ROW()-2)</f>
        <v>3</v>
      </c>
      <c r="C590" s="24" t="str">
        <f>INDEX(Table2[KET],ROW()-2)</f>
        <v>240 pc</v>
      </c>
    </row>
    <row r="591" spans="1:3" x14ac:dyDescent="0.25">
      <c r="A591" s="22" t="str">
        <f>INDEX(Table2[NAMA BARANG],ROW()-2)</f>
        <v>BTS 329-2 A5-100</v>
      </c>
      <c r="B591" s="23">
        <f ca="1">INDEX(Table2[TT],ROW()-2)</f>
        <v>7</v>
      </c>
      <c r="C591" s="24" t="str">
        <f>INDEX(Table2[KET],ROW()-2)</f>
        <v>240 pc</v>
      </c>
    </row>
    <row r="592" spans="1:3" x14ac:dyDescent="0.25">
      <c r="A592" s="22" t="str">
        <f>INDEX(Table2[NAMA BARANG],ROW()-2)</f>
        <v>BTS 60 404</v>
      </c>
      <c r="B592" s="23">
        <f ca="1">INDEX(Table2[TT],ROW()-2)</f>
        <v>1</v>
      </c>
      <c r="C592" s="24" t="str">
        <f>INDEX(Table2[KET],ROW()-2)</f>
        <v>80 pc</v>
      </c>
    </row>
    <row r="593" spans="1:3" x14ac:dyDescent="0.25">
      <c r="A593" s="22" t="str">
        <f>INDEX(Table2[NAMA BARANG],ROW()-2)</f>
        <v>BTS 60-404/A5-45 Depan</v>
      </c>
      <c r="B593" s="23">
        <f ca="1">INDEX(Table2[TT],ROW()-2)</f>
        <v>9</v>
      </c>
      <c r="C593" s="24">
        <f>INDEX(Table2[KET],ROW()-2)</f>
        <v>320</v>
      </c>
    </row>
    <row r="594" spans="1:3" x14ac:dyDescent="0.25">
      <c r="A594" s="22" t="str">
        <f>INDEX(Table2[NAMA BARANG],ROW()-2)</f>
        <v>BTS A680-08 (3)</v>
      </c>
      <c r="B594" s="23">
        <f ca="1">INDEX(Table2[TT],ROW()-2)</f>
        <v>3</v>
      </c>
      <c r="C594" s="24">
        <f>INDEX(Table2[KET],ROW()-2)</f>
        <v>320</v>
      </c>
    </row>
    <row r="595" spans="1:3" x14ac:dyDescent="0.25">
      <c r="A595" s="22" t="str">
        <f>INDEX(Table2[NAMA BARANG],ROW()-2)</f>
        <v>BTS B156/ A6 Index</v>
      </c>
      <c r="B595" s="23">
        <f ca="1">INDEX(Table2[TT],ROW()-2)</f>
        <v>3</v>
      </c>
      <c r="C595" s="24">
        <f>INDEX(Table2[KET],ROW()-2)</f>
        <v>160</v>
      </c>
    </row>
    <row r="596" spans="1:3" x14ac:dyDescent="0.25">
      <c r="A596" s="22" t="str">
        <f>INDEX(Table2[NAMA BARANG],ROW()-2)</f>
        <v>BTS gasta A5 80-12 Bola</v>
      </c>
      <c r="B596" s="23">
        <f ca="1">INDEX(Table2[TT],ROW()-2)</f>
        <v>7</v>
      </c>
      <c r="C596" s="24" t="str">
        <f>INDEX(Table2[KET],ROW()-2)</f>
        <v>168 pc</v>
      </c>
    </row>
    <row r="597" spans="1:3" x14ac:dyDescent="0.25">
      <c r="A597" s="22" t="str">
        <f>INDEX(Table2[NAMA BARANG],ROW()-2)</f>
        <v>BTS gasta HA 32-8211/ A5-50 FR</v>
      </c>
      <c r="B597" s="23">
        <f ca="1">INDEX(Table2[TT],ROW()-2)</f>
        <v>2</v>
      </c>
      <c r="C597" s="24" t="str">
        <f>INDEX(Table2[KET],ROW()-2)</f>
        <v>320 pc</v>
      </c>
    </row>
    <row r="598" spans="1:3" x14ac:dyDescent="0.25">
      <c r="A598" s="22" t="str">
        <f>INDEX(Table2[NAMA BARANG],ROW()-2)</f>
        <v>BTS gasta HA 32-8213/ A5-50 FR</v>
      </c>
      <c r="B598" s="23">
        <f ca="1">INDEX(Table2[TT],ROW()-2)</f>
        <v>1</v>
      </c>
      <c r="C598" s="24" t="str">
        <f>INDEX(Table2[KET],ROW()-2)</f>
        <v>320 pc</v>
      </c>
    </row>
    <row r="599" spans="1:3" x14ac:dyDescent="0.25">
      <c r="A599" s="22" t="str">
        <f>INDEX(Table2[NAMA BARANG],ROW()-2)</f>
        <v>BTS NB A666/ A6</v>
      </c>
      <c r="B599" s="23">
        <f ca="1">INDEX(Table2[TT],ROW()-2)</f>
        <v>1</v>
      </c>
      <c r="C599" s="24" t="str">
        <f>INDEX(Table2[KET],ROW()-2)</f>
        <v>252 pc</v>
      </c>
    </row>
    <row r="600" spans="1:3" x14ac:dyDescent="0.25">
      <c r="A600" s="22" t="str">
        <f>INDEX(Table2[NAMA BARANG],ROW()-2)</f>
        <v>BTS spiral 25100-56 (import)</v>
      </c>
      <c r="B600" s="23">
        <f ca="1">INDEX(Table2[TT],ROW()-2)</f>
        <v>1</v>
      </c>
      <c r="C600" s="24">
        <f>INDEX(Table2[KET],ROW()-2)</f>
        <v>160</v>
      </c>
    </row>
    <row r="601" spans="1:3" x14ac:dyDescent="0.25">
      <c r="A601" s="22" t="str">
        <f>INDEX(Table2[NAMA BARANG],ROW()-2)</f>
        <v>BTS WZ A5 25100-64 w</v>
      </c>
      <c r="B601" s="23">
        <f ca="1">INDEX(Table2[TT],ROW()-2)</f>
        <v>1</v>
      </c>
      <c r="C601" s="24">
        <f>INDEX(Table2[KET],ROW()-2)</f>
        <v>160</v>
      </c>
    </row>
    <row r="602" spans="1:3" x14ac:dyDescent="0.25">
      <c r="A602" s="22" t="str">
        <f>INDEX(Table2[NAMA BARANG],ROW()-2)</f>
        <v>BTS WZ A6 80/ tali 5110-15w</v>
      </c>
      <c r="B602" s="23">
        <f ca="1">INDEX(Table2[TT],ROW()-2)</f>
        <v>1</v>
      </c>
      <c r="C602" s="24" t="str">
        <f>INDEX(Table2[KET],ROW()-2)</f>
        <v>240 pc</v>
      </c>
    </row>
    <row r="603" spans="1:3" x14ac:dyDescent="0.25">
      <c r="A603" s="22" t="str">
        <f>INDEX(Table2[NAMA BARANG],ROW()-2)</f>
        <v>Buku Kas Folio</v>
      </c>
      <c r="B603" s="23">
        <f ca="1">INDEX(Table2[TT],ROW()-2)</f>
        <v>17</v>
      </c>
      <c r="C603" s="24">
        <f>INDEX(Table2[KET],ROW()-2)</f>
        <v>50</v>
      </c>
    </row>
    <row r="604" spans="1:3" x14ac:dyDescent="0.25">
      <c r="A604" s="22" t="str">
        <f>INDEX(Table2[NAMA BARANG],ROW()-2)</f>
        <v>Buku Kas Kwarto</v>
      </c>
      <c r="B604" s="23">
        <f ca="1">INDEX(Table2[TT],ROW()-2)</f>
        <v>24</v>
      </c>
      <c r="C604" s="24">
        <f>INDEX(Table2[KET],ROW()-2)</f>
        <v>100</v>
      </c>
    </row>
    <row r="605" spans="1:3" x14ac:dyDescent="0.25">
      <c r="A605" s="22" t="str">
        <f>INDEX(Table2[NAMA BARANG],ROW()-2)</f>
        <v>Buku mewarnai ART A4 Besar</v>
      </c>
      <c r="B605" s="23">
        <f ca="1">INDEX(Table2[TT],ROW()-2)</f>
        <v>14</v>
      </c>
      <c r="C605" s="24" t="str">
        <f>INDEX(Table2[KET],ROW()-2)</f>
        <v>900 PCS</v>
      </c>
    </row>
    <row r="606" spans="1:3" x14ac:dyDescent="0.25">
      <c r="A606" s="22" t="str">
        <f>INDEX(Table2[NAMA BARANG],ROW()-2)</f>
        <v>Buku Tamu Batik</v>
      </c>
      <c r="B606" s="23">
        <f ca="1">INDEX(Table2[TT],ROW()-2)</f>
        <v>7</v>
      </c>
      <c r="C606" s="24" t="str">
        <f>INDEX(Table2[KET],ROW()-2)</f>
        <v>7 ls</v>
      </c>
    </row>
    <row r="607" spans="1:3" x14ac:dyDescent="0.25">
      <c r="A607" s="22" t="str">
        <f>INDEX(Table2[NAMA BARANG],ROW()-2)</f>
        <v>Buku Tamu ECO love</v>
      </c>
      <c r="B607" s="23">
        <f ca="1">INDEX(Table2[TT],ROW()-2)</f>
        <v>10</v>
      </c>
      <c r="C607" s="24" t="str">
        <f>INDEX(Table2[KET],ROW()-2)</f>
        <v>7 ls</v>
      </c>
    </row>
    <row r="608" spans="1:3" x14ac:dyDescent="0.25">
      <c r="A608" s="22" t="str">
        <f>INDEX(Table2[NAMA BARANG],ROW()-2)</f>
        <v>Buldog Clip 3 Dingli/ V Tech (24) 0024</v>
      </c>
      <c r="B608" s="23">
        <f ca="1">INDEX(Table2[TT],ROW()-2)</f>
        <v>15</v>
      </c>
      <c r="C608" s="24" t="str">
        <f>INDEX(Table2[KET],ROW()-2)</f>
        <v>60 ls</v>
      </c>
    </row>
    <row r="609" spans="1:3" x14ac:dyDescent="0.25">
      <c r="A609" s="22" t="str">
        <f>INDEX(Table2[NAMA BARANG],ROW()-2)</f>
        <v>Buldog Clip 4 V tech (18) 0023</v>
      </c>
      <c r="B609" s="23">
        <f ca="1">INDEX(Table2[TT],ROW()-2)</f>
        <v>22</v>
      </c>
      <c r="C609" s="24" t="str">
        <f>INDEX(Table2[KET],ROW()-2)</f>
        <v>30 ls</v>
      </c>
    </row>
    <row r="610" spans="1:3" x14ac:dyDescent="0.25">
      <c r="A610" s="22" t="str">
        <f>INDEX(Table2[NAMA BARANG],ROW()-2)</f>
        <v>Bulldog clip joss BC 0023 (4) ETJ</v>
      </c>
      <c r="B610" s="23">
        <f ca="1">INDEX(Table2[TT],ROW()-2)</f>
        <v>5</v>
      </c>
      <c r="C610" s="24" t="str">
        <f>INDEX(Table2[KET],ROW()-2)</f>
        <v>360 pc</v>
      </c>
    </row>
    <row r="611" spans="1:3" x14ac:dyDescent="0.25">
      <c r="A611" s="22" t="str">
        <f>INDEX(Table2[NAMA BARANG],ROW()-2)</f>
        <v>Business file D file P</v>
      </c>
      <c r="B611" s="23">
        <f ca="1">INDEX(Table2[TT],ROW()-2)</f>
        <v>3</v>
      </c>
      <c r="C611" s="24" t="str">
        <f>INDEX(Table2[KET],ROW()-2)</f>
        <v>50 ls</v>
      </c>
    </row>
    <row r="612" spans="1:3" x14ac:dyDescent="0.25">
      <c r="A612" s="22" t="str">
        <f>INDEX(Table2[NAMA BARANG],ROW()-2)</f>
        <v>Business file Sika Hj(2)/ K(19)</v>
      </c>
      <c r="B612" s="23">
        <f ca="1">INDEX(Table2[TT],ROW()-2)</f>
        <v>21</v>
      </c>
      <c r="C612" s="24" t="str">
        <f>INDEX(Table2[KET],ROW()-2)</f>
        <v>50 ls</v>
      </c>
    </row>
    <row r="613" spans="1:3" x14ac:dyDescent="0.25">
      <c r="A613" s="22" t="str">
        <f>INDEX(Table2[NAMA BARANG],ROW()-2)</f>
        <v>Business file Sika P</v>
      </c>
      <c r="B613" s="23">
        <f ca="1">INDEX(Table2[TT],ROW()-2)</f>
        <v>8</v>
      </c>
      <c r="C613" s="24" t="str">
        <f>INDEX(Table2[KET],ROW()-2)</f>
        <v>50 ls</v>
      </c>
    </row>
    <row r="614" spans="1:3" x14ac:dyDescent="0.25">
      <c r="A614" s="22" t="str">
        <f>INDEX(Table2[NAMA BARANG],ROW()-2)</f>
        <v>Bussines file enter K(1)/ Hj(3)</v>
      </c>
      <c r="B614" s="23">
        <f ca="1">INDEX(Table2[TT],ROW()-2)</f>
        <v>4</v>
      </c>
      <c r="C614" s="24" t="str">
        <f>INDEX(Table2[KET],ROW()-2)</f>
        <v>50 ls</v>
      </c>
    </row>
    <row r="615" spans="1:3" x14ac:dyDescent="0.25">
      <c r="A615" s="22" t="str">
        <f>INDEX(Table2[NAMA BARANG],ROW()-2)</f>
        <v>Bussines file mardex</v>
      </c>
      <c r="B615" s="23">
        <f ca="1">INDEX(Table2[TT],ROW()-2)</f>
        <v>1</v>
      </c>
      <c r="C615" s="24" t="str">
        <f>INDEX(Table2[KET],ROW()-2)</f>
        <v>50 ls</v>
      </c>
    </row>
    <row r="616" spans="1:3" x14ac:dyDescent="0.25">
      <c r="A616" s="22" t="str">
        <f>INDEX(Table2[NAMA BARANG],ROW()-2)</f>
        <v>Card DX 612 (13M Biru)</v>
      </c>
      <c r="B616" s="23">
        <f ca="1">INDEX(Table2[TT],ROW()-2)</f>
        <v>35</v>
      </c>
      <c r="C616" s="24" t="str">
        <f>INDEX(Table2[KET],ROW()-2)</f>
        <v>1000 pc</v>
      </c>
    </row>
    <row r="617" spans="1:3" x14ac:dyDescent="0.25">
      <c r="A617" s="22" t="str">
        <f>INDEX(Table2[NAMA BARANG],ROW()-2)</f>
        <v>Card DX 622 (10 Biru)</v>
      </c>
      <c r="B617" s="23">
        <f ca="1">INDEX(Table2[TT],ROW()-2)</f>
        <v>71</v>
      </c>
      <c r="C617" s="24" t="str">
        <f>INDEX(Table2[KET],ROW()-2)</f>
        <v>1000 pc</v>
      </c>
    </row>
    <row r="618" spans="1:3" x14ac:dyDescent="0.25">
      <c r="A618" s="22" t="str">
        <f>INDEX(Table2[NAMA BARANG],ROW()-2)</f>
        <v>Card DX 622 (eTJ) P(2)</v>
      </c>
      <c r="B618" s="23">
        <f ca="1">INDEX(Table2[TT],ROW()-2)</f>
        <v>2</v>
      </c>
      <c r="C618" s="24">
        <f>INDEX(Table2[KET],ROW()-2)</f>
        <v>1000</v>
      </c>
    </row>
    <row r="619" spans="1:3" x14ac:dyDescent="0.25">
      <c r="A619" s="22" t="str">
        <f>INDEX(Table2[NAMA BARANG],ROW()-2)</f>
        <v>Card Dy 612 jos 10M</v>
      </c>
      <c r="B619" s="23">
        <f ca="1">INDEX(Table2[TT],ROW()-2)</f>
        <v>5</v>
      </c>
      <c r="C619" s="24" t="str">
        <f>INDEX(Table2[KET],ROW()-2)</f>
        <v>2000 pc</v>
      </c>
    </row>
    <row r="620" spans="1:3" x14ac:dyDescent="0.25">
      <c r="A620" s="22" t="str">
        <f>INDEX(Table2[NAMA BARANG],ROW()-2)</f>
        <v>Carry file Topla 8820 B</v>
      </c>
      <c r="B620" s="23">
        <f ca="1">INDEX(Table2[TT],ROW()-2)</f>
        <v>8</v>
      </c>
      <c r="C620" s="24">
        <f>INDEX(Table2[KET],ROW()-2)</f>
        <v>0</v>
      </c>
    </row>
    <row r="621" spans="1:3" x14ac:dyDescent="0.25">
      <c r="A621" s="22" t="str">
        <f>INDEX(Table2[NAMA BARANG],ROW()-2)</f>
        <v>Carry file Topla 8820 Hj</v>
      </c>
      <c r="B621" s="23">
        <f ca="1">INDEX(Table2[TT],ROW()-2)</f>
        <v>6</v>
      </c>
      <c r="C621" s="24">
        <f>INDEX(Table2[KET],ROW()-2)</f>
        <v>0</v>
      </c>
    </row>
    <row r="622" spans="1:3" x14ac:dyDescent="0.25">
      <c r="A622" s="22" t="str">
        <f>INDEX(Table2[NAMA BARANG],ROW()-2)</f>
        <v>Carry file Topla 8820 M(6)/ K(7)</v>
      </c>
      <c r="B622" s="23">
        <f ca="1">INDEX(Table2[TT],ROW()-2)</f>
        <v>13</v>
      </c>
      <c r="C622" s="24">
        <f>INDEX(Table2[KET],ROW()-2)</f>
        <v>40</v>
      </c>
    </row>
    <row r="623" spans="1:3" x14ac:dyDescent="0.25">
      <c r="A623" s="22" t="str">
        <f>INDEX(Table2[NAMA BARANG],ROW()-2)</f>
        <v>Carry file Topla 8820 putih</v>
      </c>
      <c r="B623" s="23">
        <f ca="1">INDEX(Table2[TT],ROW()-2)</f>
        <v>10</v>
      </c>
      <c r="C623" s="24" t="str">
        <f>INDEX(Table2[KET],ROW()-2)</f>
        <v>40 pc</v>
      </c>
    </row>
    <row r="624" spans="1:3" x14ac:dyDescent="0.25">
      <c r="A624" s="22" t="str">
        <f>INDEX(Table2[NAMA BARANG],ROW()-2)</f>
        <v>Carry file Topla 8830 K(2)/ M(1)/ Hj(2)</v>
      </c>
      <c r="B624" s="23">
        <f ca="1">INDEX(Table2[TT],ROW()-2)</f>
        <v>5</v>
      </c>
      <c r="C624" s="24">
        <f>INDEX(Table2[KET],ROW()-2)</f>
        <v>30</v>
      </c>
    </row>
    <row r="625" spans="1:3" x14ac:dyDescent="0.25">
      <c r="A625" s="22" t="str">
        <f>INDEX(Table2[NAMA BARANG],ROW()-2)</f>
        <v>Carry file Topla 8830 putih</v>
      </c>
      <c r="B625" s="23">
        <f ca="1">INDEX(Table2[TT],ROW()-2)</f>
        <v>7</v>
      </c>
      <c r="C625" s="24" t="str">
        <f>INDEX(Table2[KET],ROW()-2)</f>
        <v>30 pc</v>
      </c>
    </row>
    <row r="626" spans="1:3" x14ac:dyDescent="0.25">
      <c r="A626" s="22" t="str">
        <f>INDEX(Table2[NAMA BARANG],ROW()-2)</f>
        <v>Cat air Opini 110</v>
      </c>
      <c r="B626" s="23">
        <f ca="1">INDEX(Table2[TT],ROW()-2)</f>
        <v>21</v>
      </c>
      <c r="C626" s="24" t="str">
        <f>INDEX(Table2[KET],ROW()-2)</f>
        <v>18 ls</v>
      </c>
    </row>
    <row r="627" spans="1:3" x14ac:dyDescent="0.25">
      <c r="A627" s="22" t="str">
        <f>INDEX(Table2[NAMA BARANG],ROW()-2)</f>
        <v>Cat air Opini 120</v>
      </c>
      <c r="B627" s="23">
        <f ca="1">INDEX(Table2[TT],ROW()-2)</f>
        <v>11</v>
      </c>
      <c r="C627" s="24" t="str">
        <f>INDEX(Table2[KET],ROW()-2)</f>
        <v>12 ls</v>
      </c>
    </row>
    <row r="628" spans="1:3" x14ac:dyDescent="0.25">
      <c r="A628" s="22" t="str">
        <f>INDEX(Table2[NAMA BARANG],ROW()-2)</f>
        <v>Catur magnit TNT AO32</v>
      </c>
      <c r="B628" s="23">
        <f ca="1">INDEX(Table2[TT],ROW()-2)</f>
        <v>4</v>
      </c>
      <c r="C628" s="24" t="str">
        <f>INDEX(Table2[KET],ROW()-2)</f>
        <v>192 pc</v>
      </c>
    </row>
    <row r="629" spans="1:3" x14ac:dyDescent="0.25">
      <c r="A629" s="22" t="str">
        <f>INDEX(Table2[NAMA BARANG],ROW()-2)</f>
        <v>CD 3680 besar</v>
      </c>
      <c r="B629" s="23">
        <f ca="1">INDEX(Table2[TT],ROW()-2)</f>
        <v>3</v>
      </c>
      <c r="C629" s="24" t="str">
        <f>INDEX(Table2[KET],ROW()-2)</f>
        <v>160 pc</v>
      </c>
    </row>
    <row r="630" spans="1:3" x14ac:dyDescent="0.25">
      <c r="A630" s="22" t="str">
        <f>INDEX(Table2[NAMA BARANG],ROW()-2)</f>
        <v>CD Bag bola TNT 274</v>
      </c>
      <c r="B630" s="23">
        <f ca="1">INDEX(Table2[TT],ROW()-2)</f>
        <v>2</v>
      </c>
      <c r="C630" s="24" t="str">
        <f>INDEX(Table2[KET],ROW()-2)</f>
        <v>800 pc</v>
      </c>
    </row>
    <row r="631" spans="1:3" x14ac:dyDescent="0.25">
      <c r="A631" s="22" t="str">
        <f>INDEX(Table2[NAMA BARANG],ROW()-2)</f>
        <v>CD Bag Disney TNT 277</v>
      </c>
      <c r="B631" s="23">
        <f ca="1">INDEX(Table2[TT],ROW()-2)</f>
        <v>4</v>
      </c>
      <c r="C631" s="24" t="str">
        <f>INDEX(Table2[KET],ROW()-2)</f>
        <v>200 pc</v>
      </c>
    </row>
    <row r="632" spans="1:3" x14ac:dyDescent="0.25">
      <c r="A632" s="22" t="str">
        <f>INDEX(Table2[NAMA BARANG],ROW()-2)</f>
        <v>Celengan Bulat 3103</v>
      </c>
      <c r="B632" s="23">
        <f ca="1">INDEX(Table2[TT],ROW()-2)</f>
        <v>1</v>
      </c>
      <c r="C632" s="24">
        <f>INDEX(Table2[KET],ROW()-2)</f>
        <v>72</v>
      </c>
    </row>
    <row r="633" spans="1:3" x14ac:dyDescent="0.25">
      <c r="A633" s="22" t="str">
        <f>INDEX(Table2[NAMA BARANG],ROW()-2)</f>
        <v>Celengan L</v>
      </c>
      <c r="B633" s="23">
        <f ca="1">INDEX(Table2[TT],ROW()-2)</f>
        <v>1</v>
      </c>
      <c r="C633" s="24" t="str">
        <f>INDEX(Table2[KET],ROW()-2)</f>
        <v>10 ls</v>
      </c>
    </row>
    <row r="634" spans="1:3" x14ac:dyDescent="0.25">
      <c r="A634" s="22" t="str">
        <f>INDEX(Table2[NAMA BARANG],ROW()-2)</f>
        <v>Celengan L 8 House</v>
      </c>
      <c r="B634" s="23">
        <f ca="1">INDEX(Table2[TT],ROW()-2)</f>
        <v>8</v>
      </c>
      <c r="C634" s="24" t="str">
        <f>INDEX(Table2[KET],ROW()-2)</f>
        <v>120 bh</v>
      </c>
    </row>
    <row r="635" spans="1:3" x14ac:dyDescent="0.25">
      <c r="A635" s="22" t="str">
        <f>INDEX(Table2[NAMA BARANG],ROW()-2)</f>
        <v>Celengan P 32 House</v>
      </c>
      <c r="B635" s="23">
        <f ca="1">INDEX(Table2[TT],ROW()-2)</f>
        <v>8</v>
      </c>
      <c r="C635" s="24" t="str">
        <f>INDEX(Table2[KET],ROW()-2)</f>
        <v>120 bh</v>
      </c>
    </row>
    <row r="636" spans="1:3" x14ac:dyDescent="0.25">
      <c r="A636" s="22" t="str">
        <f>INDEX(Table2[NAMA BARANG],ROW()-2)</f>
        <v>Clear Holder 20 lb GM hijau</v>
      </c>
      <c r="B636" s="23">
        <f ca="1">INDEX(Table2[TT],ROW()-2)</f>
        <v>1</v>
      </c>
      <c r="C636" s="24">
        <f>INDEX(Table2[KET],ROW()-2)</f>
        <v>144</v>
      </c>
    </row>
    <row r="637" spans="1:3" x14ac:dyDescent="0.25">
      <c r="A637" s="22" t="str">
        <f>INDEX(Table2[NAMA BARANG],ROW()-2)</f>
        <v>Clear Holder 20 lb GM kuning</v>
      </c>
      <c r="B637" s="23">
        <f ca="1">INDEX(Table2[TT],ROW()-2)</f>
        <v>1</v>
      </c>
      <c r="C637" s="24" t="str">
        <f>INDEX(Table2[KET],ROW()-2)</f>
        <v>144 pc</v>
      </c>
    </row>
    <row r="638" spans="1:3" x14ac:dyDescent="0.25">
      <c r="A638" s="22" t="str">
        <f>INDEX(Table2[NAMA BARANG],ROW()-2)</f>
        <v>Clear Holder 20 lb GM merah</v>
      </c>
      <c r="B638" s="23">
        <f ca="1">INDEX(Table2[TT],ROW()-2)</f>
        <v>1</v>
      </c>
      <c r="C638" s="24" t="str">
        <f>INDEX(Table2[KET],ROW()-2)</f>
        <v>144 pc</v>
      </c>
    </row>
    <row r="639" spans="1:3" x14ac:dyDescent="0.25">
      <c r="A639" s="22" t="str">
        <f>INDEX(Table2[NAMA BARANG],ROW()-2)</f>
        <v>Clear holder 40 enter mix</v>
      </c>
      <c r="B639" s="23">
        <f ca="1">INDEX(Table2[TT],ROW()-2)</f>
        <v>2</v>
      </c>
      <c r="C639" s="24" t="str">
        <f>INDEX(Table2[KET],ROW()-2)</f>
        <v>12 ls</v>
      </c>
    </row>
    <row r="640" spans="1:3" x14ac:dyDescent="0.25">
      <c r="A640" s="22" t="str">
        <f>INDEX(Table2[NAMA BARANG],ROW()-2)</f>
        <v>Clear Holder 60L Trambo/ snow peak</v>
      </c>
      <c r="B640" s="23">
        <f ca="1">INDEX(Table2[TT],ROW()-2)</f>
        <v>5</v>
      </c>
      <c r="C640" s="24" t="str">
        <f>INDEX(Table2[KET],ROW()-2)</f>
        <v>10 ls</v>
      </c>
    </row>
    <row r="641" spans="1:3" x14ac:dyDescent="0.25">
      <c r="A641" s="22" t="str">
        <f>INDEX(Table2[NAMA BARANG],ROW()-2)</f>
        <v>Clear Holder A-lot 20 lbr Abu/Hj/Pink/Htm</v>
      </c>
      <c r="B641" s="23">
        <f ca="1">INDEX(Table2[TT],ROW()-2)</f>
        <v>2</v>
      </c>
      <c r="C641" s="24" t="str">
        <f>INDEX(Table2[KET],ROW()-2)</f>
        <v>300 pc</v>
      </c>
    </row>
    <row r="642" spans="1:3" x14ac:dyDescent="0.25">
      <c r="A642" s="22" t="str">
        <f>INDEX(Table2[NAMA BARANG],ROW()-2)</f>
        <v>Clear Holder amanda F4 20 lb</v>
      </c>
      <c r="B642" s="23">
        <f ca="1">INDEX(Table2[TT],ROW()-2)</f>
        <v>4</v>
      </c>
      <c r="C642" s="24" t="str">
        <f>INDEX(Table2[KET],ROW()-2)</f>
        <v>96 pc</v>
      </c>
    </row>
    <row r="643" spans="1:3" x14ac:dyDescent="0.25">
      <c r="A643" s="22" t="str">
        <f>INDEX(Table2[NAMA BARANG],ROW()-2)</f>
        <v xml:space="preserve">Clear Holder CH 020 UTN </v>
      </c>
      <c r="B643" s="23">
        <f ca="1">INDEX(Table2[TT],ROW()-2)</f>
        <v>111</v>
      </c>
      <c r="C643" s="24" t="str">
        <f>INDEX(Table2[KET],ROW()-2)</f>
        <v>120 pc</v>
      </c>
    </row>
    <row r="644" spans="1:3" x14ac:dyDescent="0.25">
      <c r="A644" s="22" t="str">
        <f>INDEX(Table2[NAMA BARANG],ROW()-2)</f>
        <v xml:space="preserve">Clear Holder CH 040 UTN </v>
      </c>
      <c r="B644" s="23">
        <f ca="1">INDEX(Table2[TT],ROW()-2)</f>
        <v>16</v>
      </c>
      <c r="C644" s="24" t="str">
        <f>INDEX(Table2[KET],ROW()-2)</f>
        <v>96 pc</v>
      </c>
    </row>
    <row r="645" spans="1:3" x14ac:dyDescent="0.25">
      <c r="A645" s="22" t="str">
        <f>INDEX(Table2[NAMA BARANG],ROW()-2)</f>
        <v xml:space="preserve">Clear Holder CH 060 UTN </v>
      </c>
      <c r="B645" s="23">
        <f ca="1">INDEX(Table2[TT],ROW()-2)</f>
        <v>11</v>
      </c>
      <c r="C645" s="24" t="str">
        <f>INDEX(Table2[KET],ROW()-2)</f>
        <v>72 pc</v>
      </c>
    </row>
    <row r="646" spans="1:3" x14ac:dyDescent="0.25">
      <c r="A646" s="22" t="str">
        <f>INDEX(Table2[NAMA BARANG],ROW()-2)</f>
        <v xml:space="preserve">Clear Holder CH 080 UTN </v>
      </c>
      <c r="B646" s="23">
        <f ca="1">INDEX(Table2[TT],ROW()-2)</f>
        <v>31</v>
      </c>
      <c r="C646" s="24" t="str">
        <f>INDEX(Table2[KET],ROW()-2)</f>
        <v>72 pc</v>
      </c>
    </row>
    <row r="647" spans="1:3" x14ac:dyDescent="0.25">
      <c r="A647" s="22" t="str">
        <f>INDEX(Table2[NAMA BARANG],ROW()-2)</f>
        <v>Clear Holder Huajie 60 lb Butek</v>
      </c>
      <c r="B647" s="23">
        <f ca="1">INDEX(Table2[TT],ROW()-2)</f>
        <v>1</v>
      </c>
      <c r="C647" s="24" t="str">
        <f>INDEX(Table2[KET],ROW()-2)</f>
        <v>160 pc</v>
      </c>
    </row>
    <row r="648" spans="1:3" x14ac:dyDescent="0.25">
      <c r="A648" s="22" t="str">
        <f>INDEX(Table2[NAMA BARANG],ROW()-2)</f>
        <v>Clear Holder Huajie 60 lb Trans</v>
      </c>
      <c r="B648" s="23">
        <f ca="1">INDEX(Table2[TT],ROW()-2)</f>
        <v>1</v>
      </c>
      <c r="C648" s="24" t="str">
        <f>INDEX(Table2[KET],ROW()-2)</f>
        <v>160 pc</v>
      </c>
    </row>
    <row r="649" spans="1:3" x14ac:dyDescent="0.25">
      <c r="A649" s="22" t="str">
        <f>INDEX(Table2[NAMA BARANG],ROW()-2)</f>
        <v>Clear holder jos 20</v>
      </c>
      <c r="B649" s="23">
        <f ca="1">INDEX(Table2[TT],ROW()-2)</f>
        <v>1</v>
      </c>
      <c r="C649" s="24">
        <f>INDEX(Table2[KET],ROW()-2)</f>
        <v>120</v>
      </c>
    </row>
    <row r="650" spans="1:3" x14ac:dyDescent="0.25">
      <c r="A650" s="22" t="str">
        <f>INDEX(Table2[NAMA BARANG],ROW()-2)</f>
        <v>Clear Holder jos 80 FL</v>
      </c>
      <c r="B650" s="23">
        <f ca="1">INDEX(Table2[TT],ROW()-2)</f>
        <v>14</v>
      </c>
      <c r="C650" s="24">
        <f>INDEX(Table2[KET],ROW()-2)</f>
        <v>48</v>
      </c>
    </row>
    <row r="651" spans="1:3" x14ac:dyDescent="0.25">
      <c r="A651" s="22" t="str">
        <f>INDEX(Table2[NAMA BARANG],ROW()-2)</f>
        <v>Clear Holder metal CH 840 A4</v>
      </c>
      <c r="B651" s="23">
        <f ca="1">INDEX(Table2[TT],ROW()-2)</f>
        <v>7</v>
      </c>
      <c r="C651" s="24" t="str">
        <f>INDEX(Table2[KET],ROW()-2)</f>
        <v>60 pc</v>
      </c>
    </row>
    <row r="652" spans="1:3" x14ac:dyDescent="0.25">
      <c r="A652" s="22" t="str">
        <f>INDEX(Table2[NAMA BARANG],ROW()-2)</f>
        <v>Clear Holder metal CH 860 A4</v>
      </c>
      <c r="B652" s="23">
        <f ca="1">INDEX(Table2[TT],ROW()-2)</f>
        <v>40</v>
      </c>
      <c r="C652" s="24" t="str">
        <f>INDEX(Table2[KET],ROW()-2)</f>
        <v>60 pc</v>
      </c>
    </row>
    <row r="653" spans="1:3" x14ac:dyDescent="0.25">
      <c r="A653" s="22" t="str">
        <f>INDEX(Table2[NAMA BARANG],ROW()-2)</f>
        <v>Clear Holder Snowpeak 20 lbr (Ungu/ Hj/Pink/ Orange)</v>
      </c>
      <c r="B653" s="23">
        <f ca="1">INDEX(Table2[TT],ROW()-2)</f>
        <v>1</v>
      </c>
      <c r="C653" s="24" t="str">
        <f>INDEX(Table2[KET],ROW()-2)</f>
        <v>10 ls</v>
      </c>
    </row>
    <row r="654" spans="1:3" x14ac:dyDescent="0.25">
      <c r="A654" s="22" t="str">
        <f>INDEX(Table2[NAMA BARANG],ROW()-2)</f>
        <v>Clear Holder Tizo B(2)/ Hj(1)</v>
      </c>
      <c r="B654" s="23">
        <f ca="1">INDEX(Table2[TT],ROW()-2)</f>
        <v>3</v>
      </c>
      <c r="C654" s="24" t="str">
        <f>INDEX(Table2[KET],ROW()-2)</f>
        <v>120 pc</v>
      </c>
    </row>
    <row r="655" spans="1:3" x14ac:dyDescent="0.25">
      <c r="A655" s="22" t="str">
        <f>INDEX(Table2[NAMA BARANG],ROW()-2)</f>
        <v>Clear Holder V-Tech VTF 20K Ht(1) Hj(4)</v>
      </c>
      <c r="B655" s="23">
        <f ca="1">INDEX(Table2[TT],ROW()-2)</f>
        <v>5</v>
      </c>
      <c r="C655" s="24" t="str">
        <f>INDEX(Table2[KET],ROW()-2)</f>
        <v>96 pc</v>
      </c>
    </row>
    <row r="656" spans="1:3" x14ac:dyDescent="0.25">
      <c r="A656" s="22" t="str">
        <f>INDEX(Table2[NAMA BARANG],ROW()-2)</f>
        <v>Clip Board 303 (Clip Besar)</v>
      </c>
      <c r="B656" s="23">
        <f ca="1">INDEX(Table2[TT],ROW()-2)</f>
        <v>3</v>
      </c>
      <c r="C656" s="24" t="str">
        <f>INDEX(Table2[KET],ROW()-2)</f>
        <v>8 ls</v>
      </c>
    </row>
    <row r="657" spans="1:3" x14ac:dyDescent="0.25">
      <c r="A657" s="22" t="str">
        <f>INDEX(Table2[NAMA BARANG],ROW()-2)</f>
        <v>Clip Board 307 S worry kecil</v>
      </c>
      <c r="B657" s="23">
        <f ca="1">INDEX(Table2[TT],ROW()-2)</f>
        <v>1</v>
      </c>
      <c r="C657" s="24" t="str">
        <f>INDEX(Table2[KET],ROW()-2)</f>
        <v>24 ls</v>
      </c>
    </row>
    <row r="658" spans="1:3" x14ac:dyDescent="0.25">
      <c r="A658" s="22" t="str">
        <f>INDEX(Table2[NAMA BARANG],ROW()-2)</f>
        <v>Clip Board Fancy BB/ Barbie</v>
      </c>
      <c r="B658" s="23">
        <f ca="1">INDEX(Table2[TT],ROW()-2)</f>
        <v>1</v>
      </c>
      <c r="C658" s="24" t="str">
        <f>INDEX(Table2[KET],ROW()-2)</f>
        <v>144 pc</v>
      </c>
    </row>
    <row r="659" spans="1:3" x14ac:dyDescent="0.25">
      <c r="A659" s="22" t="str">
        <f>INDEX(Table2[NAMA BARANG],ROW()-2)</f>
        <v>Clip Board Fancy Disney Holo</v>
      </c>
      <c r="B659" s="23">
        <f ca="1">INDEX(Table2[TT],ROW()-2)</f>
        <v>1</v>
      </c>
      <c r="C659" s="24" t="str">
        <f>INDEX(Table2[KET],ROW()-2)</f>
        <v>144 pc</v>
      </c>
    </row>
    <row r="660" spans="1:3" x14ac:dyDescent="0.25">
      <c r="A660" s="22" t="str">
        <f>INDEX(Table2[NAMA BARANG],ROW()-2)</f>
        <v>Clip Board Fancy Love Holo</v>
      </c>
      <c r="B660" s="23">
        <f ca="1">INDEX(Table2[TT],ROW()-2)</f>
        <v>4</v>
      </c>
      <c r="C660" s="24" t="str">
        <f>INDEX(Table2[KET],ROW()-2)</f>
        <v>144 pc</v>
      </c>
    </row>
    <row r="661" spans="1:3" x14ac:dyDescent="0.25">
      <c r="A661" s="22" t="str">
        <f>INDEX(Table2[NAMA BARANG],ROW()-2)</f>
        <v>Clip Board Fancy mika galaxy</v>
      </c>
      <c r="B661" s="23">
        <f ca="1">INDEX(Table2[TT],ROW()-2)</f>
        <v>10</v>
      </c>
      <c r="C661" s="24" t="str">
        <f>INDEX(Table2[KET],ROW()-2)</f>
        <v>144 pc</v>
      </c>
    </row>
    <row r="662" spans="1:3" x14ac:dyDescent="0.25">
      <c r="A662" s="22" t="str">
        <f>INDEX(Table2[NAMA BARANG],ROW()-2)</f>
        <v>Clip Board Fancy MS 168 (Smart)</v>
      </c>
      <c r="B662" s="23">
        <f ca="1">INDEX(Table2[TT],ROW()-2)</f>
        <v>2</v>
      </c>
      <c r="C662" s="24" t="str">
        <f>INDEX(Table2[KET],ROW()-2)</f>
        <v>15 ls</v>
      </c>
    </row>
    <row r="663" spans="1:3" x14ac:dyDescent="0.25">
      <c r="A663" s="22" t="str">
        <f>INDEX(Table2[NAMA BARANG],ROW()-2)</f>
        <v>Clip Board Fancy NT Topla</v>
      </c>
      <c r="B663" s="23">
        <f ca="1">INDEX(Table2[TT],ROW()-2)</f>
        <v>5</v>
      </c>
      <c r="C663" s="24" t="str">
        <f>INDEX(Table2[KET],ROW()-2)</f>
        <v>12 ls</v>
      </c>
    </row>
    <row r="664" spans="1:3" x14ac:dyDescent="0.25">
      <c r="A664" s="22" t="str">
        <f>INDEX(Table2[NAMA BARANG],ROW()-2)</f>
        <v>Clip Board Folio Fancy SMM Deluxe</v>
      </c>
      <c r="B664" s="23">
        <f ca="1">INDEX(Table2[TT],ROW()-2)</f>
        <v>1</v>
      </c>
      <c r="C664" s="24" t="str">
        <f>INDEX(Table2[KET],ROW()-2)</f>
        <v>12 ls</v>
      </c>
    </row>
    <row r="665" spans="1:3" x14ac:dyDescent="0.25">
      <c r="A665" s="22" t="str">
        <f>INDEX(Table2[NAMA BARANG],ROW()-2)</f>
        <v xml:space="preserve">Clip Board kwalitas </v>
      </c>
      <c r="B665" s="23">
        <f ca="1">INDEX(Table2[TT],ROW()-2)</f>
        <v>2</v>
      </c>
      <c r="C665" s="24" t="str">
        <f>INDEX(Table2[KET],ROW()-2)</f>
        <v>12 ls</v>
      </c>
    </row>
    <row r="666" spans="1:3" x14ac:dyDescent="0.25">
      <c r="A666" s="22" t="str">
        <f>INDEX(Table2[NAMA BARANG],ROW()-2)</f>
        <v>Clip Board kwalitas Fancy</v>
      </c>
      <c r="B666" s="23">
        <f ca="1">INDEX(Table2[TT],ROW()-2)</f>
        <v>10</v>
      </c>
      <c r="C666" s="24" t="str">
        <f>INDEX(Table2[KET],ROW()-2)</f>
        <v>16 ls</v>
      </c>
    </row>
    <row r="667" spans="1:3" x14ac:dyDescent="0.25">
      <c r="A667" s="22" t="str">
        <f>INDEX(Table2[NAMA BARANG],ROW()-2)</f>
        <v>Clip Board mika batik</v>
      </c>
      <c r="B667" s="23">
        <f ca="1">INDEX(Table2[TT],ROW()-2)</f>
        <v>4</v>
      </c>
      <c r="C667" s="24" t="str">
        <f>INDEX(Table2[KET],ROW()-2)</f>
        <v>120 pc</v>
      </c>
    </row>
    <row r="668" spans="1:3" x14ac:dyDescent="0.25">
      <c r="A668" s="22" t="str">
        <f>INDEX(Table2[NAMA BARANG],ROW()-2)</f>
        <v>Clip Board mika Fancy (Baru) BB, FR (blk), K pony, SPD/ AV</v>
      </c>
      <c r="B668" s="23">
        <f ca="1">INDEX(Table2[TT],ROW()-2)</f>
        <v>9</v>
      </c>
      <c r="C668" s="24" t="str">
        <f>INDEX(Table2[KET],ROW()-2)</f>
        <v>144 pc</v>
      </c>
    </row>
    <row r="669" spans="1:3" x14ac:dyDescent="0.25">
      <c r="A669" s="22" t="str">
        <f>INDEX(Table2[NAMA BARANG],ROW()-2)</f>
        <v>Clip Board mika Holo Fancy (baru)</v>
      </c>
      <c r="B669" s="23">
        <f ca="1">INDEX(Table2[TT],ROW()-2)</f>
        <v>16</v>
      </c>
      <c r="C669" s="24" t="str">
        <f>INDEX(Table2[KET],ROW()-2)</f>
        <v>120 pc</v>
      </c>
    </row>
    <row r="670" spans="1:3" x14ac:dyDescent="0.25">
      <c r="A670" s="22" t="str">
        <f>INDEX(Table2[NAMA BARANG],ROW()-2)</f>
        <v>Clip Board mika Rainbow</v>
      </c>
      <c r="B670" s="23">
        <f ca="1">INDEX(Table2[TT],ROW()-2)</f>
        <v>2</v>
      </c>
      <c r="C670" s="24" t="str">
        <f>INDEX(Table2[KET],ROW()-2)</f>
        <v>120 pc</v>
      </c>
    </row>
    <row r="671" spans="1:3" x14ac:dyDescent="0.25">
      <c r="A671" s="22" t="str">
        <f>INDEX(Table2[NAMA BARANG],ROW()-2)</f>
        <v>Clip Board papan double Fancy</v>
      </c>
      <c r="B671" s="23">
        <f ca="1">INDEX(Table2[TT],ROW()-2)</f>
        <v>4</v>
      </c>
      <c r="C671" s="24" t="str">
        <f>INDEX(Table2[KET],ROW()-2)</f>
        <v>16 ls</v>
      </c>
    </row>
    <row r="672" spans="1:3" x14ac:dyDescent="0.25">
      <c r="A672" s="22" t="str">
        <f>INDEX(Table2[NAMA BARANG],ROW()-2)</f>
        <v>Clip Board papan gambar B5</v>
      </c>
      <c r="B672" s="23">
        <f ca="1">INDEX(Table2[TT],ROW()-2)</f>
        <v>1</v>
      </c>
      <c r="C672" s="24" t="str">
        <f>INDEX(Table2[KET],ROW()-2)</f>
        <v>16 ls</v>
      </c>
    </row>
    <row r="673" spans="1:3" x14ac:dyDescent="0.25">
      <c r="A673" s="22" t="str">
        <f>INDEX(Table2[NAMA BARANG],ROW()-2)</f>
        <v>Clip Board Transparent F4 530 moshi²</v>
      </c>
      <c r="B673" s="23">
        <f ca="1">INDEX(Table2[TT],ROW()-2)</f>
        <v>2</v>
      </c>
      <c r="C673" s="24" t="str">
        <f>INDEX(Table2[KET],ROW()-2)</f>
        <v>12 ls</v>
      </c>
    </row>
    <row r="674" spans="1:3" x14ac:dyDescent="0.25">
      <c r="A674" s="22" t="str">
        <f>INDEX(Table2[NAMA BARANG],ROW()-2)</f>
        <v>Clip Candy no 1</v>
      </c>
      <c r="B674" s="23">
        <f ca="1">INDEX(Table2[TT],ROW()-2)</f>
        <v>37</v>
      </c>
      <c r="C674" s="24" t="str">
        <f>INDEX(Table2[KET],ROW()-2)</f>
        <v>500 pc</v>
      </c>
    </row>
    <row r="675" spans="1:3" x14ac:dyDescent="0.25">
      <c r="A675" s="22" t="str">
        <f>INDEX(Table2[NAMA BARANG],ROW()-2)</f>
        <v>Clip File Topla Wrn Hj/ Ht/ M/ B</v>
      </c>
      <c r="B675" s="23">
        <f ca="1">INDEX(Table2[TT],ROW()-2)</f>
        <v>2</v>
      </c>
      <c r="C675" s="24" t="str">
        <f>INDEX(Table2[KET],ROW()-2)</f>
        <v>216 pc</v>
      </c>
    </row>
    <row r="676" spans="1:3" x14ac:dyDescent="0.25">
      <c r="A676" s="22" t="str">
        <f>INDEX(Table2[NAMA BARANG],ROW()-2)</f>
        <v>Clip file yushinca 318</v>
      </c>
      <c r="B676" s="23">
        <f ca="1">INDEX(Table2[TT],ROW()-2)</f>
        <v>36</v>
      </c>
      <c r="C676" s="24" t="str">
        <f>INDEX(Table2[KET],ROW()-2)</f>
        <v>60 pc</v>
      </c>
    </row>
    <row r="677" spans="1:3" x14ac:dyDescent="0.25">
      <c r="A677" s="22" t="str">
        <f>INDEX(Table2[NAMA BARANG],ROW()-2)</f>
        <v>Clip Tali 1,0 BLK K B M</v>
      </c>
      <c r="B677" s="23">
        <f ca="1">INDEX(Table2[TT],ROW()-2)</f>
        <v>15</v>
      </c>
      <c r="C677" s="24">
        <f>INDEX(Table2[KET],ROW()-2)</f>
        <v>2000</v>
      </c>
    </row>
    <row r="678" spans="1:3" x14ac:dyDescent="0.25">
      <c r="A678" s="22" t="str">
        <f>INDEX(Table2[NAMA BARANG],ROW()-2)</f>
        <v>Clipboard + WB holo 2 muka SQ-CLPHL</v>
      </c>
      <c r="B678" s="23">
        <f ca="1">INDEX(Table2[TT],ROW()-2)</f>
        <v>57</v>
      </c>
      <c r="C678" s="24" t="str">
        <f>INDEX(Table2[KET],ROW()-2)</f>
        <v>12 LSN</v>
      </c>
    </row>
    <row r="679" spans="1:3" x14ac:dyDescent="0.25">
      <c r="A679" s="22" t="str">
        <f>INDEX(Table2[NAMA BARANG],ROW()-2)</f>
        <v>Clipboard 6688 Trans koala</v>
      </c>
      <c r="B679" s="23">
        <f ca="1">INDEX(Table2[TT],ROW()-2)</f>
        <v>10</v>
      </c>
      <c r="C679" s="24" t="str">
        <f>INDEX(Table2[KET],ROW()-2)</f>
        <v>12 ls</v>
      </c>
    </row>
    <row r="680" spans="1:3" x14ac:dyDescent="0.25">
      <c r="A680" s="22" t="str">
        <f>INDEX(Table2[NAMA BARANG],ROW()-2)</f>
        <v>Clipboard kayu Candy (kotak) 28(atas) 5(bawah)</v>
      </c>
      <c r="B680" s="23">
        <f ca="1">INDEX(Table2[TT],ROW()-2)</f>
        <v>33</v>
      </c>
      <c r="C680" s="24" t="str">
        <f>INDEX(Table2[KET],ROW()-2)</f>
        <v>12 ls</v>
      </c>
    </row>
    <row r="681" spans="1:3" x14ac:dyDescent="0.25">
      <c r="A681" s="22" t="str">
        <f>INDEX(Table2[NAMA BARANG],ROW()-2)</f>
        <v>Coin bank bulat BTS</v>
      </c>
      <c r="B681" s="23">
        <f ca="1">INDEX(Table2[TT],ROW()-2)</f>
        <v>1</v>
      </c>
      <c r="C681" s="24" t="str">
        <f>INDEX(Table2[KET],ROW()-2)</f>
        <v>72 pc</v>
      </c>
    </row>
    <row r="682" spans="1:3" x14ac:dyDescent="0.25">
      <c r="A682" s="22" t="str">
        <f>INDEX(Table2[NAMA BARANG],ROW()-2)</f>
        <v>Coinbank 6447 (8)/ 8090 (3)</v>
      </c>
      <c r="B682" s="23">
        <f ca="1">INDEX(Table2[TT],ROW()-2)</f>
        <v>11</v>
      </c>
      <c r="C682" s="24" t="str">
        <f>INDEX(Table2[KET],ROW()-2)</f>
        <v>144 pc</v>
      </c>
    </row>
    <row r="683" spans="1:3" x14ac:dyDescent="0.25">
      <c r="A683" s="22" t="str">
        <f>INDEX(Table2[NAMA BARANG],ROW()-2)</f>
        <v>CoinBank 8811-8815 | music AB</v>
      </c>
      <c r="B683" s="23">
        <f ca="1">INDEX(Table2[TT],ROW()-2)</f>
        <v>3</v>
      </c>
      <c r="C683" s="24" t="str">
        <f>INDEX(Table2[KET],ROW()-2)</f>
        <v>48 pc</v>
      </c>
    </row>
    <row r="684" spans="1:3" x14ac:dyDescent="0.25">
      <c r="A684" s="22" t="str">
        <f>INDEX(Table2[NAMA BARANG],ROW()-2)</f>
        <v>CoinBank DME 001</v>
      </c>
      <c r="B684" s="23">
        <f ca="1">INDEX(Table2[TT],ROW()-2)</f>
        <v>5</v>
      </c>
      <c r="C684" s="24" t="str">
        <f>INDEX(Table2[KET],ROW()-2)</f>
        <v>240 pc</v>
      </c>
    </row>
    <row r="685" spans="1:3" x14ac:dyDescent="0.25">
      <c r="A685" s="22" t="str">
        <f>INDEX(Table2[NAMA BARANG],ROW()-2)</f>
        <v>Coinbank M</v>
      </c>
      <c r="B685" s="23">
        <f ca="1">INDEX(Table2[TT],ROW()-2)</f>
        <v>3</v>
      </c>
      <c r="C685" s="24" t="str">
        <f>INDEX(Table2[KET],ROW()-2)</f>
        <v>16 ls</v>
      </c>
    </row>
    <row r="686" spans="1:3" x14ac:dyDescent="0.25">
      <c r="A686" s="22" t="str">
        <f>INDEX(Table2[NAMA BARANG],ROW()-2)</f>
        <v>Coinbank S (BLK)</v>
      </c>
      <c r="B686" s="23">
        <f ca="1">INDEX(Table2[TT],ROW()-2)</f>
        <v>3</v>
      </c>
      <c r="C686" s="24" t="str">
        <f>INDEX(Table2[KET],ROW()-2)</f>
        <v>16 ls</v>
      </c>
    </row>
    <row r="687" spans="1:3" x14ac:dyDescent="0.25">
      <c r="A687" s="22" t="str">
        <f>INDEX(Table2[NAMA BARANG],ROW()-2)</f>
        <v>Compas DC 45-2A</v>
      </c>
      <c r="B687" s="23">
        <f ca="1">INDEX(Table2[TT],ROW()-2)</f>
        <v>3</v>
      </c>
      <c r="C687" s="24" t="str">
        <f>INDEX(Table2[KET],ROW()-2)</f>
        <v>12 ls</v>
      </c>
    </row>
    <row r="688" spans="1:3" x14ac:dyDescent="0.25">
      <c r="A688" s="22" t="str">
        <f>INDEX(Table2[NAMA BARANG],ROW()-2)</f>
        <v>Compas DC 45-3A</v>
      </c>
      <c r="B688" s="23">
        <f ca="1">INDEX(Table2[TT],ROW()-2)</f>
        <v>8</v>
      </c>
      <c r="C688" s="24" t="str">
        <f>INDEX(Table2[KET],ROW()-2)</f>
        <v>12 ls</v>
      </c>
    </row>
    <row r="689" spans="1:3" x14ac:dyDescent="0.25">
      <c r="A689" s="22" t="str">
        <f>INDEX(Table2[NAMA BARANG],ROW()-2)</f>
        <v>Compass 44mm</v>
      </c>
      <c r="B689" s="23">
        <f ca="1">INDEX(Table2[TT],ROW()-2)</f>
        <v>1</v>
      </c>
      <c r="C689" s="24" t="str">
        <f>INDEX(Table2[KET],ROW()-2)</f>
        <v>1000 pc</v>
      </c>
    </row>
    <row r="690" spans="1:3" x14ac:dyDescent="0.25">
      <c r="A690" s="22" t="str">
        <f>INDEX(Table2[NAMA BARANG],ROW()-2)</f>
        <v>Compass 60mm</v>
      </c>
      <c r="B690" s="23">
        <f ca="1">INDEX(Table2[TT],ROW()-2)</f>
        <v>1</v>
      </c>
      <c r="C690" s="24">
        <f>INDEX(Table2[KET],ROW()-2)</f>
        <v>430</v>
      </c>
    </row>
    <row r="691" spans="1:3" x14ac:dyDescent="0.25">
      <c r="A691" s="22" t="str">
        <f>INDEX(Table2[NAMA BARANG],ROW()-2)</f>
        <v>Compass gold CA 026 I gold</v>
      </c>
      <c r="B691" s="23">
        <f ca="1">INDEX(Table2[TT],ROW()-2)</f>
        <v>2</v>
      </c>
      <c r="C691" s="24" t="str">
        <f>INDEX(Table2[KET],ROW()-2)</f>
        <v>144 pc</v>
      </c>
    </row>
    <row r="692" spans="1:3" x14ac:dyDescent="0.25">
      <c r="A692" s="22" t="str">
        <f>INDEX(Table2[NAMA BARANG],ROW()-2)</f>
        <v>Crayon 01-01 12y baby Dragon baru</v>
      </c>
      <c r="B692" s="23">
        <f ca="1">INDEX(Table2[TT],ROW()-2)</f>
        <v>2</v>
      </c>
      <c r="C692" s="24" t="str">
        <f>INDEX(Table2[KET],ROW()-2)</f>
        <v>24 ls</v>
      </c>
    </row>
    <row r="693" spans="1:3" x14ac:dyDescent="0.25">
      <c r="A693" s="22" t="str">
        <f>INDEX(Table2[NAMA BARANG],ROW()-2)</f>
        <v>Crayon 12w pdk Fancy 1011</v>
      </c>
      <c r="B693" s="23">
        <f ca="1">INDEX(Table2[TT],ROW()-2)</f>
        <v>31</v>
      </c>
      <c r="C693" s="24" t="str">
        <f>INDEX(Table2[KET],ROW()-2)</f>
        <v>192 pc</v>
      </c>
    </row>
    <row r="694" spans="1:3" x14ac:dyDescent="0.25">
      <c r="A694" s="22" t="str">
        <f>INDEX(Table2[NAMA BARANG],ROW()-2)</f>
        <v>Crayon 12W Squeezy</v>
      </c>
      <c r="B694" s="23">
        <f ca="1">INDEX(Table2[TT],ROW()-2)</f>
        <v>2</v>
      </c>
      <c r="C694" s="24" t="str">
        <f>INDEX(Table2[KET],ROW()-2)</f>
        <v>144 pc</v>
      </c>
    </row>
    <row r="695" spans="1:3" x14ac:dyDescent="0.25">
      <c r="A695" s="22" t="str">
        <f>INDEX(Table2[NAMA BARANG],ROW()-2)</f>
        <v>Crayon 59918</v>
      </c>
      <c r="B695" s="23">
        <f ca="1">INDEX(Table2[TT],ROW()-2)</f>
        <v>3</v>
      </c>
      <c r="C695" s="24">
        <f>INDEX(Table2[KET],ROW()-2)</f>
        <v>96</v>
      </c>
    </row>
    <row r="696" spans="1:3" x14ac:dyDescent="0.25">
      <c r="A696" s="22" t="str">
        <f>INDEX(Table2[NAMA BARANG],ROW()-2)</f>
        <v>Crayon DB 777 18 putar</v>
      </c>
      <c r="B696" s="23">
        <f ca="1">INDEX(Table2[TT],ROW()-2)</f>
        <v>23</v>
      </c>
      <c r="C696" s="24" t="str">
        <f>INDEX(Table2[KET],ROW()-2)</f>
        <v>60 pc</v>
      </c>
    </row>
    <row r="697" spans="1:3" x14ac:dyDescent="0.25">
      <c r="A697" s="22" t="str">
        <f>INDEX(Table2[NAMA BARANG],ROW()-2)</f>
        <v>Crayon Kojico 12w</v>
      </c>
      <c r="B697" s="23">
        <f ca="1">INDEX(Table2[TT],ROW()-2)</f>
        <v>8</v>
      </c>
      <c r="C697" s="24" t="str">
        <f>INDEX(Table2[KET],ROW()-2)</f>
        <v>48 ls</v>
      </c>
    </row>
    <row r="698" spans="1:3" x14ac:dyDescent="0.25">
      <c r="A698" s="22" t="str">
        <f>INDEX(Table2[NAMA BARANG],ROW()-2)</f>
        <v>Crayon Navanta 55w</v>
      </c>
      <c r="B698" s="23">
        <f ca="1">INDEX(Table2[TT],ROW()-2)</f>
        <v>63</v>
      </c>
      <c r="C698" s="24" t="str">
        <f>INDEX(Table2[KET],ROW()-2)</f>
        <v>24 set</v>
      </c>
    </row>
    <row r="699" spans="1:3" x14ac:dyDescent="0.25">
      <c r="A699" s="22" t="str">
        <f>INDEX(Table2[NAMA BARANG],ROW()-2)</f>
        <v>Crayon putar 12W 1012-12 panjang</v>
      </c>
      <c r="B699" s="23">
        <f ca="1">INDEX(Table2[TT],ROW()-2)</f>
        <v>5</v>
      </c>
      <c r="C699" s="24" t="str">
        <f>INDEX(Table2[KET],ROW()-2)</f>
        <v>192 SET</v>
      </c>
    </row>
    <row r="700" spans="1:3" x14ac:dyDescent="0.25">
      <c r="A700" s="22" t="str">
        <f>INDEX(Table2[NAMA BARANG],ROW()-2)</f>
        <v>Crayon putar 12w no 208 pendek</v>
      </c>
      <c r="B700" s="23">
        <f ca="1">INDEX(Table2[TT],ROW()-2)</f>
        <v>26</v>
      </c>
      <c r="C700" s="24" t="str">
        <f>INDEX(Table2[KET],ROW()-2)</f>
        <v>144 pc</v>
      </c>
    </row>
    <row r="701" spans="1:3" x14ac:dyDescent="0.25">
      <c r="A701" s="22" t="str">
        <f>INDEX(Table2[NAMA BARANG],ROW()-2)</f>
        <v>Crayon putar 12w pdk Deboss</v>
      </c>
      <c r="B701" s="23">
        <f ca="1">INDEX(Table2[TT],ROW()-2)</f>
        <v>6</v>
      </c>
      <c r="C701" s="24" t="str">
        <f>INDEX(Table2[KET],ROW()-2)</f>
        <v>60 pc</v>
      </c>
    </row>
    <row r="702" spans="1:3" x14ac:dyDescent="0.25">
      <c r="A702" s="22" t="str">
        <f>INDEX(Table2[NAMA BARANG],ROW()-2)</f>
        <v>Crayon putar 24w Deboss</v>
      </c>
      <c r="B702" s="23">
        <f ca="1">INDEX(Table2[TT],ROW()-2)</f>
        <v>39</v>
      </c>
      <c r="C702" s="24" t="str">
        <f>INDEX(Table2[KET],ROW()-2)</f>
        <v>72 pc</v>
      </c>
    </row>
    <row r="703" spans="1:3" x14ac:dyDescent="0.25">
      <c r="A703" s="22" t="str">
        <f>INDEX(Table2[NAMA BARANG],ROW()-2)</f>
        <v>Crayon putar 602 Zhendi</v>
      </c>
      <c r="B703" s="23">
        <f ca="1">INDEX(Table2[TT],ROW()-2)</f>
        <v>4</v>
      </c>
      <c r="C703" s="24" t="str">
        <f>INDEX(Table2[KET],ROW()-2)</f>
        <v>288 pc</v>
      </c>
    </row>
    <row r="704" spans="1:3" x14ac:dyDescent="0.25">
      <c r="A704" s="22" t="str">
        <f>INDEX(Table2[NAMA BARANG],ROW()-2)</f>
        <v>Crayon putar Fancy pdk 12w Seeyou</v>
      </c>
      <c r="B704" s="23">
        <f ca="1">INDEX(Table2[TT],ROW()-2)</f>
        <v>21</v>
      </c>
      <c r="C704" s="24" t="str">
        <f>INDEX(Table2[KET],ROW()-2)</f>
        <v>144 pc</v>
      </c>
    </row>
    <row r="705" spans="1:3" x14ac:dyDescent="0.25">
      <c r="A705" s="22" t="str">
        <f>INDEX(Table2[NAMA BARANG],ROW()-2)</f>
        <v>Crayon putar pjg Fancy karakter 12w 2530 mix</v>
      </c>
      <c r="B705" s="23">
        <f ca="1">INDEX(Table2[TT],ROW()-2)</f>
        <v>2</v>
      </c>
      <c r="C705" s="24" t="str">
        <f>INDEX(Table2[KET],ROW()-2)</f>
        <v>144 pc</v>
      </c>
    </row>
    <row r="706" spans="1:3" x14ac:dyDescent="0.25">
      <c r="A706" s="22" t="str">
        <f>INDEX(Table2[NAMA BARANG],ROW()-2)</f>
        <v>Crayon putar small T C12 montana pdk</v>
      </c>
      <c r="B706" s="23">
        <f ca="1">INDEX(Table2[TT],ROW()-2)</f>
        <v>3</v>
      </c>
      <c r="C706" s="24" t="str">
        <f>INDEX(Table2[KET],ROW()-2)</f>
        <v>144 pc</v>
      </c>
    </row>
    <row r="707" spans="1:3" x14ac:dyDescent="0.25">
      <c r="A707" s="22" t="str">
        <f>INDEX(Table2[NAMA BARANG],ROW()-2)</f>
        <v>Crayon TSS 12 putar pjg minion</v>
      </c>
      <c r="B707" s="23">
        <f ca="1">INDEX(Table2[TT],ROW()-2)</f>
        <v>15</v>
      </c>
      <c r="C707" s="24" t="str">
        <f>INDEX(Table2[KET],ROW()-2)</f>
        <v>144 pc</v>
      </c>
    </row>
    <row r="708" spans="1:3" x14ac:dyDescent="0.25">
      <c r="A708" s="22" t="str">
        <f>INDEX(Table2[NAMA BARANG],ROW()-2)</f>
        <v>Crayon Twister 24w TF Spp</v>
      </c>
      <c r="B708" s="23">
        <f ca="1">INDEX(Table2[TT],ROW()-2)</f>
        <v>4</v>
      </c>
      <c r="C708" s="24" t="str">
        <f>INDEX(Table2[KET],ROW()-2)</f>
        <v>48 pc</v>
      </c>
    </row>
    <row r="709" spans="1:3" x14ac:dyDescent="0.25">
      <c r="A709" s="22" t="str">
        <f>INDEX(Table2[NAMA BARANG],ROW()-2)</f>
        <v>Crayon Zhong Hwa mini 2H 12 CRS</v>
      </c>
      <c r="B709" s="23">
        <f ca="1">INDEX(Table2[TT],ROW()-2)</f>
        <v>4</v>
      </c>
      <c r="C709" s="24" t="str">
        <f>INDEX(Table2[KET],ROW()-2)</f>
        <v>144 pc</v>
      </c>
    </row>
    <row r="710" spans="1:3" x14ac:dyDescent="0.25">
      <c r="A710" s="22" t="str">
        <f>INDEX(Table2[NAMA BARANG],ROW()-2)</f>
        <v>Cutter 332</v>
      </c>
      <c r="B710" s="23">
        <f ca="1">INDEX(Table2[TT],ROW()-2)</f>
        <v>42</v>
      </c>
      <c r="C710" s="24" t="str">
        <f>INDEX(Table2[KET],ROW()-2)</f>
        <v>40 ls</v>
      </c>
    </row>
    <row r="711" spans="1:3" x14ac:dyDescent="0.25">
      <c r="A711" s="22" t="str">
        <f>INDEX(Table2[NAMA BARANG],ROW()-2)</f>
        <v>Cutter 6898(3)/ 6838(1)</v>
      </c>
      <c r="B711" s="23">
        <f ca="1">INDEX(Table2[TT],ROW()-2)</f>
        <v>4</v>
      </c>
      <c r="C711" s="24" t="str">
        <f>INDEX(Table2[KET],ROW()-2)</f>
        <v>400 pc</v>
      </c>
    </row>
    <row r="712" spans="1:3" x14ac:dyDescent="0.25">
      <c r="A712" s="22" t="str">
        <f>INDEX(Table2[NAMA BARANG],ROW()-2)</f>
        <v>Cutter Taco B</v>
      </c>
      <c r="B712" s="23">
        <f ca="1">INDEX(Table2[TT],ROW()-2)</f>
        <v>9</v>
      </c>
      <c r="C712" s="24" t="str">
        <f>INDEX(Table2[KET],ROW()-2)</f>
        <v>60 ls</v>
      </c>
    </row>
    <row r="713" spans="1:3" x14ac:dyDescent="0.25">
      <c r="A713" s="22" t="str">
        <f>INDEX(Table2[NAMA BARANG],ROW()-2)</f>
        <v>Cutter Taco Kcl 78 TR Premium Transparan(4)</v>
      </c>
      <c r="B713" s="23">
        <f ca="1">INDEX(Table2[TT],ROW()-2)</f>
        <v>4</v>
      </c>
      <c r="C713" s="24" t="str">
        <f>INDEX(Table2[KET],ROW()-2)</f>
        <v>120 ls</v>
      </c>
    </row>
    <row r="714" spans="1:3" x14ac:dyDescent="0.25">
      <c r="A714" s="22" t="str">
        <f>INDEX(Table2[NAMA BARANG],ROW()-2)</f>
        <v>Cutter Transp golden GC 888</v>
      </c>
      <c r="B714" s="23">
        <f ca="1">INDEX(Table2[TT],ROW()-2)</f>
        <v>5</v>
      </c>
      <c r="C714" s="24" t="str">
        <f>INDEX(Table2[KET],ROW()-2)</f>
        <v>60 ls</v>
      </c>
    </row>
    <row r="715" spans="1:3" x14ac:dyDescent="0.25">
      <c r="A715" s="22" t="str">
        <f>INDEX(Table2[NAMA BARANG],ROW()-2)</f>
        <v>Desk Organiser 838</v>
      </c>
      <c r="B715" s="23">
        <f ca="1">INDEX(Table2[TT],ROW()-2)</f>
        <v>9</v>
      </c>
      <c r="C715" s="24" t="str">
        <f>INDEX(Table2[KET],ROW()-2)</f>
        <v>72 pc</v>
      </c>
    </row>
    <row r="716" spans="1:3" x14ac:dyDescent="0.25">
      <c r="A716" s="22" t="str">
        <f>INDEX(Table2[NAMA BARANG],ROW()-2)</f>
        <v>Desk Set bulat 802 Ht</v>
      </c>
      <c r="B716" s="23">
        <f ca="1">INDEX(Table2[TT],ROW()-2)</f>
        <v>69</v>
      </c>
      <c r="C716" s="24">
        <f>INDEX(Table2[KET],ROW()-2)</f>
        <v>96</v>
      </c>
    </row>
    <row r="717" spans="1:3" x14ac:dyDescent="0.25">
      <c r="A717" s="22" t="str">
        <f>INDEX(Table2[NAMA BARANG],ROW()-2)</f>
        <v>Desk Set Deluxe 5098 bening</v>
      </c>
      <c r="B717" s="23">
        <f ca="1">INDEX(Table2[TT],ROW()-2)</f>
        <v>2</v>
      </c>
      <c r="C717" s="24" t="str">
        <f>INDEX(Table2[KET],ROW()-2)</f>
        <v>60 pc</v>
      </c>
    </row>
    <row r="718" spans="1:3" x14ac:dyDescent="0.25">
      <c r="A718" s="22" t="str">
        <f>INDEX(Table2[NAMA BARANG],ROW()-2)</f>
        <v>Desk Set kotak 804 Ht</v>
      </c>
      <c r="B718" s="23">
        <f ca="1">INDEX(Table2[TT],ROW()-2)</f>
        <v>87</v>
      </c>
      <c r="C718" s="24">
        <f>INDEX(Table2[KET],ROW()-2)</f>
        <v>96</v>
      </c>
    </row>
    <row r="719" spans="1:3" x14ac:dyDescent="0.25">
      <c r="A719" s="22" t="str">
        <f>INDEX(Table2[NAMA BARANG],ROW()-2)</f>
        <v>Diary Dos Tas Gliter FS-32-003</v>
      </c>
      <c r="B719" s="23">
        <f ca="1">INDEX(Table2[TT],ROW()-2)</f>
        <v>3</v>
      </c>
      <c r="C719" s="24" t="str">
        <f>INDEX(Table2[KET],ROW()-2)</f>
        <v>40 pc</v>
      </c>
    </row>
    <row r="720" spans="1:3" x14ac:dyDescent="0.25">
      <c r="A720" s="22" t="str">
        <f>INDEX(Table2[NAMA BARANG],ROW()-2)</f>
        <v>Diary g Pkc Lk Holo</v>
      </c>
      <c r="B720" s="23">
        <f ca="1">INDEX(Table2[TT],ROW()-2)</f>
        <v>11</v>
      </c>
      <c r="C720" s="24" t="str">
        <f>INDEX(Table2[KET],ROW()-2)</f>
        <v>20 ls</v>
      </c>
    </row>
    <row r="721" spans="1:3" x14ac:dyDescent="0.25">
      <c r="A721" s="22" t="str">
        <f>INDEX(Table2[NAMA BARANG],ROW()-2)</f>
        <v>Diary Holo Licca Kcl</v>
      </c>
      <c r="B721" s="23">
        <f ca="1">INDEX(Table2[TT],ROW()-2)</f>
        <v>9</v>
      </c>
      <c r="C721" s="24" t="str">
        <f>INDEX(Table2[KET],ROW()-2)</f>
        <v>40 ls</v>
      </c>
    </row>
    <row r="722" spans="1:3" x14ac:dyDescent="0.25">
      <c r="A722" s="22" t="str">
        <f>INDEX(Table2[NAMA BARANG],ROW()-2)</f>
        <v>Diary Holo Pkc Tg PHS Millenium 2000</v>
      </c>
      <c r="B722" s="23">
        <f ca="1">INDEX(Table2[TT],ROW()-2)</f>
        <v>1</v>
      </c>
      <c r="C722" s="24" t="str">
        <f>INDEX(Table2[KET],ROW()-2)</f>
        <v>30 ls</v>
      </c>
    </row>
    <row r="723" spans="1:3" x14ac:dyDescent="0.25">
      <c r="A723" s="22" t="str">
        <f>INDEX(Table2[NAMA BARANG],ROW()-2)</f>
        <v>Diary Kancing NBS 402</v>
      </c>
      <c r="B723" s="23">
        <f ca="1">INDEX(Table2[TT],ROW()-2)</f>
        <v>2</v>
      </c>
      <c r="C723" s="24" t="str">
        <f>INDEX(Table2[KET],ROW()-2)</f>
        <v>144 pc</v>
      </c>
    </row>
    <row r="724" spans="1:3" x14ac:dyDescent="0.25">
      <c r="A724" s="22" t="str">
        <f>INDEX(Table2[NAMA BARANG],ROW()-2)</f>
        <v>Diary Kunci 64k B0239</v>
      </c>
      <c r="B724" s="23">
        <f ca="1">INDEX(Table2[TT],ROW()-2)</f>
        <v>6</v>
      </c>
      <c r="C724" s="24" t="str">
        <f>INDEX(Table2[KET],ROW()-2)</f>
        <v>120 pc</v>
      </c>
    </row>
    <row r="725" spans="1:3" x14ac:dyDescent="0.25">
      <c r="A725" s="22" t="str">
        <f>INDEX(Table2[NAMA BARANG],ROW()-2)</f>
        <v>Diary Kunci Holo Jumbo Snoopy</v>
      </c>
      <c r="B725" s="23">
        <f ca="1">INDEX(Table2[TT],ROW()-2)</f>
        <v>2</v>
      </c>
      <c r="C725" s="24" t="str">
        <f>INDEX(Table2[KET],ROW()-2)</f>
        <v>12 ls</v>
      </c>
    </row>
    <row r="726" spans="1:3" x14ac:dyDescent="0.25">
      <c r="A726" s="22" t="str">
        <f>INDEX(Table2[NAMA BARANG],ROW()-2)</f>
        <v>Diary Kunci mutiara 2500</v>
      </c>
      <c r="B726" s="23">
        <f ca="1">INDEX(Table2[TT],ROW()-2)</f>
        <v>42</v>
      </c>
      <c r="C726" s="24" t="str">
        <f>INDEX(Table2[KET],ROW()-2)</f>
        <v>120 bh</v>
      </c>
    </row>
    <row r="727" spans="1:3" x14ac:dyDescent="0.25">
      <c r="A727" s="22" t="str">
        <f>INDEX(Table2[NAMA BARANG],ROW()-2)</f>
        <v>Diary Mini Kado M Mouse</v>
      </c>
      <c r="B727" s="23">
        <f ca="1">INDEX(Table2[TT],ROW()-2)</f>
        <v>3</v>
      </c>
      <c r="C727" s="24" t="str">
        <f>INDEX(Table2[KET],ROW()-2)</f>
        <v>92 ls</v>
      </c>
    </row>
    <row r="728" spans="1:3" x14ac:dyDescent="0.25">
      <c r="A728" s="22" t="str">
        <f>INDEX(Table2[NAMA BARANG],ROW()-2)</f>
        <v>Diary Mini Kembang/ Tigro</v>
      </c>
      <c r="B728" s="23">
        <f ca="1">INDEX(Table2[TT],ROW()-2)</f>
        <v>1</v>
      </c>
      <c r="C728" s="24" t="str">
        <f>INDEX(Table2[KET],ROW()-2)</f>
        <v>135 ls</v>
      </c>
    </row>
    <row r="729" spans="1:3" x14ac:dyDescent="0.25">
      <c r="A729" s="22" t="str">
        <f>INDEX(Table2[NAMA BARANG],ROW()-2)</f>
        <v>Diary orgi kecil 083</v>
      </c>
      <c r="B729" s="23">
        <f ca="1">INDEX(Table2[TT],ROW()-2)</f>
        <v>1</v>
      </c>
      <c r="C729" s="24" t="str">
        <f>INDEX(Table2[KET],ROW()-2)</f>
        <v>200 pc</v>
      </c>
    </row>
    <row r="730" spans="1:3" x14ac:dyDescent="0.25">
      <c r="A730" s="22" t="str">
        <f>INDEX(Table2[NAMA BARANG],ROW()-2)</f>
        <v>Diary parfume Asiong</v>
      </c>
      <c r="B730" s="23">
        <f ca="1">INDEX(Table2[TT],ROW()-2)</f>
        <v>1</v>
      </c>
      <c r="C730" s="24" t="str">
        <f>INDEX(Table2[KET],ROW()-2)</f>
        <v>144 pc</v>
      </c>
    </row>
    <row r="731" spans="1:3" x14ac:dyDescent="0.25">
      <c r="A731" s="22" t="str">
        <f>INDEX(Table2[NAMA BARANG],ROW()-2)</f>
        <v>Diary Princess/ sheep/ MM</v>
      </c>
      <c r="B731" s="23">
        <f ca="1">INDEX(Table2[TT],ROW()-2)</f>
        <v>2</v>
      </c>
      <c r="C731" s="24" t="str">
        <f>INDEX(Table2[KET],ROW()-2)</f>
        <v>240 pc</v>
      </c>
    </row>
    <row r="732" spans="1:3" x14ac:dyDescent="0.25">
      <c r="A732" s="22" t="str">
        <f>INDEX(Table2[NAMA BARANG],ROW()-2)</f>
        <v>Diary Q 32K- S002 FR</v>
      </c>
      <c r="B732" s="23">
        <f ca="1">INDEX(Table2[TT],ROW()-2)</f>
        <v>2</v>
      </c>
      <c r="C732" s="24">
        <f>INDEX(Table2[KET],ROW()-2)</f>
        <v>320</v>
      </c>
    </row>
    <row r="733" spans="1:3" x14ac:dyDescent="0.25">
      <c r="A733" s="22" t="str">
        <f>INDEX(Table2[NAMA BARANG],ROW()-2)</f>
        <v>Diary Q 32K-G 318 FR</v>
      </c>
      <c r="B733" s="23">
        <f ca="1">INDEX(Table2[TT],ROW()-2)</f>
        <v>5</v>
      </c>
      <c r="C733" s="24">
        <f>INDEX(Table2[KET],ROW()-2)</f>
        <v>240</v>
      </c>
    </row>
    <row r="734" spans="1:3" x14ac:dyDescent="0.25">
      <c r="A734" s="22" t="str">
        <f>INDEX(Table2[NAMA BARANG],ROW()-2)</f>
        <v>Diary Q 64K- S001/ Kitty</v>
      </c>
      <c r="B734" s="23">
        <f ca="1">INDEX(Table2[TT],ROW()-2)</f>
        <v>5</v>
      </c>
      <c r="C734" s="24">
        <f>INDEX(Table2[KET],ROW()-2)</f>
        <v>520</v>
      </c>
    </row>
    <row r="735" spans="1:3" x14ac:dyDescent="0.25">
      <c r="A735" s="22" t="str">
        <f>INDEX(Table2[NAMA BARANG],ROW()-2)</f>
        <v>Diary Q 64K- S002 PR</v>
      </c>
      <c r="B735" s="23">
        <f ca="1">INDEX(Table2[TT],ROW()-2)</f>
        <v>2</v>
      </c>
      <c r="C735" s="24">
        <f>INDEX(Table2[KET],ROW()-2)</f>
        <v>520</v>
      </c>
    </row>
    <row r="736" spans="1:3" x14ac:dyDescent="0.25">
      <c r="A736" s="22" t="str">
        <f>INDEX(Table2[NAMA BARANG],ROW()-2)</f>
        <v>Diary Sampul Mika Hello Kitty Bsr</v>
      </c>
      <c r="B736" s="23">
        <f ca="1">INDEX(Table2[TT],ROW()-2)</f>
        <v>11</v>
      </c>
      <c r="C736" s="24" t="str">
        <f>INDEX(Table2[KET],ROW()-2)</f>
        <v>20 ls</v>
      </c>
    </row>
    <row r="737" spans="1:3" x14ac:dyDescent="0.25">
      <c r="A737" s="22" t="str">
        <f>INDEX(Table2[NAMA BARANG],ROW()-2)</f>
        <v>Diary Sepak Bola B Holo</v>
      </c>
      <c r="B737" s="23">
        <f ca="1">INDEX(Table2[TT],ROW()-2)</f>
        <v>1</v>
      </c>
      <c r="C737" s="24" t="str">
        <f>INDEX(Table2[KET],ROW()-2)</f>
        <v>15 ls</v>
      </c>
    </row>
    <row r="738" spans="1:3" x14ac:dyDescent="0.25">
      <c r="A738" s="22" t="str">
        <f>INDEX(Table2[NAMA BARANG],ROW()-2)</f>
        <v>Diary Shinchan A/ B</v>
      </c>
      <c r="B738" s="23">
        <f ca="1">INDEX(Table2[TT],ROW()-2)</f>
        <v>1</v>
      </c>
      <c r="C738" s="24" t="str">
        <f>INDEX(Table2[KET],ROW()-2)</f>
        <v>35 ls</v>
      </c>
    </row>
    <row r="739" spans="1:3" x14ac:dyDescent="0.25">
      <c r="A739" s="22" t="str">
        <f>INDEX(Table2[NAMA BARANG],ROW()-2)</f>
        <v>Diary spiral cover PP A6</v>
      </c>
      <c r="B739" s="23">
        <f ca="1">INDEX(Table2[TT],ROW()-2)</f>
        <v>2</v>
      </c>
      <c r="C739" s="24">
        <f>INDEX(Table2[KET],ROW()-2)</f>
        <v>0</v>
      </c>
    </row>
    <row r="740" spans="1:3" x14ac:dyDescent="0.25">
      <c r="A740" s="22" t="str">
        <f>INDEX(Table2[NAMA BARANG],ROW()-2)</f>
        <v>Diary spiral Pa ROHAMA</v>
      </c>
      <c r="B740" s="23">
        <f ca="1">INDEX(Table2[TT],ROW()-2)</f>
        <v>9</v>
      </c>
      <c r="C740" s="24" t="str">
        <f>INDEX(Table2[KET],ROW()-2)</f>
        <v>600 pc</v>
      </c>
    </row>
    <row r="741" spans="1:3" x14ac:dyDescent="0.25">
      <c r="A741" s="22" t="str">
        <f>INDEX(Table2[NAMA BARANG],ROW()-2)</f>
        <v>Diary Spoon FD 2000 Hk/ MM/ WTP/ TLTB</v>
      </c>
      <c r="B741" s="23">
        <f ca="1">INDEX(Table2[TT],ROW()-2)</f>
        <v>10</v>
      </c>
      <c r="C741" s="24" t="str">
        <f>INDEX(Table2[KET],ROW()-2)</f>
        <v>30 ls</v>
      </c>
    </row>
    <row r="742" spans="1:3" x14ac:dyDescent="0.25">
      <c r="A742" s="22" t="str">
        <f>INDEX(Table2[NAMA BARANG],ROW()-2)</f>
        <v>Diary System 1000 EL 3m 593 with Lock</v>
      </c>
      <c r="B742" s="23">
        <f ca="1">INDEX(Table2[TT],ROW()-2)</f>
        <v>1</v>
      </c>
      <c r="C742" s="24" t="str">
        <f>INDEX(Table2[KET],ROW()-2)</f>
        <v>390 pc</v>
      </c>
    </row>
    <row r="743" spans="1:3" x14ac:dyDescent="0.25">
      <c r="A743" s="22" t="str">
        <f>INDEX(Table2[NAMA BARANG],ROW()-2)</f>
        <v>Diary System JSL D-1078 Bsr</v>
      </c>
      <c r="B743" s="23">
        <f ca="1">INDEX(Table2[TT],ROW()-2)</f>
        <v>12</v>
      </c>
      <c r="C743" s="24" t="str">
        <f>INDEX(Table2[KET],ROW()-2)</f>
        <v>120 pc</v>
      </c>
    </row>
    <row r="744" spans="1:3" x14ac:dyDescent="0.25">
      <c r="A744" s="22" t="str">
        <f>INDEX(Table2[NAMA BARANG],ROW()-2)</f>
        <v>Diary Tg Digimon</v>
      </c>
      <c r="B744" s="23">
        <f ca="1">INDEX(Table2[TT],ROW()-2)</f>
        <v>3</v>
      </c>
      <c r="C744" s="24" t="str">
        <f>INDEX(Table2[KET],ROW()-2)</f>
        <v>30 ls</v>
      </c>
    </row>
    <row r="745" spans="1:3" x14ac:dyDescent="0.25">
      <c r="A745" s="22" t="str">
        <f>INDEX(Table2[NAMA BARANG],ROW()-2)</f>
        <v>Dispenser + Solasi 10604</v>
      </c>
      <c r="B745" s="23">
        <f ca="1">INDEX(Table2[TT],ROW()-2)</f>
        <v>7</v>
      </c>
      <c r="C745" s="24" t="str">
        <f>INDEX(Table2[KET],ROW()-2)</f>
        <v>50 box</v>
      </c>
    </row>
    <row r="746" spans="1:3" x14ac:dyDescent="0.25">
      <c r="A746" s="22" t="str">
        <f>INDEX(Table2[NAMA BARANG],ROW()-2)</f>
        <v>Dispenser 0688/ 1000 G-J</v>
      </c>
      <c r="B746" s="23">
        <f ca="1">INDEX(Table2[TT],ROW()-2)</f>
        <v>1</v>
      </c>
      <c r="C746" s="24">
        <f>INDEX(Table2[KET],ROW()-2)</f>
        <v>400</v>
      </c>
    </row>
    <row r="747" spans="1:3" x14ac:dyDescent="0.25">
      <c r="A747" s="22" t="str">
        <f>INDEX(Table2[NAMA BARANG],ROW()-2)</f>
        <v>Dispenser Besi Enter</v>
      </c>
      <c r="B747" s="23">
        <f ca="1">INDEX(Table2[TT],ROW()-2)</f>
        <v>4</v>
      </c>
      <c r="C747" s="24" t="str">
        <f>INDEX(Table2[KET],ROW()-2)</f>
        <v>100 pc</v>
      </c>
    </row>
    <row r="748" spans="1:3" x14ac:dyDescent="0.25">
      <c r="A748" s="22" t="str">
        <f>INDEX(Table2[NAMA BARANG],ROW()-2)</f>
        <v>Dispenser Camat</v>
      </c>
      <c r="B748" s="23">
        <f ca="1">INDEX(Table2[TT],ROW()-2)</f>
        <v>5</v>
      </c>
      <c r="C748" s="24" t="str">
        <f>INDEX(Table2[KET],ROW()-2)</f>
        <v>288 pc</v>
      </c>
    </row>
    <row r="749" spans="1:3" x14ac:dyDescent="0.25">
      <c r="A749" s="22" t="str">
        <f>INDEX(Table2[NAMA BARANG],ROW()-2)</f>
        <v>Dispenser DTD 888/ 889</v>
      </c>
      <c r="B749" s="23">
        <f ca="1">INDEX(Table2[TT],ROW()-2)</f>
        <v>1</v>
      </c>
      <c r="C749" s="24" t="str">
        <f>INDEX(Table2[KET],ROW()-2)</f>
        <v>156 pc</v>
      </c>
    </row>
    <row r="750" spans="1:3" x14ac:dyDescent="0.25">
      <c r="A750" s="22" t="str">
        <f>INDEX(Table2[NAMA BARANG],ROW()-2)</f>
        <v>Dispenser Kenjoy 25</v>
      </c>
      <c r="B750" s="23">
        <f ca="1">INDEX(Table2[TT],ROW()-2)</f>
        <v>5</v>
      </c>
      <c r="C750" s="24" t="str">
        <f>INDEX(Table2[KET],ROW()-2)</f>
        <v>175 pc</v>
      </c>
    </row>
    <row r="751" spans="1:3" x14ac:dyDescent="0.25">
      <c r="A751" s="22" t="str">
        <f>INDEX(Table2[NAMA BARANG],ROW()-2)</f>
        <v>Dispenser Kenjoy no.50</v>
      </c>
      <c r="B751" s="23">
        <f ca="1">INDEX(Table2[TT],ROW()-2)</f>
        <v>10</v>
      </c>
      <c r="C751" s="24" t="str">
        <f>INDEX(Table2[KET],ROW()-2)</f>
        <v>40 PCS</v>
      </c>
    </row>
    <row r="752" spans="1:3" x14ac:dyDescent="0.25">
      <c r="A752" s="22" t="str">
        <f>INDEX(Table2[NAMA BARANG],ROW()-2)</f>
        <v>Dispenser Keong VT 216</v>
      </c>
      <c r="B752" s="23">
        <f ca="1">INDEX(Table2[TT],ROW()-2)</f>
        <v>39</v>
      </c>
      <c r="C752" s="24" t="str">
        <f>INDEX(Table2[KET],ROW()-2)</f>
        <v>100 pc</v>
      </c>
    </row>
    <row r="753" spans="1:3" x14ac:dyDescent="0.25">
      <c r="A753" s="22" t="str">
        <f>INDEX(Table2[NAMA BARANG],ROW()-2)</f>
        <v>Dispenser Mini+Refill 20st</v>
      </c>
      <c r="B753" s="23">
        <f ca="1">INDEX(Table2[TT],ROW()-2)</f>
        <v>5</v>
      </c>
      <c r="C753" s="24" t="str">
        <f>INDEX(Table2[KET],ROW()-2)</f>
        <v>400 set</v>
      </c>
    </row>
    <row r="754" spans="1:3" x14ac:dyDescent="0.25">
      <c r="A754" s="22" t="str">
        <f>INDEX(Table2[NAMA BARANG],ROW()-2)</f>
        <v>Dispenser plakband besi a 806 moshi"</v>
      </c>
      <c r="B754" s="23">
        <f ca="1">INDEX(Table2[TT],ROW()-2)</f>
        <v>26</v>
      </c>
      <c r="C754" s="24">
        <f>INDEX(Table2[KET],ROW()-2)</f>
        <v>100</v>
      </c>
    </row>
    <row r="755" spans="1:3" x14ac:dyDescent="0.25">
      <c r="A755" s="22" t="str">
        <f>INDEX(Table2[NAMA BARANG],ROW()-2)</f>
        <v>Dispenser plakband plastik A 805 moshi"</v>
      </c>
      <c r="B755" s="23">
        <f ca="1">INDEX(Table2[TT],ROW()-2)</f>
        <v>13</v>
      </c>
      <c r="C755" s="24" t="str">
        <f>INDEX(Table2[KET],ROW()-2)</f>
        <v>288 pc</v>
      </c>
    </row>
    <row r="756" spans="1:3" x14ac:dyDescent="0.25">
      <c r="A756" s="22" t="str">
        <f>INDEX(Table2[NAMA BARANG],ROW()-2)</f>
        <v>Dispenser polar MN 305 (F)</v>
      </c>
      <c r="B756" s="23">
        <f ca="1">INDEX(Table2[TT],ROW()-2)</f>
        <v>2</v>
      </c>
      <c r="C756" s="24" t="str">
        <f>INDEX(Table2[KET],ROW()-2)</f>
        <v>48 ls</v>
      </c>
    </row>
    <row r="757" spans="1:3" x14ac:dyDescent="0.25">
      <c r="A757" s="22" t="str">
        <f>INDEX(Table2[NAMA BARANG],ROW()-2)</f>
        <v>Dispenser SRM 2066 (faktur)</v>
      </c>
      <c r="B757" s="23">
        <f ca="1">INDEX(Table2[TT],ROW()-2)</f>
        <v>4</v>
      </c>
      <c r="C757" s="24" t="str">
        <f>INDEX(Table2[KET],ROW()-2)</f>
        <v>24 pc</v>
      </c>
    </row>
    <row r="758" spans="1:3" x14ac:dyDescent="0.25">
      <c r="A758" s="22" t="str">
        <f>INDEX(Table2[NAMA BARANG],ROW()-2)</f>
        <v>Dispenser SY 9013 (97013) Harry potter</v>
      </c>
      <c r="B758" s="23">
        <f ca="1">INDEX(Table2[TT],ROW()-2)</f>
        <v>14</v>
      </c>
      <c r="C758" s="24" t="str">
        <f>INDEX(Table2[KET],ROW()-2)</f>
        <v>960 pc</v>
      </c>
    </row>
    <row r="759" spans="1:3" x14ac:dyDescent="0.25">
      <c r="A759" s="22" t="str">
        <f>INDEX(Table2[NAMA BARANG],ROW()-2)</f>
        <v>Dispenser Tape TZ 52048</v>
      </c>
      <c r="B759" s="23">
        <f ca="1">INDEX(Table2[TT],ROW()-2)</f>
        <v>5</v>
      </c>
      <c r="C759" s="24">
        <f>INDEX(Table2[KET],ROW()-2)</f>
        <v>72</v>
      </c>
    </row>
    <row r="760" spans="1:3" x14ac:dyDescent="0.25">
      <c r="A760" s="22" t="str">
        <f>INDEX(Table2[NAMA BARANG],ROW()-2)</f>
        <v>Dispenser TF 100</v>
      </c>
      <c r="B760" s="23">
        <f ca="1">INDEX(Table2[TT],ROW()-2)</f>
        <v>2</v>
      </c>
      <c r="C760" s="24">
        <f>INDEX(Table2[KET],ROW()-2)</f>
        <v>24</v>
      </c>
    </row>
    <row r="761" spans="1:3" x14ac:dyDescent="0.25">
      <c r="A761" s="22" t="str">
        <f>INDEX(Table2[NAMA BARANG],ROW()-2)</f>
        <v>Dispenser Topla 801</v>
      </c>
      <c r="B761" s="23">
        <f ca="1">INDEX(Table2[TT],ROW()-2)</f>
        <v>20</v>
      </c>
      <c r="C761" s="24" t="str">
        <f>INDEX(Table2[KET],ROW()-2)</f>
        <v>24 pc</v>
      </c>
    </row>
    <row r="762" spans="1:3" x14ac:dyDescent="0.25">
      <c r="A762" s="22" t="str">
        <f>INDEX(Table2[NAMA BARANG],ROW()-2)</f>
        <v>Dispenser Topla 805</v>
      </c>
      <c r="B762" s="23">
        <f ca="1">INDEX(Table2[TT],ROW()-2)</f>
        <v>13</v>
      </c>
      <c r="C762" s="24" t="str">
        <f>INDEX(Table2[KET],ROW()-2)</f>
        <v>36 pc</v>
      </c>
    </row>
    <row r="763" spans="1:3" x14ac:dyDescent="0.25">
      <c r="A763" s="22" t="str">
        <f>INDEX(Table2[NAMA BARANG],ROW()-2)</f>
        <v>Document bag File F 001</v>
      </c>
      <c r="B763" s="23">
        <f ca="1">INDEX(Table2[TT],ROW()-2)</f>
        <v>3</v>
      </c>
      <c r="C763" s="24" t="str">
        <f>INDEX(Table2[KET],ROW()-2)</f>
        <v>480 pc</v>
      </c>
    </row>
    <row r="764" spans="1:3" x14ac:dyDescent="0.25">
      <c r="A764" s="22" t="str">
        <f>INDEX(Table2[NAMA BARANG],ROW()-2)</f>
        <v>Dok CHp 20 Florecion/ YOEKER</v>
      </c>
      <c r="B764" s="23">
        <f ca="1">INDEX(Table2[TT],ROW()-2)</f>
        <v>12</v>
      </c>
      <c r="C764" s="24" t="str">
        <f>INDEX(Table2[KET],ROW()-2)</f>
        <v>10 ls</v>
      </c>
    </row>
    <row r="765" spans="1:3" x14ac:dyDescent="0.25">
      <c r="A765" s="22" t="str">
        <f>INDEX(Table2[NAMA BARANG],ROW()-2)</f>
        <v>Dok CHp 60 Florecion/ YOEKER</v>
      </c>
      <c r="B765" s="23">
        <f ca="1">INDEX(Table2[TT],ROW()-2)</f>
        <v>10</v>
      </c>
      <c r="C765" s="24" t="str">
        <f>INDEX(Table2[KET],ROW()-2)</f>
        <v>10 ls</v>
      </c>
    </row>
    <row r="766" spans="1:3" x14ac:dyDescent="0.25">
      <c r="A766" s="22" t="str">
        <f>INDEX(Table2[NAMA BARANG],ROW()-2)</f>
        <v>Dok keeper microtop KT 340H</v>
      </c>
      <c r="B766" s="23">
        <f ca="1">INDEX(Table2[TT],ROW()-2)</f>
        <v>5</v>
      </c>
      <c r="C766" s="24" t="str">
        <f>INDEX(Table2[KET],ROW()-2)</f>
        <v>180 pc</v>
      </c>
    </row>
    <row r="767" spans="1:3" x14ac:dyDescent="0.25">
      <c r="A767" s="22" t="str">
        <f>INDEX(Table2[NAMA BARANG],ROW()-2)</f>
        <v>Dok keeper Optima biru</v>
      </c>
      <c r="B767" s="23">
        <f ca="1">INDEX(Table2[TT],ROW()-2)</f>
        <v>1</v>
      </c>
      <c r="C767" s="24" t="str">
        <f>INDEX(Table2[KET],ROW()-2)</f>
        <v>5 ls</v>
      </c>
    </row>
    <row r="768" spans="1:3" x14ac:dyDescent="0.25">
      <c r="A768" s="22" t="str">
        <f>INDEX(Table2[NAMA BARANG],ROW()-2)</f>
        <v>Dok Ret Diplomat</v>
      </c>
      <c r="B768" s="23">
        <f ca="1">INDEX(Table2[TT],ROW()-2)</f>
        <v>2</v>
      </c>
      <c r="C768" s="24" t="str">
        <f>INDEX(Table2[KET],ROW()-2)</f>
        <v>5 ls</v>
      </c>
    </row>
    <row r="769" spans="1:3" x14ac:dyDescent="0.25">
      <c r="A769" s="22" t="str">
        <f>INDEX(Table2[NAMA BARANG],ROW()-2)</f>
        <v>Dokumen keeper HD 50</v>
      </c>
      <c r="B769" s="23">
        <f ca="1">INDEX(Table2[TT],ROW()-2)</f>
        <v>1</v>
      </c>
      <c r="C769" s="24" t="str">
        <f>INDEX(Table2[KET],ROW()-2)</f>
        <v>8 ls</v>
      </c>
    </row>
    <row r="770" spans="1:3" x14ac:dyDescent="0.25">
      <c r="A770" s="22" t="str">
        <f>INDEX(Table2[NAMA BARANG],ROW()-2)</f>
        <v xml:space="preserve">Dokumen microtop KT 320 </v>
      </c>
      <c r="B770" s="23">
        <f ca="1">INDEX(Table2[TT],ROW()-2)</f>
        <v>3</v>
      </c>
      <c r="C770" s="24" t="str">
        <f>INDEX(Table2[KET],ROW()-2)</f>
        <v>240 pc</v>
      </c>
    </row>
    <row r="771" spans="1:3" x14ac:dyDescent="0.25">
      <c r="A771" s="22" t="str">
        <f>INDEX(Table2[NAMA BARANG],ROW()-2)</f>
        <v>Dokumen UTN 201</v>
      </c>
      <c r="B771" s="23">
        <f ca="1">INDEX(Table2[TT],ROW()-2)</f>
        <v>14</v>
      </c>
      <c r="C771" s="24" t="str">
        <f>INDEX(Table2[KET],ROW()-2)</f>
        <v>5 ls</v>
      </c>
    </row>
    <row r="772" spans="1:3" x14ac:dyDescent="0.25">
      <c r="A772" s="22" t="str">
        <f>INDEX(Table2[NAMA BARANG],ROW()-2)</f>
        <v>Double Foam Kojiko 2"</v>
      </c>
      <c r="B772" s="23">
        <f ca="1">INDEX(Table2[TT],ROW()-2)</f>
        <v>6</v>
      </c>
      <c r="C772" s="24">
        <f>INDEX(Table2[KET],ROW()-2)</f>
        <v>150</v>
      </c>
    </row>
    <row r="773" spans="1:3" x14ac:dyDescent="0.25">
      <c r="A773" s="22" t="str">
        <f>INDEX(Table2[NAMA BARANG],ROW()-2)</f>
        <v>Double Foam polar Sp 015 (4)/ F(2)</v>
      </c>
      <c r="B773" s="23">
        <f ca="1">INDEX(Table2[TT],ROW()-2)</f>
        <v>6</v>
      </c>
      <c r="C773" s="24" t="str">
        <f>INDEX(Table2[KET],ROW()-2)</f>
        <v>36 box</v>
      </c>
    </row>
    <row r="774" spans="1:3" x14ac:dyDescent="0.25">
      <c r="A774" s="22" t="str">
        <f>INDEX(Table2[NAMA BARANG],ROW()-2)</f>
        <v>Double Foam polar Sp 016 (2)/ F(4)</v>
      </c>
      <c r="B774" s="23">
        <f ca="1">INDEX(Table2[TT],ROW()-2)</f>
        <v>6</v>
      </c>
      <c r="C774" s="24" t="str">
        <f>INDEX(Table2[KET],ROW()-2)</f>
        <v>36 box</v>
      </c>
    </row>
    <row r="775" spans="1:3" x14ac:dyDescent="0.25">
      <c r="A775" s="22" t="str">
        <f>INDEX(Table2[NAMA BARANG],ROW()-2)</f>
        <v>Double Tape Nippon 1 Hj</v>
      </c>
      <c r="B775" s="23">
        <f ca="1">INDEX(Table2[TT],ROW()-2)</f>
        <v>90</v>
      </c>
      <c r="C775" s="24">
        <f>INDEX(Table2[KET],ROW()-2)</f>
        <v>150</v>
      </c>
    </row>
    <row r="776" spans="1:3" x14ac:dyDescent="0.25">
      <c r="A776" s="22" t="str">
        <f>INDEX(Table2[NAMA BARANG],ROW()-2)</f>
        <v>Drawing Board 2 muka DS 20x30 K</v>
      </c>
      <c r="B776" s="23">
        <f ca="1">INDEX(Table2[TT],ROW()-2)</f>
        <v>2</v>
      </c>
      <c r="C776" s="24" t="str">
        <f>INDEX(Table2[KET],ROW()-2)</f>
        <v>72 pc</v>
      </c>
    </row>
    <row r="777" spans="1:3" x14ac:dyDescent="0.25">
      <c r="A777" s="22" t="str">
        <f>INDEX(Table2[NAMA BARANG],ROW()-2)</f>
        <v>Drawing Board 2 muka DS 25x35 K</v>
      </c>
      <c r="B777" s="23">
        <f ca="1">INDEX(Table2[TT],ROW()-2)</f>
        <v>2</v>
      </c>
      <c r="C777" s="24" t="str">
        <f>INDEX(Table2[KET],ROW()-2)</f>
        <v>60 pc</v>
      </c>
    </row>
    <row r="778" spans="1:3" x14ac:dyDescent="0.25">
      <c r="A778" s="22" t="str">
        <f>INDEX(Table2[NAMA BARANG],ROW()-2)</f>
        <v>Drawing board BT 21 no.216</v>
      </c>
      <c r="B778" s="23">
        <f ca="1">INDEX(Table2[TT],ROW()-2)</f>
        <v>4</v>
      </c>
      <c r="C778" s="24" t="str">
        <f>INDEX(Table2[KET],ROW()-2)</f>
        <v>96 pc</v>
      </c>
    </row>
    <row r="779" spans="1:3" x14ac:dyDescent="0.25">
      <c r="A779" s="22" t="str">
        <f>INDEX(Table2[NAMA BARANG],ROW()-2)</f>
        <v>Drawing Board Fancy Kecil FD-057</v>
      </c>
      <c r="B779" s="23">
        <f ca="1">INDEX(Table2[TT],ROW()-2)</f>
        <v>26</v>
      </c>
      <c r="C779" s="24" t="str">
        <f>INDEX(Table2[KET],ROW()-2)</f>
        <v>96 pc</v>
      </c>
    </row>
    <row r="780" spans="1:3" x14ac:dyDescent="0.25">
      <c r="A780" s="22" t="str">
        <f>INDEX(Table2[NAMA BARANG],ROW()-2)</f>
        <v>Drawing Board Kertas (29x21)</v>
      </c>
      <c r="B780" s="23">
        <f ca="1">INDEX(Table2[TT],ROW()-2)</f>
        <v>4</v>
      </c>
      <c r="C780" s="24" t="str">
        <f>INDEX(Table2[KET],ROW()-2)</f>
        <v>16 ls</v>
      </c>
    </row>
    <row r="781" spans="1:3" x14ac:dyDescent="0.25">
      <c r="A781" s="22" t="str">
        <f>INDEX(Table2[NAMA BARANG],ROW()-2)</f>
        <v>Drawing Board Kertas 29x21</v>
      </c>
      <c r="B781" s="23">
        <f ca="1">INDEX(Table2[TT],ROW()-2)</f>
        <v>5</v>
      </c>
      <c r="C781" s="24" t="str">
        <f>INDEX(Table2[KET],ROW()-2)</f>
        <v>10 ls</v>
      </c>
    </row>
    <row r="782" spans="1:3" x14ac:dyDescent="0.25">
      <c r="A782" s="22" t="str">
        <f>INDEX(Table2[NAMA BARANG],ROW()-2)</f>
        <v>Drawing Board SH 0902 D/ 20x30</v>
      </c>
      <c r="B782" s="23">
        <f ca="1">INDEX(Table2[TT],ROW()-2)</f>
        <v>16</v>
      </c>
      <c r="C782" s="24" t="str">
        <f>INDEX(Table2[KET],ROW()-2)</f>
        <v>72 pc</v>
      </c>
    </row>
    <row r="783" spans="1:3" x14ac:dyDescent="0.25">
      <c r="A783" s="22" t="str">
        <f>INDEX(Table2[NAMA BARANG],ROW()-2)</f>
        <v>Elevated tray 602</v>
      </c>
      <c r="B783" s="23">
        <f ca="1">INDEX(Table2[TT],ROW()-2)</f>
        <v>2</v>
      </c>
      <c r="C783" s="24" t="str">
        <f>INDEX(Table2[KET],ROW()-2)</f>
        <v>12 pc</v>
      </c>
    </row>
    <row r="784" spans="1:3" x14ac:dyDescent="0.25">
      <c r="A784" s="22" t="str">
        <f>INDEX(Table2[NAMA BARANG],ROW()-2)</f>
        <v>Elevated tray microtop 603</v>
      </c>
      <c r="B784" s="23">
        <f ca="1">INDEX(Table2[TT],ROW()-2)</f>
        <v>4</v>
      </c>
      <c r="C784" s="24" t="str">
        <f>INDEX(Table2[KET],ROW()-2)</f>
        <v>8 pc</v>
      </c>
    </row>
    <row r="785" spans="1:3" x14ac:dyDescent="0.25">
      <c r="A785" s="22" t="str">
        <f>INDEX(Table2[NAMA BARANG],ROW()-2)</f>
        <v>Expanding file 5304</v>
      </c>
      <c r="B785" s="23">
        <f ca="1">INDEX(Table2[TT],ROW()-2)</f>
        <v>13</v>
      </c>
      <c r="C785" s="24" t="str">
        <f>INDEX(Table2[KET],ROW()-2)</f>
        <v>60 pc</v>
      </c>
    </row>
    <row r="786" spans="1:3" x14ac:dyDescent="0.25">
      <c r="A786" s="22" t="str">
        <f>INDEX(Table2[NAMA BARANG],ROW()-2)</f>
        <v>Expanding file 8402</v>
      </c>
      <c r="B786" s="23">
        <f ca="1">INDEX(Table2[TT],ROW()-2)</f>
        <v>2</v>
      </c>
      <c r="C786" s="24" t="str">
        <f>INDEX(Table2[KET],ROW()-2)</f>
        <v>48 pc</v>
      </c>
    </row>
    <row r="787" spans="1:3" x14ac:dyDescent="0.25">
      <c r="A787" s="22" t="str">
        <f>INDEX(Table2[NAMA BARANG],ROW()-2)</f>
        <v>Expanding file TZ 2012</v>
      </c>
      <c r="B787" s="23">
        <f ca="1">INDEX(Table2[TT],ROW()-2)</f>
        <v>12</v>
      </c>
      <c r="C787" s="24" t="str">
        <f>INDEX(Table2[KET],ROW()-2)</f>
        <v>200 pc</v>
      </c>
    </row>
    <row r="788" spans="1:3" x14ac:dyDescent="0.25">
      <c r="A788" s="22" t="str">
        <f>INDEX(Table2[NAMA BARANG],ROW()-2)</f>
        <v>Expanding file TZ 2016</v>
      </c>
      <c r="B788" s="23">
        <f ca="1">INDEX(Table2[TT],ROW()-2)</f>
        <v>4</v>
      </c>
      <c r="C788" s="24" t="str">
        <f>INDEX(Table2[KET],ROW()-2)</f>
        <v>200 pc</v>
      </c>
    </row>
    <row r="789" spans="1:3" x14ac:dyDescent="0.25">
      <c r="A789" s="22" t="str">
        <f>INDEX(Table2[NAMA BARANG],ROW()-2)</f>
        <v>Fabric Colour CA 130 (9 ml)</v>
      </c>
      <c r="B789" s="23">
        <f ca="1">INDEX(Table2[TT],ROW()-2)</f>
        <v>2</v>
      </c>
      <c r="C789" s="24" t="str">
        <f>INDEX(Table2[KET],ROW()-2)</f>
        <v>20 pc</v>
      </c>
    </row>
    <row r="790" spans="1:3" x14ac:dyDescent="0.25">
      <c r="A790" s="22" t="str">
        <f>INDEX(Table2[NAMA BARANG],ROW()-2)</f>
        <v>Face Shield anak (M)</v>
      </c>
      <c r="B790" s="23">
        <f ca="1">INDEX(Table2[TT],ROW()-2)</f>
        <v>1</v>
      </c>
      <c r="C790" s="24" t="str">
        <f>INDEX(Table2[KET],ROW()-2)</f>
        <v>300 pc</v>
      </c>
    </row>
    <row r="791" spans="1:3" x14ac:dyDescent="0.25">
      <c r="A791" s="22" t="str">
        <f>INDEX(Table2[NAMA BARANG],ROW()-2)</f>
        <v>Face Shield Dewasa</v>
      </c>
      <c r="B791" s="23">
        <f ca="1">INDEX(Table2[TT],ROW()-2)</f>
        <v>48</v>
      </c>
      <c r="C791" s="24" t="str">
        <f>INDEX(Table2[KET],ROW()-2)</f>
        <v>300 pc</v>
      </c>
    </row>
    <row r="792" spans="1:3" x14ac:dyDescent="0.25">
      <c r="A792" s="22" t="str">
        <f>INDEX(Table2[NAMA BARANG],ROW()-2)</f>
        <v>Face Shield kacamata 12</v>
      </c>
      <c r="B792" s="23">
        <f ca="1">INDEX(Table2[TT],ROW()-2)</f>
        <v>6</v>
      </c>
      <c r="C792" s="24" t="str">
        <f>INDEX(Table2[KET],ROW()-2)</f>
        <v>720 pc</v>
      </c>
    </row>
    <row r="793" spans="1:3" x14ac:dyDescent="0.25">
      <c r="A793" s="22" t="str">
        <f>INDEX(Table2[NAMA BARANG],ROW()-2)</f>
        <v>Fancy Set 2062</v>
      </c>
      <c r="B793" s="23">
        <f ca="1">INDEX(Table2[TT],ROW()-2)</f>
        <v>12</v>
      </c>
      <c r="C793" s="24" t="str">
        <f>INDEX(Table2[KET],ROW()-2)</f>
        <v>144 pc</v>
      </c>
    </row>
    <row r="794" spans="1:3" x14ac:dyDescent="0.25">
      <c r="A794" s="22" t="str">
        <f>INDEX(Table2[NAMA BARANG],ROW()-2)</f>
        <v>Fancy Set 2067</v>
      </c>
      <c r="B794" s="23">
        <f ca="1">INDEX(Table2[TT],ROW()-2)</f>
        <v>1</v>
      </c>
      <c r="C794" s="24" t="str">
        <f>INDEX(Table2[KET],ROW()-2)</f>
        <v>144 pc</v>
      </c>
    </row>
    <row r="795" spans="1:3" x14ac:dyDescent="0.25">
      <c r="A795" s="22" t="str">
        <f>INDEX(Table2[NAMA BARANG],ROW()-2)</f>
        <v>Fancy Set AB JB SM 30 Hk 1</v>
      </c>
      <c r="B795" s="23">
        <f ca="1">INDEX(Table2[TT],ROW()-2)</f>
        <v>50</v>
      </c>
      <c r="C795" s="24" t="str">
        <f>INDEX(Table2[KET],ROW()-2)</f>
        <v>240 pc</v>
      </c>
    </row>
    <row r="796" spans="1:3" x14ac:dyDescent="0.25">
      <c r="A796" s="22" t="str">
        <f>INDEX(Table2[NAMA BARANG],ROW()-2)</f>
        <v>Fancy Set RS 2008+PCM AB</v>
      </c>
      <c r="B796" s="23">
        <f ca="1">INDEX(Table2[TT],ROW()-2)</f>
        <v>12</v>
      </c>
      <c r="C796" s="24" t="str">
        <f>INDEX(Table2[KET],ROW()-2)</f>
        <v>240 pc</v>
      </c>
    </row>
    <row r="797" spans="1:3" x14ac:dyDescent="0.25">
      <c r="A797" s="22" t="str">
        <f>INDEX(Table2[NAMA BARANG],ROW()-2)</f>
        <v>Fancy Set RS 3000</v>
      </c>
      <c r="B797" s="23">
        <f ca="1">INDEX(Table2[TT],ROW()-2)</f>
        <v>2</v>
      </c>
      <c r="C797" s="24">
        <f>INDEX(Table2[KET],ROW()-2)</f>
        <v>240</v>
      </c>
    </row>
    <row r="798" spans="1:3" x14ac:dyDescent="0.25">
      <c r="A798" s="22" t="str">
        <f>INDEX(Table2[NAMA BARANG],ROW()-2)</f>
        <v>Fancy Set SF 5896 AB(4)/ 5696 Shaun(1)</v>
      </c>
      <c r="B798" s="23">
        <f ca="1">INDEX(Table2[TT],ROW()-2)</f>
        <v>5</v>
      </c>
      <c r="C798" s="24" t="str">
        <f>INDEX(Table2[KET],ROW()-2)</f>
        <v>240 pc</v>
      </c>
    </row>
    <row r="799" spans="1:3" x14ac:dyDescent="0.25">
      <c r="A799" s="22" t="str">
        <f>INDEX(Table2[NAMA BARANG],ROW()-2)</f>
        <v>Fancy Set XD 8005</v>
      </c>
      <c r="B799" s="23">
        <f ca="1">INDEX(Table2[TT],ROW()-2)</f>
        <v>15</v>
      </c>
      <c r="C799" s="24" t="str">
        <f>INDEX(Table2[KET],ROW()-2)</f>
        <v>144 pc</v>
      </c>
    </row>
    <row r="800" spans="1:3" x14ac:dyDescent="0.25">
      <c r="A800" s="22" t="str">
        <f>INDEX(Table2[NAMA BARANG],ROW()-2)</f>
        <v>Fancy Set XD 8010 B(2)/ W(3)/ M(4)/ Q(3)/ K(2)/ (2)</v>
      </c>
      <c r="B800" s="23">
        <f ca="1">INDEX(Table2[TT],ROW()-2)</f>
        <v>14</v>
      </c>
      <c r="C800" s="24" t="str">
        <f>INDEX(Table2[KET],ROW()-2)</f>
        <v>384 pc</v>
      </c>
    </row>
    <row r="801" spans="1:3" x14ac:dyDescent="0.25">
      <c r="A801" s="22" t="str">
        <f>INDEX(Table2[NAMA BARANG],ROW()-2)</f>
        <v>Foto Frame HJ D2 105 plst Baby bird</v>
      </c>
      <c r="B801" s="23">
        <f ca="1">INDEX(Table2[TT],ROW()-2)</f>
        <v>3</v>
      </c>
      <c r="C801" s="24" t="str">
        <f>INDEX(Table2[KET],ROW()-2)</f>
        <v>720 pc</v>
      </c>
    </row>
    <row r="802" spans="1:3" x14ac:dyDescent="0.25">
      <c r="A802" s="22" t="str">
        <f>INDEX(Table2[NAMA BARANG],ROW()-2)</f>
        <v>Foto Frame Magnit+Clip SY-1361</v>
      </c>
      <c r="B802" s="23">
        <f ca="1">INDEX(Table2[TT],ROW()-2)</f>
        <v>2</v>
      </c>
      <c r="C802" s="24" t="str">
        <f>INDEX(Table2[KET],ROW()-2)</f>
        <v>200 ls</v>
      </c>
    </row>
    <row r="803" spans="1:3" x14ac:dyDescent="0.25">
      <c r="A803" s="22" t="str">
        <f>INDEX(Table2[NAMA BARANG],ROW()-2)</f>
        <v>Gantungan Kunci Lampu (1x12)</v>
      </c>
      <c r="B803" s="23">
        <f ca="1">INDEX(Table2[TT],ROW()-2)</f>
        <v>1</v>
      </c>
      <c r="C803" s="24" t="str">
        <f>INDEX(Table2[KET],ROW()-2)</f>
        <v>120 disp</v>
      </c>
    </row>
    <row r="804" spans="1:3" x14ac:dyDescent="0.25">
      <c r="A804" s="22" t="str">
        <f>INDEX(Table2[NAMA BARANG],ROW()-2)</f>
        <v>Garisan 14cm Gergaji 8102 (64) Cool Cat</v>
      </c>
      <c r="B804" s="23">
        <f ca="1">INDEX(Table2[TT],ROW()-2)</f>
        <v>1</v>
      </c>
      <c r="C804" s="24" t="str">
        <f>INDEX(Table2[KET],ROW()-2)</f>
        <v>240 ls</v>
      </c>
    </row>
    <row r="805" spans="1:3" x14ac:dyDescent="0.25">
      <c r="A805" s="22" t="str">
        <f>INDEX(Table2[NAMA BARANG],ROW()-2)</f>
        <v>Garisan 14cm Gergaji 8102 (64) Cool Cat</v>
      </c>
      <c r="B805" s="23">
        <f ca="1">INDEX(Table2[TT],ROW()-2)</f>
        <v>6</v>
      </c>
      <c r="C805" s="24" t="str">
        <f>INDEX(Table2[KET],ROW()-2)</f>
        <v>240 ls</v>
      </c>
    </row>
    <row r="806" spans="1:3" x14ac:dyDescent="0.25">
      <c r="A806" s="22" t="str">
        <f>INDEX(Table2[NAMA BARANG],ROW()-2)</f>
        <v>Garisan 14cm Gergaji 9358 Bear (1 Disp=12)</v>
      </c>
      <c r="B806" s="23">
        <f ca="1">INDEX(Table2[TT],ROW()-2)</f>
        <v>5</v>
      </c>
      <c r="C806" s="24" t="str">
        <f>INDEX(Table2[KET],ROW()-2)</f>
        <v>240 ls</v>
      </c>
    </row>
    <row r="807" spans="1:3" x14ac:dyDescent="0.25">
      <c r="A807" s="22" t="str">
        <f>INDEX(Table2[NAMA BARANG],ROW()-2)</f>
        <v>Garisan 15-30 8903 girl</v>
      </c>
      <c r="B807" s="23">
        <f ca="1">INDEX(Table2[TT],ROW()-2)</f>
        <v>2</v>
      </c>
      <c r="C807" s="24" t="str">
        <f>INDEX(Table2[KET],ROW()-2)</f>
        <v>40 box</v>
      </c>
    </row>
    <row r="808" spans="1:3" x14ac:dyDescent="0.25">
      <c r="A808" s="22" t="str">
        <f>INDEX(Table2[NAMA BARANG],ROW()-2)</f>
        <v>Garisan 15cm 311 (84)</v>
      </c>
      <c r="B808" s="23">
        <f ca="1">INDEX(Table2[TT],ROW()-2)</f>
        <v>7</v>
      </c>
      <c r="C808" s="24" t="str">
        <f>INDEX(Table2[KET],ROW()-2)</f>
        <v>30 box</v>
      </c>
    </row>
    <row r="809" spans="1:3" x14ac:dyDescent="0.25">
      <c r="A809" s="22" t="str">
        <f>INDEX(Table2[NAMA BARANG],ROW()-2)</f>
        <v>Garisan 15cm 536-750 Cartoon Network (48)</v>
      </c>
      <c r="B809" s="23">
        <f ca="1">INDEX(Table2[TT],ROW()-2)</f>
        <v>62</v>
      </c>
      <c r="C809" s="24" t="str">
        <f>INDEX(Table2[KET],ROW()-2)</f>
        <v>80 ls</v>
      </c>
    </row>
    <row r="810" spans="1:3" x14ac:dyDescent="0.25">
      <c r="A810" s="22" t="str">
        <f>INDEX(Table2[NAMA BARANG],ROW()-2)</f>
        <v>Garisan 15cm AB 0067</v>
      </c>
      <c r="B810" s="23">
        <f ca="1">INDEX(Table2[TT],ROW()-2)</f>
        <v>3</v>
      </c>
      <c r="C810" s="24" t="str">
        <f>INDEX(Table2[KET],ROW()-2)</f>
        <v>40 box</v>
      </c>
    </row>
    <row r="811" spans="1:3" x14ac:dyDescent="0.25">
      <c r="A811" s="22" t="str">
        <f>INDEX(Table2[NAMA BARANG],ROW()-2)</f>
        <v>Garisan 15cm AB 851 (200 pc)</v>
      </c>
      <c r="B811" s="23">
        <f ca="1">INDEX(Table2[TT],ROW()-2)</f>
        <v>6</v>
      </c>
      <c r="C811" s="24" t="str">
        <f>INDEX(Table2[KET],ROW()-2)</f>
        <v>24 box</v>
      </c>
    </row>
    <row r="812" spans="1:3" x14ac:dyDescent="0.25">
      <c r="A812" s="22" t="str">
        <f>INDEX(Table2[NAMA BARANG],ROW()-2)</f>
        <v>Garisan 15cm ANT 006 Nike</v>
      </c>
      <c r="B812" s="23">
        <f ca="1">INDEX(Table2[TT],ROW()-2)</f>
        <v>6</v>
      </c>
      <c r="C812" s="24" t="str">
        <f>INDEX(Table2[KET],ROW()-2)</f>
        <v>240 ls</v>
      </c>
    </row>
    <row r="813" spans="1:3" x14ac:dyDescent="0.25">
      <c r="A813" s="22" t="str">
        <f>INDEX(Table2[NAMA BARANG],ROW()-2)</f>
        <v>Garisan 15cm B-30 Palu Bear</v>
      </c>
      <c r="B813" s="23">
        <f ca="1">INDEX(Table2[TT],ROW()-2)</f>
        <v>1</v>
      </c>
      <c r="C813" s="24" t="str">
        <f>INDEX(Table2[KET],ROW()-2)</f>
        <v>240 ls</v>
      </c>
    </row>
    <row r="814" spans="1:3" x14ac:dyDescent="0.25">
      <c r="A814" s="22" t="str">
        <f>INDEX(Table2[NAMA BARANG],ROW()-2)</f>
        <v>Garisan 15cm lentur Smurf 1100-2 (1x36)</v>
      </c>
      <c r="B814" s="23">
        <f ca="1">INDEX(Table2[TT],ROW()-2)</f>
        <v>6</v>
      </c>
      <c r="C814" s="24" t="str">
        <f>INDEX(Table2[KET],ROW()-2)</f>
        <v>80 box</v>
      </c>
    </row>
    <row r="815" spans="1:3" x14ac:dyDescent="0.25">
      <c r="A815" s="22" t="str">
        <f>INDEX(Table2[NAMA BARANG],ROW()-2)</f>
        <v>Garisan 15cm lipat 0229 (40)</v>
      </c>
      <c r="B815" s="23">
        <f ca="1">INDEX(Table2[TT],ROW()-2)</f>
        <v>2</v>
      </c>
      <c r="C815" s="24" t="str">
        <f>INDEX(Table2[KET],ROW()-2)</f>
        <v>32 box</v>
      </c>
    </row>
    <row r="816" spans="1:3" x14ac:dyDescent="0.25">
      <c r="A816" s="22" t="str">
        <f>INDEX(Table2[NAMA BARANG],ROW()-2)</f>
        <v>Garisan 18cm 322 (84) Transformer</v>
      </c>
      <c r="B816" s="23">
        <f ca="1">INDEX(Table2[TT],ROW()-2)</f>
        <v>3</v>
      </c>
      <c r="C816" s="24" t="str">
        <f>INDEX(Table2[KET],ROW()-2)</f>
        <v>30 box</v>
      </c>
    </row>
    <row r="817" spans="1:3" x14ac:dyDescent="0.25">
      <c r="A817" s="22" t="str">
        <f>INDEX(Table2[NAMA BARANG],ROW()-2)</f>
        <v>Garisan 18cm 5014</v>
      </c>
      <c r="B817" s="23">
        <f ca="1">INDEX(Table2[TT],ROW()-2)</f>
        <v>1</v>
      </c>
      <c r="C817" s="24" t="str">
        <f>INDEX(Table2[KET],ROW()-2)</f>
        <v>960 pc</v>
      </c>
    </row>
    <row r="818" spans="1:3" x14ac:dyDescent="0.25">
      <c r="A818" s="22" t="str">
        <f>INDEX(Table2[NAMA BARANG],ROW()-2)</f>
        <v>Garisan 18cm Dney (4D)</v>
      </c>
      <c r="B818" s="23">
        <f ca="1">INDEX(Table2[TT],ROW()-2)</f>
        <v>3</v>
      </c>
      <c r="C818" s="24" t="str">
        <f>INDEX(Table2[KET],ROW()-2)</f>
        <v>800 ls</v>
      </c>
    </row>
    <row r="819" spans="1:3" x14ac:dyDescent="0.25">
      <c r="A819" s="22" t="str">
        <f>INDEX(Table2[NAMA BARANG],ROW()-2)</f>
        <v>Garisan 18cm SY-1308 (24 pc) Hk(1)/ HP(8)</v>
      </c>
      <c r="B819" s="23">
        <f ca="1">INDEX(Table2[TT],ROW()-2)</f>
        <v>9</v>
      </c>
      <c r="C819" s="24" t="str">
        <f>INDEX(Table2[KET],ROW()-2)</f>
        <v>120 ls</v>
      </c>
    </row>
    <row r="820" spans="1:3" x14ac:dyDescent="0.25">
      <c r="A820" s="22" t="str">
        <f>INDEX(Table2[NAMA BARANG],ROW()-2)</f>
        <v>Garisan 20cm 109 (100)</v>
      </c>
      <c r="B820" s="23">
        <f ca="1">INDEX(Table2[TT],ROW()-2)</f>
        <v>1</v>
      </c>
      <c r="C820" s="24" t="str">
        <f>INDEX(Table2[KET],ROW()-2)</f>
        <v>16 box</v>
      </c>
    </row>
    <row r="821" spans="1:3" x14ac:dyDescent="0.25">
      <c r="A821" s="22" t="str">
        <f>INDEX(Table2[NAMA BARANG],ROW()-2)</f>
        <v>Garisan 20cm 2011(10)/ 2010(2)</v>
      </c>
      <c r="B821" s="23">
        <f ca="1">INDEX(Table2[TT],ROW()-2)</f>
        <v>12</v>
      </c>
      <c r="C821" s="24" t="str">
        <f>INDEX(Table2[KET],ROW()-2)</f>
        <v>24 box</v>
      </c>
    </row>
    <row r="822" spans="1:3" x14ac:dyDescent="0.25">
      <c r="A822" s="22" t="str">
        <f>INDEX(Table2[NAMA BARANG],ROW()-2)</f>
        <v>Garisan 20cm 2020 Disney 1x36</v>
      </c>
      <c r="B822" s="23">
        <f ca="1">INDEX(Table2[TT],ROW()-2)</f>
        <v>3</v>
      </c>
      <c r="C822" s="24" t="str">
        <f>INDEX(Table2[KET],ROW()-2)</f>
        <v>20 box</v>
      </c>
    </row>
    <row r="823" spans="1:3" x14ac:dyDescent="0.25">
      <c r="A823" s="22" t="str">
        <f>INDEX(Table2[NAMA BARANG],ROW()-2)</f>
        <v>Garisan 20cm 8803 AB (40)</v>
      </c>
      <c r="B823" s="23">
        <f ca="1">INDEX(Table2[TT],ROW()-2)</f>
        <v>2</v>
      </c>
      <c r="C823" s="24" t="str">
        <f>INDEX(Table2[KET],ROW()-2)</f>
        <v>32 box</v>
      </c>
    </row>
    <row r="824" spans="1:3" x14ac:dyDescent="0.25">
      <c r="A824" s="22" t="str">
        <f>INDEX(Table2[NAMA BARANG],ROW()-2)</f>
        <v>Garisan 20cm Fancy baby mouse</v>
      </c>
      <c r="B824" s="23">
        <f ca="1">INDEX(Table2[TT],ROW()-2)</f>
        <v>52</v>
      </c>
      <c r="C824" s="24" t="str">
        <f>INDEX(Table2[KET],ROW()-2)</f>
        <v>180 ls</v>
      </c>
    </row>
    <row r="825" spans="1:3" x14ac:dyDescent="0.25">
      <c r="A825" s="22" t="str">
        <f>INDEX(Table2[NAMA BARANG],ROW()-2)</f>
        <v>Garisan 20cm Fancy cut mouse</v>
      </c>
      <c r="B825" s="23">
        <f ca="1">INDEX(Table2[TT],ROW()-2)</f>
        <v>17</v>
      </c>
      <c r="C825" s="24" t="str">
        <f>INDEX(Table2[KET],ROW()-2)</f>
        <v>180 ls</v>
      </c>
    </row>
    <row r="826" spans="1:3" x14ac:dyDescent="0.25">
      <c r="A826" s="22" t="str">
        <f>INDEX(Table2[NAMA BARANG],ROW()-2)</f>
        <v>Garisan 20cm Fancy mouse</v>
      </c>
      <c r="B826" s="23">
        <f ca="1">INDEX(Table2[TT],ROW()-2)</f>
        <v>1</v>
      </c>
      <c r="C826" s="24" t="str">
        <f>INDEX(Table2[KET],ROW()-2)</f>
        <v>180 ls</v>
      </c>
    </row>
    <row r="827" spans="1:3" x14ac:dyDescent="0.25">
      <c r="A827" s="22" t="str">
        <f>INDEX(Table2[NAMA BARANG],ROW()-2)</f>
        <v>Garisan 20cm Fancy pavia bear</v>
      </c>
      <c r="B827" s="23">
        <f ca="1">INDEX(Table2[TT],ROW()-2)</f>
        <v>22</v>
      </c>
      <c r="C827" s="24" t="str">
        <f>INDEX(Table2[KET],ROW()-2)</f>
        <v>180 ls</v>
      </c>
    </row>
    <row r="828" spans="1:3" x14ac:dyDescent="0.25">
      <c r="A828" s="22" t="str">
        <f>INDEX(Table2[NAMA BARANG],ROW()-2)</f>
        <v>Garisan 20cm Fancy pretty white</v>
      </c>
      <c r="B828" s="23">
        <f ca="1">INDEX(Table2[TT],ROW()-2)</f>
        <v>54</v>
      </c>
      <c r="C828" s="24" t="str">
        <f>INDEX(Table2[KET],ROW()-2)</f>
        <v>180 ls</v>
      </c>
    </row>
    <row r="829" spans="1:3" x14ac:dyDescent="0.25">
      <c r="A829" s="22" t="str">
        <f>INDEX(Table2[NAMA BARANG],ROW()-2)</f>
        <v>Garisan 20cm Fancy spiderman biru</v>
      </c>
      <c r="B829" s="23">
        <f ca="1">INDEX(Table2[TT],ROW()-2)</f>
        <v>17</v>
      </c>
      <c r="C829" s="24" t="str">
        <f>INDEX(Table2[KET],ROW()-2)</f>
        <v>180 ls</v>
      </c>
    </row>
    <row r="830" spans="1:3" x14ac:dyDescent="0.25">
      <c r="A830" s="22" t="str">
        <f>INDEX(Table2[NAMA BARANG],ROW()-2)</f>
        <v>Garisan 20cm Fancy superman</v>
      </c>
      <c r="B830" s="23">
        <f ca="1">INDEX(Table2[TT],ROW()-2)</f>
        <v>10</v>
      </c>
      <c r="C830" s="24" t="str">
        <f>INDEX(Table2[KET],ROW()-2)</f>
        <v>180 ls</v>
      </c>
    </row>
    <row r="831" spans="1:3" x14ac:dyDescent="0.25">
      <c r="A831" s="22" t="str">
        <f>INDEX(Table2[NAMA BARANG],ROW()-2)</f>
        <v>Garisan 20cm Holo 93-20 (1 Disp=10 pc)</v>
      </c>
      <c r="B831" s="23">
        <f ca="1">INDEX(Table2[TT],ROW()-2)</f>
        <v>11</v>
      </c>
      <c r="C831" s="24" t="str">
        <f>INDEX(Table2[KET],ROW()-2)</f>
        <v>20 box</v>
      </c>
    </row>
    <row r="832" spans="1:3" x14ac:dyDescent="0.25">
      <c r="A832" s="22" t="str">
        <f>INDEX(Table2[NAMA BARANG],ROW()-2)</f>
        <v>Garisan 30 cm Enter</v>
      </c>
      <c r="B832" s="23">
        <f ca="1">INDEX(Table2[TT],ROW()-2)</f>
        <v>14</v>
      </c>
      <c r="C832" s="24" t="str">
        <f>INDEX(Table2[KET],ROW()-2)</f>
        <v>200 LSN</v>
      </c>
    </row>
    <row r="833" spans="1:3" x14ac:dyDescent="0.25">
      <c r="A833" s="22" t="str">
        <f>INDEX(Table2[NAMA BARANG],ROW()-2)</f>
        <v>Garisan 30cm (Abjad &amp; Angka) 3008</v>
      </c>
      <c r="B833" s="23">
        <f ca="1">INDEX(Table2[TT],ROW()-2)</f>
        <v>8</v>
      </c>
      <c r="C833" s="24" t="str">
        <f>INDEX(Table2[KET],ROW()-2)</f>
        <v>1200 pc</v>
      </c>
    </row>
    <row r="834" spans="1:3" x14ac:dyDescent="0.25">
      <c r="A834" s="22" t="str">
        <f>INDEX(Table2[NAMA BARANG],ROW()-2)</f>
        <v>Garisan 30cm 1105 BT 21</v>
      </c>
      <c r="B834" s="23">
        <f ca="1">INDEX(Table2[TT],ROW()-2)</f>
        <v>28</v>
      </c>
      <c r="C834" s="24" t="str">
        <f>INDEX(Table2[KET],ROW()-2)</f>
        <v>120 ls</v>
      </c>
    </row>
    <row r="835" spans="1:3" x14ac:dyDescent="0.25">
      <c r="A835" s="22" t="str">
        <f>INDEX(Table2[NAMA BARANG],ROW()-2)</f>
        <v>Garisan 30cm 1105 Disney</v>
      </c>
      <c r="B835" s="23">
        <f ca="1">INDEX(Table2[TT],ROW()-2)</f>
        <v>3</v>
      </c>
      <c r="C835" s="24" t="str">
        <f>INDEX(Table2[KET],ROW()-2)</f>
        <v>120 ls</v>
      </c>
    </row>
    <row r="836" spans="1:3" x14ac:dyDescent="0.25">
      <c r="A836" s="22" t="str">
        <f>INDEX(Table2[NAMA BARANG],ROW()-2)</f>
        <v>Garisan 30cm 2109 lebar</v>
      </c>
      <c r="B836" s="23">
        <f ca="1">INDEX(Table2[TT],ROW()-2)</f>
        <v>1</v>
      </c>
      <c r="C836" s="24" t="str">
        <f>INDEX(Table2[KET],ROW()-2)</f>
        <v>1000 pc</v>
      </c>
    </row>
    <row r="837" spans="1:3" x14ac:dyDescent="0.25">
      <c r="A837" s="22" t="str">
        <f>INDEX(Table2[NAMA BARANG],ROW()-2)</f>
        <v>Garisan 30cm 704 (60)</v>
      </c>
      <c r="B837" s="23">
        <f ca="1">INDEX(Table2[TT],ROW()-2)</f>
        <v>8</v>
      </c>
      <c r="C837" s="24" t="str">
        <f>INDEX(Table2[KET],ROW()-2)</f>
        <v>50 ls</v>
      </c>
    </row>
    <row r="838" spans="1:3" x14ac:dyDescent="0.25">
      <c r="A838" s="22" t="str">
        <f>INDEX(Table2[NAMA BARANG],ROW()-2)</f>
        <v>Garisan 30cm 854 1x48</v>
      </c>
      <c r="B838" s="23">
        <f ca="1">INDEX(Table2[TT],ROW()-2)</f>
        <v>3</v>
      </c>
      <c r="C838" s="24" t="str">
        <f>INDEX(Table2[KET],ROW()-2)</f>
        <v>20 box</v>
      </c>
    </row>
    <row r="839" spans="1:3" x14ac:dyDescent="0.25">
      <c r="A839" s="22" t="str">
        <f>INDEX(Table2[NAMA BARANG],ROW()-2)</f>
        <v>Garisan 30cm AB K30</v>
      </c>
      <c r="B839" s="23">
        <f ca="1">INDEX(Table2[TT],ROW()-2)</f>
        <v>3</v>
      </c>
      <c r="C839" s="24" t="str">
        <f>INDEX(Table2[KET],ROW()-2)</f>
        <v>20 box</v>
      </c>
    </row>
    <row r="840" spans="1:3" x14ac:dyDescent="0.25">
      <c r="A840" s="22" t="str">
        <f>INDEX(Table2[NAMA BARANG],ROW()-2)</f>
        <v>Garisan 30cm aluminium 1530</v>
      </c>
      <c r="B840" s="23">
        <f ca="1">INDEX(Table2[TT],ROW()-2)</f>
        <v>4</v>
      </c>
      <c r="C840" s="24" t="str">
        <f>INDEX(Table2[KET],ROW()-2)</f>
        <v>1200 pc</v>
      </c>
    </row>
    <row r="841" spans="1:3" x14ac:dyDescent="0.25">
      <c r="A841" s="22" t="str">
        <f>INDEX(Table2[NAMA BARANG],ROW()-2)</f>
        <v>Garisan 30cm Besi 5030 yoeker orange</v>
      </c>
      <c r="B841" s="23">
        <f ca="1">INDEX(Table2[TT],ROW()-2)</f>
        <v>9</v>
      </c>
      <c r="C841" s="24" t="str">
        <f>INDEX(Table2[KET],ROW()-2)</f>
        <v>50 ls</v>
      </c>
    </row>
    <row r="842" spans="1:3" x14ac:dyDescent="0.25">
      <c r="A842" s="22" t="str">
        <f>INDEX(Table2[NAMA BARANG],ROW()-2)</f>
        <v>Garisan 30cm Besi gliter HS 1906 (9030)</v>
      </c>
      <c r="B842" s="23">
        <f ca="1">INDEX(Table2[TT],ROW()-2)</f>
        <v>2</v>
      </c>
      <c r="C842" s="24" t="str">
        <f>INDEX(Table2[KET],ROW()-2)</f>
        <v>720 pcs</v>
      </c>
    </row>
    <row r="843" spans="1:3" x14ac:dyDescent="0.25">
      <c r="A843" s="22" t="str">
        <f>INDEX(Table2[NAMA BARANG],ROW()-2)</f>
        <v>Garisan 30cm Besi jos (peti) Importer</v>
      </c>
      <c r="B843" s="23">
        <f ca="1">INDEX(Table2[TT],ROW()-2)</f>
        <v>54</v>
      </c>
      <c r="C843" s="24" t="str">
        <f>INDEX(Table2[KET],ROW()-2)</f>
        <v>50 ls</v>
      </c>
    </row>
    <row r="844" spans="1:3" x14ac:dyDescent="0.25">
      <c r="A844" s="22" t="str">
        <f>INDEX(Table2[NAMA BARANG],ROW()-2)</f>
        <v>Garisan 30cm Besi PMJP</v>
      </c>
      <c r="B844" s="23">
        <f ca="1">INDEX(Table2[TT],ROW()-2)</f>
        <v>14</v>
      </c>
      <c r="C844" s="24" t="str">
        <f>INDEX(Table2[KET],ROW()-2)</f>
        <v>80 ls</v>
      </c>
    </row>
    <row r="845" spans="1:3" x14ac:dyDescent="0.25">
      <c r="A845" s="22" t="str">
        <f>INDEX(Table2[NAMA BARANG],ROW()-2)</f>
        <v>Garisan 30cm besi TF</v>
      </c>
      <c r="B845" s="23">
        <f ca="1">INDEX(Table2[TT],ROW()-2)</f>
        <v>3</v>
      </c>
      <c r="C845" s="24" t="str">
        <f>INDEX(Table2[KET],ROW()-2)</f>
        <v>50 ls</v>
      </c>
    </row>
    <row r="846" spans="1:3" x14ac:dyDescent="0.25">
      <c r="A846" s="22" t="str">
        <f>INDEX(Table2[NAMA BARANG],ROW()-2)</f>
        <v>Garisan 30cm DF 3109</v>
      </c>
      <c r="B846" s="23">
        <f ca="1">INDEX(Table2[TT],ROW()-2)</f>
        <v>14</v>
      </c>
      <c r="C846" s="24" t="str">
        <f>INDEX(Table2[KET],ROW()-2)</f>
        <v>1440 pc</v>
      </c>
    </row>
    <row r="847" spans="1:3" x14ac:dyDescent="0.25">
      <c r="A847" s="22" t="str">
        <f>INDEX(Table2[NAMA BARANG],ROW()-2)</f>
        <v>Garisan 30cm DF 69 69</v>
      </c>
      <c r="B847" s="23">
        <f ca="1">INDEX(Table2[TT],ROW()-2)</f>
        <v>5</v>
      </c>
      <c r="C847" s="24" t="str">
        <f>INDEX(Table2[KET],ROW()-2)</f>
        <v>90 ls</v>
      </c>
    </row>
    <row r="848" spans="1:3" x14ac:dyDescent="0.25">
      <c r="A848" s="22" t="str">
        <f>INDEX(Table2[NAMA BARANG],ROW()-2)</f>
        <v>Garisan 30cm Fancy K300 AB/ A 30</v>
      </c>
      <c r="B848" s="23">
        <f ca="1">INDEX(Table2[TT],ROW()-2)</f>
        <v>4</v>
      </c>
      <c r="C848" s="24" t="str">
        <f>INDEX(Table2[KET],ROW()-2)</f>
        <v>96 ls</v>
      </c>
    </row>
    <row r="849" spans="1:3" x14ac:dyDescent="0.25">
      <c r="A849" s="22" t="str">
        <f>INDEX(Table2[NAMA BARANG],ROW()-2)</f>
        <v>Garisan 30cm Fancy KM 7101</v>
      </c>
      <c r="B849" s="23">
        <f ca="1">INDEX(Table2[TT],ROW()-2)</f>
        <v>3</v>
      </c>
      <c r="C849" s="24" t="str">
        <f>INDEX(Table2[KET],ROW()-2)</f>
        <v>1440 pc</v>
      </c>
    </row>
    <row r="850" spans="1:3" x14ac:dyDescent="0.25">
      <c r="A850" s="22" t="str">
        <f>INDEX(Table2[NAMA BARANG],ROW()-2)</f>
        <v>Garisan 30cm Hk 6970</v>
      </c>
      <c r="B850" s="23">
        <f ca="1">INDEX(Table2[TT],ROW()-2)</f>
        <v>1</v>
      </c>
      <c r="C850" s="24" t="str">
        <f>INDEX(Table2[KET],ROW()-2)</f>
        <v>90 ls</v>
      </c>
    </row>
    <row r="851" spans="1:3" x14ac:dyDescent="0.25">
      <c r="A851" s="22" t="str">
        <f>INDEX(Table2[NAMA BARANG],ROW()-2)</f>
        <v>Garisan 30cm JNT 678 (60)</v>
      </c>
      <c r="B851" s="23">
        <f ca="1">INDEX(Table2[TT],ROW()-2)</f>
        <v>8</v>
      </c>
      <c r="C851" s="24" t="str">
        <f>INDEX(Table2[KET],ROW()-2)</f>
        <v>48 box</v>
      </c>
    </row>
    <row r="852" spans="1:3" x14ac:dyDescent="0.25">
      <c r="A852" s="22" t="str">
        <f>INDEX(Table2[NAMA BARANG],ROW()-2)</f>
        <v>Garisan 30cm lebar Big Lens (36)</v>
      </c>
      <c r="B852" s="23">
        <f ca="1">INDEX(Table2[TT],ROW()-2)</f>
        <v>4</v>
      </c>
      <c r="C852" s="24" t="str">
        <f>INDEX(Table2[KET],ROW()-2)</f>
        <v>144 ls</v>
      </c>
    </row>
    <row r="853" spans="1:3" x14ac:dyDescent="0.25">
      <c r="A853" s="22" t="str">
        <f>INDEX(Table2[NAMA BARANG],ROW()-2)</f>
        <v>Garisan 30cm lebar Disney Cinderella</v>
      </c>
      <c r="B853" s="23">
        <f ca="1">INDEX(Table2[TT],ROW()-2)</f>
        <v>10</v>
      </c>
      <c r="C853" s="24" t="str">
        <f>INDEX(Table2[KET],ROW()-2)</f>
        <v>120 ls</v>
      </c>
    </row>
    <row r="854" spans="1:3" x14ac:dyDescent="0.25">
      <c r="A854" s="22" t="str">
        <f>INDEX(Table2[NAMA BARANG],ROW()-2)</f>
        <v xml:space="preserve">Garisan 30cm lebar Disney Donald Duck </v>
      </c>
      <c r="B854" s="23">
        <f ca="1">INDEX(Table2[TT],ROW()-2)</f>
        <v>6</v>
      </c>
      <c r="C854" s="24" t="str">
        <f>INDEX(Table2[KET],ROW()-2)</f>
        <v>120 ls</v>
      </c>
    </row>
    <row r="855" spans="1:3" x14ac:dyDescent="0.25">
      <c r="A855" s="22" t="str">
        <f>INDEX(Table2[NAMA BARANG],ROW()-2)</f>
        <v>Garisan 30cm lebar Disney Donald Duck Family</v>
      </c>
      <c r="B855" s="23">
        <f ca="1">INDEX(Table2[TT],ROW()-2)</f>
        <v>15</v>
      </c>
      <c r="C855" s="24" t="str">
        <f>INDEX(Table2[KET],ROW()-2)</f>
        <v>120 ls</v>
      </c>
    </row>
    <row r="856" spans="1:3" x14ac:dyDescent="0.25">
      <c r="A856" s="22" t="str">
        <f>INDEX(Table2[NAMA BARANG],ROW()-2)</f>
        <v>Garisan 30cm lebar Disney Mickey Mouse</v>
      </c>
      <c r="B856" s="23">
        <f ca="1">INDEX(Table2[TT],ROW()-2)</f>
        <v>1</v>
      </c>
      <c r="C856" s="24" t="str">
        <f>INDEX(Table2[KET],ROW()-2)</f>
        <v>120 ls</v>
      </c>
    </row>
    <row r="857" spans="1:3" x14ac:dyDescent="0.25">
      <c r="A857" s="22" t="str">
        <f>INDEX(Table2[NAMA BARANG],ROW()-2)</f>
        <v>Garisan 30cm lebar Disney min mie Cute</v>
      </c>
      <c r="B857" s="23">
        <f ca="1">INDEX(Table2[TT],ROW()-2)</f>
        <v>2</v>
      </c>
      <c r="C857" s="24" t="str">
        <f>INDEX(Table2[KET],ROW()-2)</f>
        <v>120 ls</v>
      </c>
    </row>
    <row r="858" spans="1:3" x14ac:dyDescent="0.25">
      <c r="A858" s="22" t="str">
        <f>INDEX(Table2[NAMA BARANG],ROW()-2)</f>
        <v>Garisan 30cm lebar Disney min mie TR 01</v>
      </c>
      <c r="B858" s="23">
        <f ca="1">INDEX(Table2[TT],ROW()-2)</f>
        <v>45</v>
      </c>
      <c r="C858" s="24" t="str">
        <f>INDEX(Table2[KET],ROW()-2)</f>
        <v>110 ls</v>
      </c>
    </row>
    <row r="859" spans="1:3" x14ac:dyDescent="0.25">
      <c r="A859" s="22" t="str">
        <f>INDEX(Table2[NAMA BARANG],ROW()-2)</f>
        <v>Garisan 30cm lebar Disney P aurora</v>
      </c>
      <c r="B859" s="23">
        <f ca="1">INDEX(Table2[TT],ROW()-2)</f>
        <v>2</v>
      </c>
      <c r="C859" s="24" t="str">
        <f>INDEX(Table2[KET],ROW()-2)</f>
        <v>120 ls</v>
      </c>
    </row>
    <row r="860" spans="1:3" x14ac:dyDescent="0.25">
      <c r="A860" s="22" t="str">
        <f>INDEX(Table2[NAMA BARANG],ROW()-2)</f>
        <v>Garisan 30cm lebar Disney SPD abu</v>
      </c>
      <c r="B860" s="23">
        <f ca="1">INDEX(Table2[TT],ROW()-2)</f>
        <v>6</v>
      </c>
      <c r="C860" s="24" t="str">
        <f>INDEX(Table2[KET],ROW()-2)</f>
        <v>110 ls</v>
      </c>
    </row>
    <row r="861" spans="1:3" x14ac:dyDescent="0.25">
      <c r="A861" s="22" t="str">
        <f>INDEX(Table2[NAMA BARANG],ROW()-2)</f>
        <v>Garisan 30cm lebar Disney SPD biru</v>
      </c>
      <c r="B861" s="23">
        <f ca="1">INDEX(Table2[TT],ROW()-2)</f>
        <v>12</v>
      </c>
      <c r="C861" s="24" t="str">
        <f>INDEX(Table2[KET],ROW()-2)</f>
        <v>110 ls</v>
      </c>
    </row>
    <row r="862" spans="1:3" x14ac:dyDescent="0.25">
      <c r="A862" s="22" t="str">
        <f>INDEX(Table2[NAMA BARANG],ROW()-2)</f>
        <v>Garisan 30cm lebar Disney SPD K</v>
      </c>
      <c r="B862" s="23">
        <f ca="1">INDEX(Table2[TT],ROW()-2)</f>
        <v>5</v>
      </c>
      <c r="C862" s="24" t="str">
        <f>INDEX(Table2[KET],ROW()-2)</f>
        <v>110 ls</v>
      </c>
    </row>
    <row r="863" spans="1:3" x14ac:dyDescent="0.25">
      <c r="A863" s="22" t="str">
        <f>INDEX(Table2[NAMA BARANG],ROW()-2)</f>
        <v>Garisan 30cm lebar kuning</v>
      </c>
      <c r="B863" s="23">
        <f ca="1">INDEX(Table2[TT],ROW()-2)</f>
        <v>42</v>
      </c>
      <c r="C863" s="24" t="str">
        <f>INDEX(Table2[KET],ROW()-2)</f>
        <v>120 ls</v>
      </c>
    </row>
    <row r="864" spans="1:3" x14ac:dyDescent="0.25">
      <c r="A864" s="22" t="str">
        <f>INDEX(Table2[NAMA BARANG],ROW()-2)</f>
        <v>Garisan 30cm lentur Fancy 0030</v>
      </c>
      <c r="B864" s="23">
        <f ca="1">INDEX(Table2[TT],ROW()-2)</f>
        <v>1</v>
      </c>
      <c r="C864" s="24" t="str">
        <f>INDEX(Table2[KET],ROW()-2)</f>
        <v>72 ls</v>
      </c>
    </row>
    <row r="865" spans="1:3" x14ac:dyDescent="0.25">
      <c r="A865" s="22" t="str">
        <f>INDEX(Table2[NAMA BARANG],ROW()-2)</f>
        <v>Garisan 30cm lentur Fancy 0031</v>
      </c>
      <c r="B865" s="23">
        <f ca="1">INDEX(Table2[TT],ROW()-2)</f>
        <v>1</v>
      </c>
      <c r="C865" s="24" t="str">
        <f>INDEX(Table2[KET],ROW()-2)</f>
        <v>72 ls</v>
      </c>
    </row>
    <row r="866" spans="1:3" x14ac:dyDescent="0.25">
      <c r="A866" s="22" t="str">
        <f>INDEX(Table2[NAMA BARANG],ROW()-2)</f>
        <v>Garisan 30cm lipat CV-5012 (24)</v>
      </c>
      <c r="B866" s="23">
        <f ca="1">INDEX(Table2[TT],ROW()-2)</f>
        <v>2</v>
      </c>
      <c r="C866" s="24" t="str">
        <f>INDEX(Table2[KET],ROW()-2)</f>
        <v>48 ls</v>
      </c>
    </row>
    <row r="867" spans="1:3" x14ac:dyDescent="0.25">
      <c r="A867" s="22" t="str">
        <f>INDEX(Table2[NAMA BARANG],ROW()-2)</f>
        <v>Garisan 30cm lipat N 0008 (40)</v>
      </c>
      <c r="B867" s="23">
        <f ca="1">INDEX(Table2[TT],ROW()-2)</f>
        <v>41</v>
      </c>
      <c r="C867" s="24" t="str">
        <f>INDEX(Table2[KET],ROW()-2)</f>
        <v>40 box</v>
      </c>
    </row>
    <row r="868" spans="1:3" x14ac:dyDescent="0.25">
      <c r="A868" s="22" t="str">
        <f>INDEX(Table2[NAMA BARANG],ROW()-2)</f>
        <v>Garisan 30cm microtop 930</v>
      </c>
      <c r="B868" s="23">
        <f ca="1">INDEX(Table2[TT],ROW()-2)</f>
        <v>5</v>
      </c>
      <c r="C868" s="24" t="str">
        <f>INDEX(Table2[KET],ROW()-2)</f>
        <v>100 ls</v>
      </c>
    </row>
    <row r="869" spans="1:3" x14ac:dyDescent="0.25">
      <c r="A869" s="22" t="str">
        <f>INDEX(Table2[NAMA BARANG],ROW()-2)</f>
        <v>Garisan 30cm Mill. Deluxe (120)</v>
      </c>
      <c r="B869" s="23">
        <f ca="1">INDEX(Table2[TT],ROW()-2)</f>
        <v>17</v>
      </c>
      <c r="C869" s="24" t="str">
        <f>INDEX(Table2[KET],ROW()-2)</f>
        <v>120 ls</v>
      </c>
    </row>
    <row r="870" spans="1:3" x14ac:dyDescent="0.25">
      <c r="A870" s="22" t="str">
        <f>INDEX(Table2[NAMA BARANG],ROW()-2)</f>
        <v>Garisan 30cm Plastik K 8805/ 7703</v>
      </c>
      <c r="B870" s="23">
        <f ca="1">INDEX(Table2[TT],ROW()-2)</f>
        <v>5</v>
      </c>
      <c r="C870" s="24" t="str">
        <f>INDEX(Table2[KET],ROW()-2)</f>
        <v>80 ls</v>
      </c>
    </row>
    <row r="871" spans="1:3" x14ac:dyDescent="0.25">
      <c r="A871" s="22" t="str">
        <f>INDEX(Table2[NAMA BARANG],ROW()-2)</f>
        <v>Garisan 30cm Sp 6968</v>
      </c>
      <c r="B871" s="23">
        <f ca="1">INDEX(Table2[TT],ROW()-2)</f>
        <v>5</v>
      </c>
      <c r="C871" s="24" t="str">
        <f>INDEX(Table2[KET],ROW()-2)</f>
        <v>100 ls</v>
      </c>
    </row>
    <row r="872" spans="1:3" x14ac:dyDescent="0.25">
      <c r="A872" s="22" t="str">
        <f>INDEX(Table2[NAMA BARANG],ROW()-2)</f>
        <v>Garisan 50cm enter Blk</v>
      </c>
      <c r="B872" s="23">
        <f ca="1">INDEX(Table2[TT],ROW()-2)</f>
        <v>7</v>
      </c>
      <c r="C872" s="24" t="str">
        <f>INDEX(Table2[KET],ROW()-2)</f>
        <v>72 ls</v>
      </c>
    </row>
    <row r="873" spans="1:3" x14ac:dyDescent="0.25">
      <c r="A873" s="22" t="str">
        <f>INDEX(Table2[NAMA BARANG],ROW()-2)</f>
        <v>Garisan 8240 set</v>
      </c>
      <c r="B873" s="23">
        <f ca="1">INDEX(Table2[TT],ROW()-2)</f>
        <v>3</v>
      </c>
      <c r="C873" s="24" t="str">
        <f>INDEX(Table2[KET],ROW()-2)</f>
        <v>640 pc</v>
      </c>
    </row>
    <row r="874" spans="1:3" x14ac:dyDescent="0.25">
      <c r="A874" s="22" t="str">
        <f>INDEX(Table2[NAMA BARANG],ROW()-2)</f>
        <v>Garisan 858A</v>
      </c>
      <c r="B874" s="23">
        <f ca="1">INDEX(Table2[TT],ROW()-2)</f>
        <v>2</v>
      </c>
      <c r="C874" s="24" t="str">
        <f>INDEX(Table2[KET],ROW()-2)</f>
        <v>96 ls</v>
      </c>
    </row>
    <row r="875" spans="1:3" x14ac:dyDescent="0.25">
      <c r="A875" s="22" t="str">
        <f>INDEX(Table2[NAMA BARANG],ROW()-2)</f>
        <v>Garisan 8830 1 box (60 pc)</v>
      </c>
      <c r="B875" s="23">
        <f ca="1">INDEX(Table2[TT],ROW()-2)</f>
        <v>7</v>
      </c>
      <c r="C875" s="24" t="str">
        <f>INDEX(Table2[KET],ROW()-2)</f>
        <v>20 box</v>
      </c>
    </row>
    <row r="876" spans="1:3" x14ac:dyDescent="0.25">
      <c r="A876" s="22" t="str">
        <f>INDEX(Table2[NAMA BARANG],ROW()-2)</f>
        <v>Garisan BT 840</v>
      </c>
      <c r="B876" s="23">
        <f ca="1">INDEX(Table2[TT],ROW()-2)</f>
        <v>1</v>
      </c>
      <c r="C876" s="24" t="str">
        <f>INDEX(Table2[KET],ROW()-2)</f>
        <v>60 ls</v>
      </c>
    </row>
    <row r="877" spans="1:3" x14ac:dyDescent="0.25">
      <c r="A877" s="22" t="str">
        <f>INDEX(Table2[NAMA BARANG],ROW()-2)</f>
        <v>Garisan BT no 15 Δ</v>
      </c>
      <c r="B877" s="23">
        <f ca="1">INDEX(Table2[TT],ROW()-2)</f>
        <v>1</v>
      </c>
      <c r="C877" s="24" t="str">
        <f>INDEX(Table2[KET],ROW()-2)</f>
        <v>3 ls</v>
      </c>
    </row>
    <row r="878" spans="1:3" x14ac:dyDescent="0.25">
      <c r="A878" s="22" t="str">
        <f>INDEX(Table2[NAMA BARANG],ROW()-2)</f>
        <v>Garisan BT no.10</v>
      </c>
      <c r="B878" s="23">
        <f ca="1">INDEX(Table2[TT],ROW()-2)</f>
        <v>2</v>
      </c>
      <c r="C878" s="24" t="str">
        <f>INDEX(Table2[KET],ROW()-2)</f>
        <v>16 ls</v>
      </c>
    </row>
    <row r="879" spans="1:3" x14ac:dyDescent="0.25">
      <c r="A879" s="22" t="str">
        <f>INDEX(Table2[NAMA BARANG],ROW()-2)</f>
        <v>Garisan BT no.8</v>
      </c>
      <c r="B879" s="23">
        <f ca="1">INDEX(Table2[TT],ROW()-2)</f>
        <v>2</v>
      </c>
      <c r="C879" s="24" t="str">
        <f>INDEX(Table2[KET],ROW()-2)</f>
        <v>16 ls</v>
      </c>
    </row>
    <row r="880" spans="1:3" x14ac:dyDescent="0.25">
      <c r="A880" s="22" t="str">
        <f>INDEX(Table2[NAMA BARANG],ROW()-2)</f>
        <v>Garisan Fj 2011/15cm Sablon 4PC (24)</v>
      </c>
      <c r="B880" s="23">
        <f ca="1">INDEX(Table2[TT],ROW()-2)</f>
        <v>1</v>
      </c>
      <c r="C880" s="24" t="str">
        <f>INDEX(Table2[KET],ROW()-2)</f>
        <v>24 box</v>
      </c>
    </row>
    <row r="881" spans="1:3" x14ac:dyDescent="0.25">
      <c r="A881" s="22" t="str">
        <f>INDEX(Table2[NAMA BARANG],ROW()-2)</f>
        <v>Garisan FS/ 1331 (48)</v>
      </c>
      <c r="B881" s="23">
        <f ca="1">INDEX(Table2[TT],ROW()-2)</f>
        <v>1</v>
      </c>
      <c r="C881" s="24" t="str">
        <f>INDEX(Table2[KET],ROW()-2)</f>
        <v>24 box</v>
      </c>
    </row>
    <row r="882" spans="1:3" x14ac:dyDescent="0.25">
      <c r="A882" s="22" t="str">
        <f>INDEX(Table2[NAMA BARANG],ROW()-2)</f>
        <v>Garisan gasta 0731 polkadot</v>
      </c>
      <c r="B882" s="23">
        <f ca="1">INDEX(Table2[TT],ROW()-2)</f>
        <v>6</v>
      </c>
      <c r="C882" s="24" t="str">
        <f>INDEX(Table2[KET],ROW()-2)</f>
        <v>100 ls</v>
      </c>
    </row>
    <row r="883" spans="1:3" x14ac:dyDescent="0.25">
      <c r="A883" s="22" t="str">
        <f>INDEX(Table2[NAMA BARANG],ROW()-2)</f>
        <v>Garisan gasta 0732</v>
      </c>
      <c r="B883" s="23">
        <f ca="1">INDEX(Table2[TT],ROW()-2)</f>
        <v>8</v>
      </c>
      <c r="C883" s="24" t="str">
        <f>INDEX(Table2[KET],ROW()-2)</f>
        <v>100 ls</v>
      </c>
    </row>
    <row r="884" spans="1:3" x14ac:dyDescent="0.25">
      <c r="A884" s="22" t="str">
        <f>INDEX(Table2[NAMA BARANG],ROW()-2)</f>
        <v>Garisan gasta 0733 polkadot</v>
      </c>
      <c r="B884" s="23">
        <f ca="1">INDEX(Table2[TT],ROW()-2)</f>
        <v>2</v>
      </c>
      <c r="C884" s="24" t="str">
        <f>INDEX(Table2[KET],ROW()-2)</f>
        <v>100 ls</v>
      </c>
    </row>
    <row r="885" spans="1:3" x14ac:dyDescent="0.25">
      <c r="A885" s="22" t="str">
        <f>INDEX(Table2[NAMA BARANG],ROW()-2)</f>
        <v>Garisan Hk XM 7010</v>
      </c>
      <c r="B885" s="23">
        <f ca="1">INDEX(Table2[TT],ROW()-2)</f>
        <v>1</v>
      </c>
      <c r="C885" s="24" t="str">
        <f>INDEX(Table2[KET],ROW()-2)</f>
        <v>1080 pc</v>
      </c>
    </row>
    <row r="886" spans="1:3" x14ac:dyDescent="0.25">
      <c r="A886" s="22" t="str">
        <f>INDEX(Table2[NAMA BARANG],ROW()-2)</f>
        <v>Garisan kayu 1 meter</v>
      </c>
      <c r="B886" s="23">
        <f ca="1">INDEX(Table2[TT],ROW()-2)</f>
        <v>1</v>
      </c>
      <c r="C886" s="24" t="str">
        <f>INDEX(Table2[KET],ROW()-2)</f>
        <v>100 pc</v>
      </c>
    </row>
    <row r="887" spans="1:3" x14ac:dyDescent="0.25">
      <c r="A887" s="22" t="str">
        <f>INDEX(Table2[NAMA BARANG],ROW()-2)</f>
        <v>Garisan Kj 003</v>
      </c>
      <c r="B887" s="23">
        <f ca="1">INDEX(Table2[TT],ROW()-2)</f>
        <v>7</v>
      </c>
      <c r="C887" s="24" t="str">
        <f>INDEX(Table2[KET],ROW()-2)</f>
        <v>300 pc</v>
      </c>
    </row>
    <row r="888" spans="1:3" x14ac:dyDescent="0.25">
      <c r="A888" s="22" t="str">
        <f>INDEX(Table2[NAMA BARANG],ROW()-2)</f>
        <v>Garisan Kj 012</v>
      </c>
      <c r="B888" s="23">
        <f ca="1">INDEX(Table2[TT],ROW()-2)</f>
        <v>9</v>
      </c>
      <c r="C888" s="24" t="str">
        <f>INDEX(Table2[KET],ROW()-2)</f>
        <v>300 pc</v>
      </c>
    </row>
    <row r="889" spans="1:3" x14ac:dyDescent="0.25">
      <c r="A889" s="22" t="str">
        <f>INDEX(Table2[NAMA BARANG],ROW()-2)</f>
        <v>Garisan Kj 013</v>
      </c>
      <c r="B889" s="23">
        <f ca="1">INDEX(Table2[TT],ROW()-2)</f>
        <v>1</v>
      </c>
      <c r="C889" s="24" t="str">
        <f>INDEX(Table2[KET],ROW()-2)</f>
        <v>300 pc</v>
      </c>
    </row>
    <row r="890" spans="1:3" x14ac:dyDescent="0.25">
      <c r="A890" s="22" t="str">
        <f>INDEX(Table2[NAMA BARANG],ROW()-2)</f>
        <v>Garisan RL 15 RB/ Roller (24)</v>
      </c>
      <c r="B890" s="23">
        <f ca="1">INDEX(Table2[TT],ROW()-2)</f>
        <v>5</v>
      </c>
      <c r="C890" s="24" t="str">
        <f>INDEX(Table2[KET],ROW()-2)</f>
        <v>20 box</v>
      </c>
    </row>
    <row r="891" spans="1:3" x14ac:dyDescent="0.25">
      <c r="A891" s="22" t="str">
        <f>INDEX(Table2[NAMA BARANG],ROW()-2)</f>
        <v>Garisan RL 15 WD (1x36)</v>
      </c>
      <c r="B891" s="23">
        <f ca="1">INDEX(Table2[TT],ROW()-2)</f>
        <v>1</v>
      </c>
      <c r="C891" s="24" t="str">
        <f>INDEX(Table2[KET],ROW()-2)</f>
        <v>20 box</v>
      </c>
    </row>
    <row r="892" spans="1:3" x14ac:dyDescent="0.25">
      <c r="A892" s="22" t="str">
        <f>INDEX(Table2[NAMA BARANG],ROW()-2)</f>
        <v>Garisan Rotary 1020 (jos) Bsr</v>
      </c>
      <c r="B892" s="23">
        <f ca="1">INDEX(Table2[TT],ROW()-2)</f>
        <v>27</v>
      </c>
      <c r="C892" s="24" t="str">
        <f>INDEX(Table2[KET],ROW()-2)</f>
        <v>1000 pc</v>
      </c>
    </row>
    <row r="893" spans="1:3" x14ac:dyDescent="0.25">
      <c r="A893" s="22" t="str">
        <f>INDEX(Table2[NAMA BARANG],ROW()-2)</f>
        <v>Garisan Rotary 5 klg</v>
      </c>
      <c r="B893" s="23">
        <f ca="1">INDEX(Table2[TT],ROW()-2)</f>
        <v>4</v>
      </c>
      <c r="C893" s="24" t="str">
        <f>INDEX(Table2[KET],ROW()-2)</f>
        <v>1000 pc</v>
      </c>
    </row>
    <row r="894" spans="1:3" x14ac:dyDescent="0.25">
      <c r="A894" s="22" t="str">
        <f>INDEX(Table2[NAMA BARANG],ROW()-2)</f>
        <v>Garisan Rotary 9043</v>
      </c>
      <c r="B894" s="23">
        <f ca="1">INDEX(Table2[TT],ROW()-2)</f>
        <v>5</v>
      </c>
      <c r="C894" s="24" t="str">
        <f>INDEX(Table2[KET],ROW()-2)</f>
        <v>2000 pc</v>
      </c>
    </row>
    <row r="895" spans="1:3" x14ac:dyDescent="0.25">
      <c r="A895" s="22" t="str">
        <f>INDEX(Table2[NAMA BARANG],ROW()-2)</f>
        <v>Garisan sablon 290</v>
      </c>
      <c r="B895" s="23">
        <f ca="1">INDEX(Table2[TT],ROW()-2)</f>
        <v>1</v>
      </c>
      <c r="C895" s="24" t="str">
        <f>INDEX(Table2[KET],ROW()-2)</f>
        <v>30 ls</v>
      </c>
    </row>
    <row r="896" spans="1:3" x14ac:dyDescent="0.25">
      <c r="A896" s="22" t="str">
        <f>INDEX(Table2[NAMA BARANG],ROW()-2)</f>
        <v>Garisan sablon 430</v>
      </c>
      <c r="B896" s="23">
        <f ca="1">INDEX(Table2[TT],ROW()-2)</f>
        <v>1</v>
      </c>
      <c r="C896" s="24" t="str">
        <f>INDEX(Table2[KET],ROW()-2)</f>
        <v>20 s</v>
      </c>
    </row>
    <row r="897" spans="1:3" x14ac:dyDescent="0.25">
      <c r="A897" s="22" t="str">
        <f>INDEX(Table2[NAMA BARANG],ROW()-2)</f>
        <v>Garisan Sablon ikan 633 N-324</v>
      </c>
      <c r="B897" s="23">
        <f ca="1">INDEX(Table2[TT],ROW()-2)</f>
        <v>2</v>
      </c>
      <c r="C897" s="24" t="str">
        <f>INDEX(Table2[KET],ROW()-2)</f>
        <v>200 ls</v>
      </c>
    </row>
    <row r="898" spans="1:3" x14ac:dyDescent="0.25">
      <c r="A898" s="22" t="str">
        <f>INDEX(Table2[NAMA BARANG],ROW()-2)</f>
        <v>Garisan Segitiga BT no.12</v>
      </c>
      <c r="B898" s="23">
        <f ca="1">INDEX(Table2[TT],ROW()-2)</f>
        <v>5</v>
      </c>
      <c r="C898" s="24">
        <f>INDEX(Table2[KET],ROW()-2)</f>
        <v>0</v>
      </c>
    </row>
    <row r="899" spans="1:3" x14ac:dyDescent="0.25">
      <c r="A899" s="22" t="str">
        <f>INDEX(Table2[NAMA BARANG],ROW()-2)</f>
        <v>Garisan set 1011 18cm</v>
      </c>
      <c r="B899" s="23">
        <f ca="1">INDEX(Table2[TT],ROW()-2)</f>
        <v>1</v>
      </c>
      <c r="C899" s="24" t="str">
        <f>INDEX(Table2[KET],ROW()-2)</f>
        <v>1200 pc</v>
      </c>
    </row>
    <row r="900" spans="1:3" x14ac:dyDescent="0.25">
      <c r="A900" s="22" t="str">
        <f>INDEX(Table2[NAMA BARANG],ROW()-2)</f>
        <v>Garisan set 1206 (BC 618)(60)</v>
      </c>
      <c r="B900" s="23">
        <f ca="1">INDEX(Table2[TT],ROW()-2)</f>
        <v>5</v>
      </c>
      <c r="C900" s="24" t="str">
        <f>INDEX(Table2[KET],ROW()-2)</f>
        <v>960 pc</v>
      </c>
    </row>
    <row r="901" spans="1:3" x14ac:dyDescent="0.25">
      <c r="A901" s="22" t="str">
        <f>INDEX(Table2[NAMA BARANG],ROW()-2)</f>
        <v>Garisan set 1411</v>
      </c>
      <c r="B901" s="23">
        <f ca="1">INDEX(Table2[TT],ROW()-2)</f>
        <v>2</v>
      </c>
      <c r="C901" s="24">
        <f>INDEX(Table2[KET],ROW()-2)</f>
        <v>800</v>
      </c>
    </row>
    <row r="902" spans="1:3" x14ac:dyDescent="0.25">
      <c r="A902" s="22" t="str">
        <f>INDEX(Table2[NAMA BARANG],ROW()-2)</f>
        <v>Garisan set 15cm 815 girl (30)</v>
      </c>
      <c r="B902" s="23">
        <f ca="1">INDEX(Table2[TT],ROW()-2)</f>
        <v>4</v>
      </c>
      <c r="C902" s="24" t="str">
        <f>INDEX(Table2[KET],ROW()-2)</f>
        <v>480 set</v>
      </c>
    </row>
    <row r="903" spans="1:3" x14ac:dyDescent="0.25">
      <c r="A903" s="22" t="str">
        <f>INDEX(Table2[NAMA BARANG],ROW()-2)</f>
        <v>Garisan set 2175 PVC 20cm (50)</v>
      </c>
      <c r="B903" s="23">
        <f ca="1">INDEX(Table2[TT],ROW()-2)</f>
        <v>3</v>
      </c>
      <c r="C903" s="24" t="str">
        <f>INDEX(Table2[KET],ROW()-2)</f>
        <v>800 pc</v>
      </c>
    </row>
    <row r="904" spans="1:3" x14ac:dyDescent="0.25">
      <c r="A904" s="22" t="str">
        <f>INDEX(Table2[NAMA BARANG],ROW()-2)</f>
        <v>Garisan set 3 30 cm yencheng</v>
      </c>
      <c r="B904" s="23">
        <f ca="1">INDEX(Table2[TT],ROW()-2)</f>
        <v>1</v>
      </c>
      <c r="C904" s="24" t="str">
        <f>INDEX(Table2[KET],ROW()-2)</f>
        <v>24 ls</v>
      </c>
    </row>
    <row r="905" spans="1:3" x14ac:dyDescent="0.25">
      <c r="A905" s="22" t="str">
        <f>INDEX(Table2[NAMA BARANG],ROW()-2)</f>
        <v>Garisan set 30 cm 5010 (M.mouse, Brb, WTP, dinosaurus)</v>
      </c>
      <c r="B905" s="23">
        <f ca="1">INDEX(Table2[TT],ROW()-2)</f>
        <v>7</v>
      </c>
      <c r="C905" s="24" t="str">
        <f>INDEX(Table2[KET],ROW()-2)</f>
        <v>500 pc</v>
      </c>
    </row>
    <row r="906" spans="1:3" x14ac:dyDescent="0.25">
      <c r="A906" s="22" t="str">
        <f>INDEX(Table2[NAMA BARANG],ROW()-2)</f>
        <v>Garisan set 340-01/ 3019</v>
      </c>
      <c r="B906" s="23">
        <f ca="1">INDEX(Table2[TT],ROW()-2)</f>
        <v>7</v>
      </c>
      <c r="C906" s="24" t="str">
        <f>INDEX(Table2[KET],ROW()-2)</f>
        <v>72 ls</v>
      </c>
    </row>
    <row r="907" spans="1:3" x14ac:dyDescent="0.25">
      <c r="A907" s="22" t="str">
        <f>INDEX(Table2[NAMA BARANG],ROW()-2)</f>
        <v>Garisan set 608/ 15 cm (50)</v>
      </c>
      <c r="B907" s="23">
        <f ca="1">INDEX(Table2[TT],ROW()-2)</f>
        <v>1</v>
      </c>
      <c r="C907" s="24" t="str">
        <f>INDEX(Table2[KET],ROW()-2)</f>
        <v>16 box</v>
      </c>
    </row>
    <row r="908" spans="1:3" x14ac:dyDescent="0.25">
      <c r="A908" s="22" t="str">
        <f>INDEX(Table2[NAMA BARANG],ROW()-2)</f>
        <v>Garisan set 7006 blk</v>
      </c>
      <c r="B908" s="23">
        <f ca="1">INDEX(Table2[TT],ROW()-2)</f>
        <v>53</v>
      </c>
      <c r="C908" s="24" t="str">
        <f>INDEX(Table2[KET],ROW()-2)</f>
        <v>480 set</v>
      </c>
    </row>
    <row r="909" spans="1:3" x14ac:dyDescent="0.25">
      <c r="A909" s="22" t="str">
        <f>INDEX(Table2[NAMA BARANG],ROW()-2)</f>
        <v>Garisan set 8020</v>
      </c>
      <c r="B909" s="23">
        <f ca="1">INDEX(Table2[TT],ROW()-2)</f>
        <v>3</v>
      </c>
      <c r="C909" s="24" t="str">
        <f>INDEX(Table2[KET],ROW()-2)</f>
        <v>576 pc</v>
      </c>
    </row>
    <row r="910" spans="1:3" x14ac:dyDescent="0.25">
      <c r="A910" s="22" t="str">
        <f>INDEX(Table2[NAMA BARANG],ROW()-2)</f>
        <v>Garisan set 818</v>
      </c>
      <c r="B910" s="23">
        <f ca="1">INDEX(Table2[TT],ROW()-2)</f>
        <v>13</v>
      </c>
      <c r="C910" s="24" t="str">
        <f>INDEX(Table2[KET],ROW()-2)</f>
        <v>800 pc</v>
      </c>
    </row>
    <row r="911" spans="1:3" x14ac:dyDescent="0.25">
      <c r="A911" s="22" t="str">
        <f>INDEX(Table2[NAMA BARANG],ROW()-2)</f>
        <v>Garisan set 8253 (50 set)</v>
      </c>
      <c r="B911" s="23">
        <f ca="1">INDEX(Table2[TT],ROW()-2)</f>
        <v>7</v>
      </c>
      <c r="C911" s="24" t="str">
        <f>INDEX(Table2[KET],ROW()-2)</f>
        <v>800 pc</v>
      </c>
    </row>
    <row r="912" spans="1:3" x14ac:dyDescent="0.25">
      <c r="A912" s="22" t="str">
        <f>INDEX(Table2[NAMA BARANG],ROW()-2)</f>
        <v>Garisan set Cow 2016 (60)</v>
      </c>
      <c r="B912" s="23">
        <f ca="1">INDEX(Table2[TT],ROW()-2)</f>
        <v>1</v>
      </c>
      <c r="C912" s="24" t="str">
        <f>INDEX(Table2[KET],ROW()-2)</f>
        <v>20 box</v>
      </c>
    </row>
    <row r="913" spans="1:3" x14ac:dyDescent="0.25">
      <c r="A913" s="22" t="str">
        <f>INDEX(Table2[NAMA BARANG],ROW()-2)</f>
        <v>Garisan set Elephant 2016 (60)</v>
      </c>
      <c r="B913" s="23">
        <f ca="1">INDEX(Table2[TT],ROW()-2)</f>
        <v>2</v>
      </c>
      <c r="C913" s="24" t="str">
        <f>INDEX(Table2[KET],ROW()-2)</f>
        <v>20 box</v>
      </c>
    </row>
    <row r="914" spans="1:3" x14ac:dyDescent="0.25">
      <c r="A914" s="22" t="str">
        <f>INDEX(Table2[NAMA BARANG],ROW()-2)</f>
        <v>Garisan set XD 1516 PR</v>
      </c>
      <c r="B914" s="23">
        <f ca="1">INDEX(Table2[TT],ROW()-2)</f>
        <v>1</v>
      </c>
      <c r="C914" s="24" t="str">
        <f>INDEX(Table2[KET],ROW()-2)</f>
        <v>110 dos</v>
      </c>
    </row>
    <row r="915" spans="1:3" x14ac:dyDescent="0.25">
      <c r="A915" s="22" t="str">
        <f>INDEX(Table2[NAMA BARANG],ROW()-2)</f>
        <v>Garisan set Δ 9102 pony(2)</v>
      </c>
      <c r="B915" s="23">
        <f ca="1">INDEX(Table2[TT],ROW()-2)</f>
        <v>2</v>
      </c>
      <c r="C915" s="24">
        <f>INDEX(Table2[KET],ROW()-2)</f>
        <v>640</v>
      </c>
    </row>
    <row r="916" spans="1:3" x14ac:dyDescent="0.25">
      <c r="A916" s="22" t="str">
        <f>INDEX(Table2[NAMA BARANG],ROW()-2)</f>
        <v>Garisan Si Rei A 1101 Jiyu</v>
      </c>
      <c r="B916" s="23">
        <f ca="1">INDEX(Table2[TT],ROW()-2)</f>
        <v>6</v>
      </c>
      <c r="C916" s="24" t="str">
        <f>INDEX(Table2[KET],ROW()-2)</f>
        <v>960 set</v>
      </c>
    </row>
    <row r="917" spans="1:3" x14ac:dyDescent="0.25">
      <c r="A917" s="22" t="str">
        <f>INDEX(Table2[NAMA BARANG],ROW()-2)</f>
        <v>Garisan SO 7235 Heart Stationery 24cm Besi</v>
      </c>
      <c r="B917" s="23">
        <f ca="1">INDEX(Table2[TT],ROW()-2)</f>
        <v>2</v>
      </c>
      <c r="C917" s="24" t="str">
        <f>INDEX(Table2[KET],ROW()-2)</f>
        <v>2400 pc</v>
      </c>
    </row>
    <row r="918" spans="1:3" x14ac:dyDescent="0.25">
      <c r="A918" s="22" t="str">
        <f>INDEX(Table2[NAMA BARANG],ROW()-2)</f>
        <v>Garisan UMPTN (50)</v>
      </c>
      <c r="B918" s="23">
        <f ca="1">INDEX(Table2[TT],ROW()-2)</f>
        <v>1</v>
      </c>
      <c r="C918" s="24" t="str">
        <f>INDEX(Table2[KET],ROW()-2)</f>
        <v>10000 pc</v>
      </c>
    </row>
    <row r="919" spans="1:3" x14ac:dyDescent="0.25">
      <c r="A919" s="22" t="str">
        <f>INDEX(Table2[NAMA BARANG],ROW()-2)</f>
        <v>Garisan XD 1516/ 15 cm lentur 1x36</v>
      </c>
      <c r="B919" s="23">
        <f ca="1">INDEX(Table2[TT],ROW()-2)</f>
        <v>10</v>
      </c>
      <c r="C919" s="24" t="str">
        <f>INDEX(Table2[KET],ROW()-2)</f>
        <v>80 box</v>
      </c>
    </row>
    <row r="920" spans="1:3" x14ac:dyDescent="0.25">
      <c r="A920" s="22" t="str">
        <f>INDEX(Table2[NAMA BARANG],ROW()-2)</f>
        <v>Garisan XT 997 (1x60)</v>
      </c>
      <c r="B920" s="23">
        <f ca="1">INDEX(Table2[TT],ROW()-2)</f>
        <v>1</v>
      </c>
      <c r="C920" s="24" t="str">
        <f>INDEX(Table2[KET],ROW()-2)</f>
        <v>30 box</v>
      </c>
    </row>
    <row r="921" spans="1:3" x14ac:dyDescent="0.25">
      <c r="A921" s="22" t="str">
        <f>INDEX(Table2[NAMA BARANG],ROW()-2)</f>
        <v>Garisan YS 2020</v>
      </c>
      <c r="B921" s="23">
        <f ca="1">INDEX(Table2[TT],ROW()-2)</f>
        <v>9</v>
      </c>
      <c r="C921" s="24" t="str">
        <f>INDEX(Table2[KET],ROW()-2)</f>
        <v>100 ls</v>
      </c>
    </row>
    <row r="922" spans="1:3" x14ac:dyDescent="0.25">
      <c r="A922" s="22" t="str">
        <f>INDEX(Table2[NAMA BARANG],ROW()-2)</f>
        <v>Garisan YS 3030</v>
      </c>
      <c r="B922" s="23">
        <f ca="1">INDEX(Table2[TT],ROW()-2)</f>
        <v>4</v>
      </c>
      <c r="C922" s="24" t="str">
        <f>INDEX(Table2[KET],ROW()-2)</f>
        <v>100 ls</v>
      </c>
    </row>
    <row r="923" spans="1:3" x14ac:dyDescent="0.25">
      <c r="A923" s="22" t="str">
        <f>INDEX(Table2[NAMA BARANG],ROW()-2)</f>
        <v>Gel pen TIZO TG 31060</v>
      </c>
      <c r="B923" s="23">
        <f ca="1">INDEX(Table2[TT],ROW()-2)</f>
        <v>1</v>
      </c>
      <c r="C923" s="24" t="str">
        <f>INDEX(Table2[KET],ROW()-2)</f>
        <v>144 LSN</v>
      </c>
    </row>
    <row r="924" spans="1:3" x14ac:dyDescent="0.25">
      <c r="A924" s="22" t="str">
        <f>INDEX(Table2[NAMA BARANG],ROW()-2)</f>
        <v>Gift Card HL-847 Kotak Gliter (250)</v>
      </c>
      <c r="B924" s="23">
        <f ca="1">INDEX(Table2[TT],ROW()-2)</f>
        <v>1</v>
      </c>
      <c r="C924" s="24" t="str">
        <f>INDEX(Table2[KET],ROW()-2)</f>
        <v>100 disp</v>
      </c>
    </row>
    <row r="925" spans="1:3" x14ac:dyDescent="0.25">
      <c r="A925" s="22" t="str">
        <f>INDEX(Table2[NAMA BARANG],ROW()-2)</f>
        <v>Gk Hp Disney GT Hp 1</v>
      </c>
      <c r="B925" s="23">
        <f ca="1">INDEX(Table2[TT],ROW()-2)</f>
        <v>1</v>
      </c>
      <c r="C925" s="24" t="str">
        <f>INDEX(Table2[KET],ROW()-2)</f>
        <v>120 ls</v>
      </c>
    </row>
    <row r="926" spans="1:3" x14ac:dyDescent="0.25">
      <c r="A926" s="22" t="str">
        <f>INDEX(Table2[NAMA BARANG],ROW()-2)</f>
        <v>Gliter 612 (8891)</v>
      </c>
      <c r="B926" s="23">
        <f ca="1">INDEX(Table2[TT],ROW()-2)</f>
        <v>9</v>
      </c>
      <c r="C926" s="24" t="str">
        <f>INDEX(Table2[KET],ROW()-2)</f>
        <v>288 pc</v>
      </c>
    </row>
    <row r="927" spans="1:3" x14ac:dyDescent="0.25">
      <c r="A927" s="22" t="str">
        <f>INDEX(Table2[NAMA BARANG],ROW()-2)</f>
        <v>Gliter 806</v>
      </c>
      <c r="B927" s="23">
        <f ca="1">INDEX(Table2[TT],ROW()-2)</f>
        <v>4</v>
      </c>
      <c r="C927" s="24">
        <f>INDEX(Table2[KET],ROW()-2)</f>
        <v>288</v>
      </c>
    </row>
    <row r="928" spans="1:3" x14ac:dyDescent="0.25">
      <c r="A928" s="22" t="str">
        <f>INDEX(Table2[NAMA BARANG],ROW()-2)</f>
        <v>Gliter 9106/ 9006</v>
      </c>
      <c r="B928" s="23">
        <f ca="1">INDEX(Table2[TT],ROW()-2)</f>
        <v>18</v>
      </c>
      <c r="C928" s="24" t="str">
        <f>INDEX(Table2[KET],ROW()-2)</f>
        <v>288 Renteng</v>
      </c>
    </row>
    <row r="929" spans="1:3" x14ac:dyDescent="0.25">
      <c r="A929" s="22" t="str">
        <f>INDEX(Table2[NAMA BARANG],ROW()-2)</f>
        <v>Gliter CG 8891-2 silver</v>
      </c>
      <c r="B929" s="23">
        <f ca="1">INDEX(Table2[TT],ROW()-2)</f>
        <v>1</v>
      </c>
      <c r="C929" s="24" t="str">
        <f>INDEX(Table2[KET],ROW()-2)</f>
        <v>288 rtg</v>
      </c>
    </row>
    <row r="930" spans="1:3" x14ac:dyDescent="0.25">
      <c r="A930" s="22" t="str">
        <f>INDEX(Table2[NAMA BARANG],ROW()-2)</f>
        <v>Gliter CG 8891-3 emas</v>
      </c>
      <c r="B930" s="23">
        <f ca="1">INDEX(Table2[TT],ROW()-2)</f>
        <v>1</v>
      </c>
      <c r="C930" s="24" t="str">
        <f>INDEX(Table2[KET],ROW()-2)</f>
        <v>288 rtg</v>
      </c>
    </row>
    <row r="931" spans="1:3" x14ac:dyDescent="0.25">
      <c r="A931" s="22" t="str">
        <f>INDEX(Table2[NAMA BARANG],ROW()-2)</f>
        <v>Gliter G 816 metallik</v>
      </c>
      <c r="B931" s="23">
        <f ca="1">INDEX(Table2[TT],ROW()-2)</f>
        <v>5</v>
      </c>
      <c r="C931" s="24" t="str">
        <f>INDEX(Table2[KET],ROW()-2)</f>
        <v>288 pc</v>
      </c>
    </row>
    <row r="932" spans="1:3" x14ac:dyDescent="0.25">
      <c r="A932" s="22" t="str">
        <f>INDEX(Table2[NAMA BARANG],ROW()-2)</f>
        <v>Gliter glue 8891-4</v>
      </c>
      <c r="B932" s="23">
        <f ca="1">INDEX(Table2[TT],ROW()-2)</f>
        <v>11</v>
      </c>
      <c r="C932" s="24">
        <f>INDEX(Table2[KET],ROW()-2)</f>
        <v>288</v>
      </c>
    </row>
    <row r="933" spans="1:3" x14ac:dyDescent="0.25">
      <c r="A933" s="22" t="str">
        <f>INDEX(Table2[NAMA BARANG],ROW()-2)</f>
        <v>Gliter glue 8891-5</v>
      </c>
      <c r="B933" s="23">
        <f ca="1">INDEX(Table2[TT],ROW()-2)</f>
        <v>7</v>
      </c>
      <c r="C933" s="24" t="str">
        <f>INDEX(Table2[KET],ROW()-2)</f>
        <v>288 pc</v>
      </c>
    </row>
    <row r="934" spans="1:3" x14ac:dyDescent="0.25">
      <c r="A934" s="22" t="str">
        <f>INDEX(Table2[NAMA BARANG],ROW()-2)</f>
        <v>Gliter glue 8891-6 (pelangi)</v>
      </c>
      <c r="B934" s="23">
        <f ca="1">INDEX(Table2[TT],ROW()-2)</f>
        <v>4</v>
      </c>
      <c r="C934" s="24">
        <f>INDEX(Table2[KET],ROW()-2)</f>
        <v>288</v>
      </c>
    </row>
    <row r="935" spans="1:3" x14ac:dyDescent="0.25">
      <c r="A935" s="22" t="str">
        <f>INDEX(Table2[NAMA BARANG],ROW()-2)</f>
        <v>Gliter JBS 003(1)</v>
      </c>
      <c r="B935" s="23">
        <f ca="1">INDEX(Table2[TT],ROW()-2)</f>
        <v>1</v>
      </c>
      <c r="C935" s="24">
        <f>INDEX(Table2[KET],ROW()-2)</f>
        <v>288</v>
      </c>
    </row>
    <row r="936" spans="1:3" x14ac:dyDescent="0.25">
      <c r="A936" s="22" t="str">
        <f>INDEX(Table2[NAMA BARANG],ROW()-2)</f>
        <v>Gliter JBS 004</v>
      </c>
      <c r="B936" s="23">
        <f ca="1">INDEX(Table2[TT],ROW()-2)</f>
        <v>1</v>
      </c>
      <c r="C936" s="24" t="str">
        <f>INDEX(Table2[KET],ROW()-2)</f>
        <v>288 renteng</v>
      </c>
    </row>
    <row r="937" spans="1:3" x14ac:dyDescent="0.25">
      <c r="A937" s="22" t="str">
        <f>INDEX(Table2[NAMA BARANG],ROW()-2)</f>
        <v>Gliter metalik campur</v>
      </c>
      <c r="B937" s="23">
        <f ca="1">INDEX(Table2[TT],ROW()-2)</f>
        <v>8</v>
      </c>
      <c r="C937" s="24" t="str">
        <f>INDEX(Table2[KET],ROW()-2)</f>
        <v>288 renteng</v>
      </c>
    </row>
    <row r="938" spans="1:3" x14ac:dyDescent="0.25">
      <c r="A938" s="22" t="str">
        <f>INDEX(Table2[NAMA BARANG],ROW()-2)</f>
        <v>Gliter polos</v>
      </c>
      <c r="B938" s="23">
        <f ca="1">INDEX(Table2[TT],ROW()-2)</f>
        <v>8</v>
      </c>
      <c r="C938" s="24">
        <f>INDEX(Table2[KET],ROW()-2)</f>
        <v>288</v>
      </c>
    </row>
    <row r="939" spans="1:3" x14ac:dyDescent="0.25">
      <c r="A939" s="22" t="str">
        <f>INDEX(Table2[NAMA BARANG],ROW()-2)</f>
        <v>Gliter powder 15gr CC888</v>
      </c>
      <c r="B939" s="23">
        <f ca="1">INDEX(Table2[TT],ROW()-2)</f>
        <v>20</v>
      </c>
      <c r="C939" s="24" t="str">
        <f>INDEX(Table2[KET],ROW()-2)</f>
        <v>576 pc</v>
      </c>
    </row>
    <row r="940" spans="1:3" x14ac:dyDescent="0.25">
      <c r="A940" s="22" t="str">
        <f>INDEX(Table2[NAMA BARANG],ROW()-2)</f>
        <v>Gliter PVC 12 (8891-7)</v>
      </c>
      <c r="B940" s="23">
        <f ca="1">INDEX(Table2[TT],ROW()-2)</f>
        <v>43</v>
      </c>
      <c r="C940" s="24" t="str">
        <f>INDEX(Table2[KET],ROW()-2)</f>
        <v>96 ls</v>
      </c>
    </row>
    <row r="941" spans="1:3" x14ac:dyDescent="0.25">
      <c r="A941" s="22" t="str">
        <f>INDEX(Table2[NAMA BARANG],ROW()-2)</f>
        <v>Gliter tabung PHS</v>
      </c>
      <c r="B941" s="23">
        <f ca="1">INDEX(Table2[TT],ROW()-2)</f>
        <v>14</v>
      </c>
      <c r="C941" s="24">
        <f>INDEX(Table2[KET],ROW()-2)</f>
        <v>288</v>
      </c>
    </row>
    <row r="942" spans="1:3" x14ac:dyDescent="0.25">
      <c r="A942" s="22" t="str">
        <f>INDEX(Table2[NAMA BARANG],ROW()-2)</f>
        <v>Glitter GF 32</v>
      </c>
      <c r="B942" s="23">
        <f ca="1">INDEX(Table2[TT],ROW()-2)</f>
        <v>31</v>
      </c>
      <c r="C942" s="24" t="str">
        <f>INDEX(Table2[KET],ROW()-2)</f>
        <v>96 pc</v>
      </c>
    </row>
    <row r="943" spans="1:3" x14ac:dyDescent="0.25">
      <c r="A943" s="22" t="str">
        <f>INDEX(Table2[NAMA BARANG],ROW()-2)</f>
        <v>Gun Tacker S 2308</v>
      </c>
      <c r="B943" s="23">
        <f ca="1">INDEX(Table2[TT],ROW()-2)</f>
        <v>1</v>
      </c>
      <c r="C943" s="24" t="str">
        <f>INDEX(Table2[KET],ROW()-2)</f>
        <v>48 pc</v>
      </c>
    </row>
    <row r="944" spans="1:3" x14ac:dyDescent="0.25">
      <c r="A944" s="22" t="str">
        <f>INDEX(Table2[NAMA BARANG],ROW()-2)</f>
        <v>Gunting 206j-1 cola</v>
      </c>
      <c r="B944" s="23">
        <f ca="1">INDEX(Table2[TT],ROW()-2)</f>
        <v>1</v>
      </c>
      <c r="C944" s="24" t="str">
        <f>INDEX(Table2[KET],ROW()-2)</f>
        <v>1200 pc</v>
      </c>
    </row>
    <row r="945" spans="1:3" x14ac:dyDescent="0.25">
      <c r="A945" s="22" t="str">
        <f>INDEX(Table2[NAMA BARANG],ROW()-2)</f>
        <v>Gunting 206j-2 k mas</v>
      </c>
      <c r="B945" s="23">
        <f ca="1">INDEX(Table2[TT],ROW()-2)</f>
        <v>2</v>
      </c>
      <c r="C945" s="24" t="str">
        <f>INDEX(Table2[KET],ROW()-2)</f>
        <v>1200 pc</v>
      </c>
    </row>
    <row r="946" spans="1:3" x14ac:dyDescent="0.25">
      <c r="A946" s="22" t="str">
        <f>INDEX(Table2[NAMA BARANG],ROW()-2)</f>
        <v>Gunting 304j-1 kecil</v>
      </c>
      <c r="B946" s="23">
        <f ca="1">INDEX(Table2[TT],ROW()-2)</f>
        <v>3</v>
      </c>
      <c r="C946" s="24" t="str">
        <f>INDEX(Table2[KET],ROW()-2)</f>
        <v>1200 pc</v>
      </c>
    </row>
    <row r="947" spans="1:3" x14ac:dyDescent="0.25">
      <c r="A947" s="22" t="str">
        <f>INDEX(Table2[NAMA BARANG],ROW()-2)</f>
        <v>Gunting 304j-2 k mas</v>
      </c>
      <c r="B947" s="23">
        <f ca="1">INDEX(Table2[TT],ROW()-2)</f>
        <v>3</v>
      </c>
      <c r="C947" s="24" t="str">
        <f>INDEX(Table2[KET],ROW()-2)</f>
        <v>1200 pc</v>
      </c>
    </row>
    <row r="948" spans="1:3" x14ac:dyDescent="0.25">
      <c r="A948" s="22" t="str">
        <f>INDEX(Table2[NAMA BARANG],ROW()-2)</f>
        <v>Gunting BBL 4401/ set 3</v>
      </c>
      <c r="B948" s="23">
        <f ca="1">INDEX(Table2[TT],ROW()-2)</f>
        <v>1</v>
      </c>
      <c r="C948" s="24">
        <f>INDEX(Table2[KET],ROW()-2)</f>
        <v>0</v>
      </c>
    </row>
    <row r="949" spans="1:3" x14ac:dyDescent="0.25">
      <c r="A949" s="22" t="str">
        <f>INDEX(Table2[NAMA BARANG],ROW()-2)</f>
        <v>Gunting Davis DuL (6)</v>
      </c>
      <c r="B949" s="23">
        <f ca="1">INDEX(Table2[TT],ROW()-2)</f>
        <v>3</v>
      </c>
      <c r="C949" s="24" t="str">
        <f>INDEX(Table2[KET],ROW()-2)</f>
        <v>50 ls</v>
      </c>
    </row>
    <row r="950" spans="1:3" x14ac:dyDescent="0.25">
      <c r="A950" s="22" t="str">
        <f>INDEX(Table2[NAMA BARANG],ROW()-2)</f>
        <v>Gunting Davis DuM (5)</v>
      </c>
      <c r="B950" s="23">
        <f ca="1">INDEX(Table2[TT],ROW()-2)</f>
        <v>3</v>
      </c>
      <c r="C950" s="24" t="str">
        <f>INDEX(Table2[KET],ROW()-2)</f>
        <v>50 ls</v>
      </c>
    </row>
    <row r="951" spans="1:3" x14ac:dyDescent="0.25">
      <c r="A951" s="22" t="str">
        <f>INDEX(Table2[NAMA BARANG],ROW()-2)</f>
        <v>Gunting FL coklat Gunindo</v>
      </c>
      <c r="B951" s="23">
        <f ca="1">INDEX(Table2[TT],ROW()-2)</f>
        <v>1</v>
      </c>
      <c r="C951" s="24" t="str">
        <f>INDEX(Table2[KET],ROW()-2)</f>
        <v>20 LSN</v>
      </c>
    </row>
    <row r="952" spans="1:3" x14ac:dyDescent="0.25">
      <c r="A952" s="22" t="str">
        <f>INDEX(Table2[NAMA BARANG],ROW()-2)</f>
        <v>Gunting FM coklat Gunindo</v>
      </c>
      <c r="B952" s="23">
        <f ca="1">INDEX(Table2[TT],ROW()-2)</f>
        <v>1</v>
      </c>
      <c r="C952" s="24" t="str">
        <f>INDEX(Table2[KET],ROW()-2)</f>
        <v>30 LSN</v>
      </c>
    </row>
    <row r="953" spans="1:3" x14ac:dyDescent="0.25">
      <c r="A953" s="22" t="str">
        <f>INDEX(Table2[NAMA BARANG],ROW()-2)</f>
        <v>Gunting HB 65 Gunindo</v>
      </c>
      <c r="B953" s="23">
        <f ca="1">INDEX(Table2[TT],ROW()-2)</f>
        <v>1</v>
      </c>
      <c r="C953" s="24" t="str">
        <f>INDEX(Table2[KET],ROW()-2)</f>
        <v>30 LSN</v>
      </c>
    </row>
    <row r="954" spans="1:3" x14ac:dyDescent="0.25">
      <c r="A954" s="22" t="str">
        <f>INDEX(Table2[NAMA BARANG],ROW()-2)</f>
        <v>Gunting HB 75 Gunindo</v>
      </c>
      <c r="B954" s="23">
        <f ca="1">INDEX(Table2[TT],ROW()-2)</f>
        <v>1</v>
      </c>
      <c r="C954" s="24" t="str">
        <f>INDEX(Table2[KET],ROW()-2)</f>
        <v>20 LSN</v>
      </c>
    </row>
    <row r="955" spans="1:3" x14ac:dyDescent="0.25">
      <c r="A955" s="22" t="str">
        <f>INDEX(Table2[NAMA BARANG],ROW()-2)</f>
        <v>Gunting HB 85 Gunindo</v>
      </c>
      <c r="B955" s="23">
        <f ca="1">INDEX(Table2[TT],ROW()-2)</f>
        <v>1</v>
      </c>
      <c r="C955" s="24" t="str">
        <f>INDEX(Table2[KET],ROW()-2)</f>
        <v>20 LSN</v>
      </c>
    </row>
    <row r="956" spans="1:3" x14ac:dyDescent="0.25">
      <c r="A956" s="22" t="str">
        <f>INDEX(Table2[NAMA BARANG],ROW()-2)</f>
        <v>Gunting HT 707 T</v>
      </c>
      <c r="B956" s="23">
        <f ca="1">INDEX(Table2[TT],ROW()-2)</f>
        <v>2</v>
      </c>
      <c r="C956" s="24" t="str">
        <f>INDEX(Table2[KET],ROW()-2)</f>
        <v>30 ls</v>
      </c>
    </row>
    <row r="957" spans="1:3" x14ac:dyDescent="0.25">
      <c r="A957" s="22" t="str">
        <f>INDEX(Table2[NAMA BARANG],ROW()-2)</f>
        <v>Gunting Ideal K 100</v>
      </c>
      <c r="B957" s="23">
        <f ca="1">INDEX(Table2[TT],ROW()-2)</f>
        <v>8</v>
      </c>
      <c r="C957" s="24" t="str">
        <f>INDEX(Table2[KET],ROW()-2)</f>
        <v>48 ls</v>
      </c>
    </row>
    <row r="958" spans="1:3" x14ac:dyDescent="0.25">
      <c r="A958" s="22" t="str">
        <f>INDEX(Table2[NAMA BARANG],ROW()-2)</f>
        <v>Gunting Ideal K 200</v>
      </c>
      <c r="B958" s="23">
        <f ca="1">INDEX(Table2[TT],ROW()-2)</f>
        <v>14</v>
      </c>
      <c r="C958" s="24" t="str">
        <f>INDEX(Table2[KET],ROW()-2)</f>
        <v>48 ls</v>
      </c>
    </row>
    <row r="959" spans="1:3" x14ac:dyDescent="0.25">
      <c r="A959" s="22" t="str">
        <f>INDEX(Table2[NAMA BARANG],ROW()-2)</f>
        <v>Gunting Ideal K 400</v>
      </c>
      <c r="B959" s="23">
        <f ca="1">INDEX(Table2[TT],ROW()-2)</f>
        <v>4</v>
      </c>
      <c r="C959" s="24" t="str">
        <f>INDEX(Table2[KET],ROW()-2)</f>
        <v>24 ls</v>
      </c>
    </row>
    <row r="960" spans="1:3" x14ac:dyDescent="0.25">
      <c r="A960" s="22" t="str">
        <f>INDEX(Table2[NAMA BARANG],ROW()-2)</f>
        <v>Gunting Infico SC 100 blk</v>
      </c>
      <c r="B960" s="23">
        <f ca="1">INDEX(Table2[TT],ROW()-2)</f>
        <v>4</v>
      </c>
      <c r="C960" s="24" t="str">
        <f>INDEX(Table2[KET],ROW()-2)</f>
        <v>30 ls</v>
      </c>
    </row>
    <row r="961" spans="1:3" x14ac:dyDescent="0.25">
      <c r="A961" s="22" t="str">
        <f>INDEX(Table2[NAMA BARANG],ROW()-2)</f>
        <v>Gunting Infico SC 40</v>
      </c>
      <c r="B961" s="23">
        <f ca="1">INDEX(Table2[TT],ROW()-2)</f>
        <v>7</v>
      </c>
      <c r="C961" s="24" t="str">
        <f>INDEX(Table2[KET],ROW()-2)</f>
        <v>40 ls</v>
      </c>
    </row>
    <row r="962" spans="1:3" x14ac:dyDescent="0.25">
      <c r="A962" s="22" t="str">
        <f>INDEX(Table2[NAMA BARANG],ROW()-2)</f>
        <v>Gunting Infico SC 50</v>
      </c>
      <c r="B962" s="23">
        <f ca="1">INDEX(Table2[TT],ROW()-2)</f>
        <v>14</v>
      </c>
      <c r="C962" s="24" t="str">
        <f>INDEX(Table2[KET],ROW()-2)</f>
        <v>40 ls</v>
      </c>
    </row>
    <row r="963" spans="1:3" x14ac:dyDescent="0.25">
      <c r="A963" s="22" t="str">
        <f>INDEX(Table2[NAMA BARANG],ROW()-2)</f>
        <v>Gunting Junior J 400</v>
      </c>
      <c r="B963" s="23">
        <f ca="1">INDEX(Table2[TT],ROW()-2)</f>
        <v>3</v>
      </c>
      <c r="C963" s="24" t="str">
        <f>INDEX(Table2[KET],ROW()-2)</f>
        <v>24 ls</v>
      </c>
    </row>
    <row r="964" spans="1:3" x14ac:dyDescent="0.25">
      <c r="A964" s="22" t="str">
        <f>INDEX(Table2[NAMA BARANG],ROW()-2)</f>
        <v>Gunting Junior J100</v>
      </c>
      <c r="B964" s="23">
        <f ca="1">INDEX(Table2[TT],ROW()-2)</f>
        <v>5</v>
      </c>
      <c r="C964" s="24" t="str">
        <f>INDEX(Table2[KET],ROW()-2)</f>
        <v>48 ls</v>
      </c>
    </row>
    <row r="965" spans="1:3" x14ac:dyDescent="0.25">
      <c r="A965" s="22" t="str">
        <f>INDEX(Table2[NAMA BARANG],ROW()-2)</f>
        <v>Gunting Junior J200</v>
      </c>
      <c r="B965" s="23">
        <f ca="1">INDEX(Table2[TT],ROW()-2)</f>
        <v>4</v>
      </c>
      <c r="C965" s="24" t="str">
        <f>INDEX(Table2[KET],ROW()-2)</f>
        <v>48 ls</v>
      </c>
    </row>
    <row r="966" spans="1:3" x14ac:dyDescent="0.25">
      <c r="A966" s="22" t="str">
        <f>INDEX(Table2[NAMA BARANG],ROW()-2)</f>
        <v>Gunting Junior J500</v>
      </c>
      <c r="B966" s="23">
        <f ca="1">INDEX(Table2[TT],ROW()-2)</f>
        <v>1</v>
      </c>
      <c r="C966" s="24" t="str">
        <f>INDEX(Table2[KET],ROW()-2)</f>
        <v>20 ls</v>
      </c>
    </row>
    <row r="967" spans="1:3" x14ac:dyDescent="0.25">
      <c r="A967" s="22" t="str">
        <f>INDEX(Table2[NAMA BARANG],ROW()-2)</f>
        <v>Gunting Kaibo</v>
      </c>
      <c r="B967" s="23">
        <f ca="1">INDEX(Table2[TT],ROW()-2)</f>
        <v>3</v>
      </c>
      <c r="C967" s="24">
        <f>INDEX(Table2[KET],ROW()-2)</f>
        <v>0</v>
      </c>
    </row>
    <row r="968" spans="1:3" x14ac:dyDescent="0.25">
      <c r="A968" s="22" t="str">
        <f>INDEX(Table2[NAMA BARANG],ROW()-2)</f>
        <v>Gunting KS-C 401 BC (4 pc)</v>
      </c>
      <c r="B968" s="23">
        <f ca="1">INDEX(Table2[TT],ROW()-2)</f>
        <v>4</v>
      </c>
      <c r="C968" s="24" t="str">
        <f>INDEX(Table2[KET],ROW()-2)</f>
        <v>12 box</v>
      </c>
    </row>
    <row r="969" spans="1:3" x14ac:dyDescent="0.25">
      <c r="A969" s="22" t="str">
        <f>INDEX(Table2[NAMA BARANG],ROW()-2)</f>
        <v>Gunting kuku 777 H 211 B</v>
      </c>
      <c r="B969" s="23">
        <f ca="1">INDEX(Table2[TT],ROW()-2)</f>
        <v>43</v>
      </c>
      <c r="C969" s="24" t="str">
        <f>INDEX(Table2[KET],ROW()-2)</f>
        <v>50 ls</v>
      </c>
    </row>
    <row r="970" spans="1:3" x14ac:dyDescent="0.25">
      <c r="A970" s="22" t="str">
        <f>INDEX(Table2[NAMA BARANG],ROW()-2)</f>
        <v>Gunting Kuku 9 macam</v>
      </c>
      <c r="B970" s="23">
        <f ca="1">INDEX(Table2[TT],ROW()-2)</f>
        <v>1</v>
      </c>
      <c r="C970" s="24" t="str">
        <f>INDEX(Table2[KET],ROW()-2)</f>
        <v>100 ls</v>
      </c>
    </row>
    <row r="971" spans="1:3" x14ac:dyDescent="0.25">
      <c r="A971" s="22" t="str">
        <f>INDEX(Table2[NAMA BARANG],ROW()-2)</f>
        <v>Gunting Kuku gum 010</v>
      </c>
      <c r="B971" s="23">
        <f ca="1">INDEX(Table2[TT],ROW()-2)</f>
        <v>4</v>
      </c>
      <c r="C971" s="24" t="str">
        <f>INDEX(Table2[KET],ROW()-2)</f>
        <v>720 pc</v>
      </c>
    </row>
    <row r="972" spans="1:3" x14ac:dyDescent="0.25">
      <c r="A972" s="22" t="str">
        <f>INDEX(Table2[NAMA BARANG],ROW()-2)</f>
        <v>Gunting Kuku polos 602</v>
      </c>
      <c r="B972" s="23">
        <f ca="1">INDEX(Table2[TT],ROW()-2)</f>
        <v>3</v>
      </c>
      <c r="C972" s="24" t="str">
        <f>INDEX(Table2[KET],ROW()-2)</f>
        <v>100 ls</v>
      </c>
    </row>
    <row r="973" spans="1:3" x14ac:dyDescent="0.25">
      <c r="A973" s="22" t="str">
        <f>INDEX(Table2[NAMA BARANG],ROW()-2)</f>
        <v>Gunting Kuku Van Art F1</v>
      </c>
      <c r="B973" s="23">
        <f ca="1">INDEX(Table2[TT],ROW()-2)</f>
        <v>17</v>
      </c>
      <c r="C973" s="24" t="str">
        <f>INDEX(Table2[KET],ROW()-2)</f>
        <v>100 ls</v>
      </c>
    </row>
    <row r="974" spans="1:3" x14ac:dyDescent="0.25">
      <c r="A974" s="22" t="str">
        <f>INDEX(Table2[NAMA BARANG],ROW()-2)</f>
        <v>Gunting Kuku Van Art F2</v>
      </c>
      <c r="B974" s="23">
        <f ca="1">INDEX(Table2[TT],ROW()-2)</f>
        <v>15</v>
      </c>
      <c r="C974" s="24" t="str">
        <f>INDEX(Table2[KET],ROW()-2)</f>
        <v>100 ls</v>
      </c>
    </row>
    <row r="975" spans="1:3" x14ac:dyDescent="0.25">
      <c r="A975" s="22" t="str">
        <f>INDEX(Table2[NAMA BARANG],ROW()-2)</f>
        <v>Gunting Kuku Van Art F3</v>
      </c>
      <c r="B975" s="23">
        <f ca="1">INDEX(Table2[TT],ROW()-2)</f>
        <v>15</v>
      </c>
      <c r="C975" s="24" t="str">
        <f>INDEX(Table2[KET],ROW()-2)</f>
        <v>100 ls</v>
      </c>
    </row>
    <row r="976" spans="1:3" x14ac:dyDescent="0.25">
      <c r="A976" s="22" t="str">
        <f>INDEX(Table2[NAMA BARANG],ROW()-2)</f>
        <v>Gunting Kuku Van Art F4</v>
      </c>
      <c r="B976" s="23">
        <f ca="1">INDEX(Table2[TT],ROW()-2)</f>
        <v>14</v>
      </c>
      <c r="C976" s="24" t="str">
        <f>INDEX(Table2[KET],ROW()-2)</f>
        <v>100 ls</v>
      </c>
    </row>
    <row r="977" spans="1:3" x14ac:dyDescent="0.25">
      <c r="A977" s="22" t="str">
        <f>INDEX(Table2[NAMA BARANG],ROW()-2)</f>
        <v>Gunting Kuku Vanco GK 605  (3)/ GK 607 (1)</v>
      </c>
      <c r="B977" s="23">
        <f ca="1">INDEX(Table2[TT],ROW()-2)</f>
        <v>5</v>
      </c>
      <c r="C977" s="24" t="str">
        <f>INDEX(Table2[KET],ROW()-2)</f>
        <v>50 ls</v>
      </c>
    </row>
    <row r="978" spans="1:3" x14ac:dyDescent="0.25">
      <c r="A978" s="22" t="str">
        <f>INDEX(Table2[NAMA BARANG],ROW()-2)</f>
        <v>Gunting lipat Besar (L)</v>
      </c>
      <c r="B978" s="23">
        <f ca="1">INDEX(Table2[TT],ROW()-2)</f>
        <v>4</v>
      </c>
      <c r="C978" s="24" t="str">
        <f>INDEX(Table2[KET],ROW()-2)</f>
        <v>50 ls</v>
      </c>
    </row>
    <row r="979" spans="1:3" x14ac:dyDescent="0.25">
      <c r="A979" s="22" t="str">
        <f>INDEX(Table2[NAMA BARANG],ROW()-2)</f>
        <v>Gunting lipat ht S</v>
      </c>
      <c r="B979" s="23">
        <f ca="1">INDEX(Table2[TT],ROW()-2)</f>
        <v>9</v>
      </c>
      <c r="C979" s="24" t="str">
        <f>INDEX(Table2[KET],ROW()-2)</f>
        <v>100 ls</v>
      </c>
    </row>
    <row r="980" spans="1:3" x14ac:dyDescent="0.25">
      <c r="A980" s="22" t="str">
        <f>INDEX(Table2[NAMA BARANG],ROW()-2)</f>
        <v>Gunting lipat M</v>
      </c>
      <c r="B980" s="23">
        <f ca="1">INDEX(Table2[TT],ROW()-2)</f>
        <v>4</v>
      </c>
      <c r="C980" s="24" t="str">
        <f>INDEX(Table2[KET],ROW()-2)</f>
        <v>100 ls</v>
      </c>
    </row>
    <row r="981" spans="1:3" x14ac:dyDescent="0.25">
      <c r="A981" s="22" t="str">
        <f>INDEX(Table2[NAMA BARANG],ROW()-2)</f>
        <v>Gunting OLL Gunindo</v>
      </c>
      <c r="B981" s="23">
        <f ca="1">INDEX(Table2[TT],ROW()-2)</f>
        <v>1</v>
      </c>
      <c r="C981" s="24" t="str">
        <f>INDEX(Table2[KET],ROW()-2)</f>
        <v>30 LSN</v>
      </c>
    </row>
    <row r="982" spans="1:3" x14ac:dyDescent="0.25">
      <c r="A982" s="22" t="str">
        <f>INDEX(Table2[NAMA BARANG],ROW()-2)</f>
        <v>Gunting OMM Gunindo</v>
      </c>
      <c r="B982" s="23">
        <f ca="1">INDEX(Table2[TT],ROW()-2)</f>
        <v>1</v>
      </c>
      <c r="C982" s="24" t="str">
        <f>INDEX(Table2[KET],ROW()-2)</f>
        <v>60 LSN</v>
      </c>
    </row>
    <row r="983" spans="1:3" x14ac:dyDescent="0.25">
      <c r="A983" s="22" t="str">
        <f>INDEX(Table2[NAMA BARANG],ROW()-2)</f>
        <v>Gunting prima SS-01</v>
      </c>
      <c r="B983" s="23">
        <f ca="1">INDEX(Table2[TT],ROW()-2)</f>
        <v>3</v>
      </c>
      <c r="C983" s="24" t="str">
        <f>INDEX(Table2[KET],ROW()-2)</f>
        <v>60 ls</v>
      </c>
    </row>
    <row r="984" spans="1:3" x14ac:dyDescent="0.25">
      <c r="A984" s="22" t="str">
        <f>INDEX(Table2[NAMA BARANG],ROW()-2)</f>
        <v>Gunting Rambut T 826</v>
      </c>
      <c r="B984" s="23">
        <f ca="1">INDEX(Table2[TT],ROW()-2)</f>
        <v>6</v>
      </c>
      <c r="C984" s="24" t="str">
        <f>INDEX(Table2[KET],ROW()-2)</f>
        <v>600 pc</v>
      </c>
    </row>
    <row r="985" spans="1:3" x14ac:dyDescent="0.25">
      <c r="A985" s="22" t="str">
        <f>INDEX(Table2[NAMA BARANG],ROW()-2)</f>
        <v>Gunting Rambut TG 690</v>
      </c>
      <c r="B985" s="23">
        <f ca="1">INDEX(Table2[TT],ROW()-2)</f>
        <v>1</v>
      </c>
      <c r="C985" s="24" t="str">
        <f>INDEX(Table2[KET],ROW()-2)</f>
        <v>600 pc</v>
      </c>
    </row>
    <row r="986" spans="1:3" x14ac:dyDescent="0.25">
      <c r="A986" s="22" t="str">
        <f>INDEX(Table2[NAMA BARANG],ROW()-2)</f>
        <v>Gunting SC 165</v>
      </c>
      <c r="B986" s="23">
        <f ca="1">INDEX(Table2[TT],ROW()-2)</f>
        <v>6</v>
      </c>
      <c r="C986" s="24" t="str">
        <f>INDEX(Table2[KET],ROW()-2)</f>
        <v>20 ls</v>
      </c>
    </row>
    <row r="987" spans="1:3" x14ac:dyDescent="0.25">
      <c r="A987" s="22" t="str">
        <f>INDEX(Table2[NAMA BARANG],ROW()-2)</f>
        <v>Gunting set SC-826</v>
      </c>
      <c r="B987" s="23">
        <f ca="1">INDEX(Table2[TT],ROW()-2)</f>
        <v>5</v>
      </c>
      <c r="C987" s="24" t="str">
        <f>INDEX(Table2[KET],ROW()-2)</f>
        <v>816 pc</v>
      </c>
    </row>
    <row r="988" spans="1:3" x14ac:dyDescent="0.25">
      <c r="A988" s="22" t="str">
        <f>INDEX(Table2[NAMA BARANG],ROW()-2)</f>
        <v>Gunting SH-2302 plst mini 1x52</v>
      </c>
      <c r="B988" s="23">
        <f ca="1">INDEX(Table2[TT],ROW()-2)</f>
        <v>5</v>
      </c>
      <c r="C988" s="24" t="str">
        <f>INDEX(Table2[KET],ROW()-2)</f>
        <v>12 box</v>
      </c>
    </row>
    <row r="989" spans="1:3" x14ac:dyDescent="0.25">
      <c r="A989" s="22" t="str">
        <f>INDEX(Table2[NAMA BARANG],ROW()-2)</f>
        <v>Gunting sister MFL mix</v>
      </c>
      <c r="B989" s="23">
        <f ca="1">INDEX(Table2[TT],ROW()-2)</f>
        <v>5</v>
      </c>
      <c r="C989" s="24" t="str">
        <f>INDEX(Table2[KET],ROW()-2)</f>
        <v>20 ls</v>
      </c>
    </row>
    <row r="990" spans="1:3" x14ac:dyDescent="0.25">
      <c r="A990" s="22" t="str">
        <f>INDEX(Table2[NAMA BARANG],ROW()-2)</f>
        <v>Gunting sister MFM</v>
      </c>
      <c r="B990" s="23">
        <f ca="1">INDEX(Table2[TT],ROW()-2)</f>
        <v>1</v>
      </c>
      <c r="C990" s="24" t="str">
        <f>INDEX(Table2[KET],ROW()-2)</f>
        <v>30 ls</v>
      </c>
    </row>
    <row r="991" spans="1:3" x14ac:dyDescent="0.25">
      <c r="A991" s="22" t="str">
        <f>INDEX(Table2[NAMA BARANG],ROW()-2)</f>
        <v>Gunting SPM mix</v>
      </c>
      <c r="B991" s="23">
        <f ca="1">INDEX(Table2[TT],ROW()-2)</f>
        <v>7</v>
      </c>
      <c r="C991" s="24" t="str">
        <f>INDEX(Table2[KET],ROW()-2)</f>
        <v>60 ls</v>
      </c>
    </row>
    <row r="992" spans="1:3" x14ac:dyDescent="0.25">
      <c r="A992" s="22" t="str">
        <f>INDEX(Table2[NAMA BARANG],ROW()-2)</f>
        <v>Gunting Trend LL (ATAS)</v>
      </c>
      <c r="B992" s="23">
        <f ca="1">INDEX(Table2[TT],ROW()-2)</f>
        <v>6</v>
      </c>
      <c r="C992" s="24" t="str">
        <f>INDEX(Table2[KET],ROW()-2)</f>
        <v>60 ls</v>
      </c>
    </row>
    <row r="993" spans="1:3" x14ac:dyDescent="0.25">
      <c r="A993" s="22" t="str">
        <f>INDEX(Table2[NAMA BARANG],ROW()-2)</f>
        <v>Gunting Trend MM</v>
      </c>
      <c r="B993" s="23">
        <f ca="1">INDEX(Table2[TT],ROW()-2)</f>
        <v>1</v>
      </c>
      <c r="C993" s="24" t="str">
        <f>INDEX(Table2[KET],ROW()-2)</f>
        <v>60 ls</v>
      </c>
    </row>
    <row r="994" spans="1:3" x14ac:dyDescent="0.25">
      <c r="A994" s="22" t="str">
        <f>INDEX(Table2[NAMA BARANG],ROW()-2)</f>
        <v>Gunting Trend SS</v>
      </c>
      <c r="B994" s="23">
        <f ca="1">INDEX(Table2[TT],ROW()-2)</f>
        <v>28</v>
      </c>
      <c r="C994" s="24" t="str">
        <f>INDEX(Table2[KET],ROW()-2)</f>
        <v>60 ls</v>
      </c>
    </row>
    <row r="995" spans="1:3" x14ac:dyDescent="0.25">
      <c r="A995" s="22" t="str">
        <f>INDEX(Table2[NAMA BARANG],ROW()-2)</f>
        <v xml:space="preserve">Gunting Trend XL </v>
      </c>
      <c r="B995" s="23">
        <f ca="1">INDEX(Table2[TT],ROW()-2)</f>
        <v>2</v>
      </c>
      <c r="C995" s="24" t="str">
        <f>INDEX(Table2[KET],ROW()-2)</f>
        <v>40 ls</v>
      </c>
    </row>
    <row r="996" spans="1:3" x14ac:dyDescent="0.25">
      <c r="A996" s="22" t="str">
        <f>INDEX(Table2[NAMA BARANG],ROW()-2)</f>
        <v>Hand Counter Compas 999</v>
      </c>
      <c r="B996" s="23">
        <f ca="1">INDEX(Table2[TT],ROW()-2)</f>
        <v>1</v>
      </c>
      <c r="C996" s="24" t="str">
        <f>INDEX(Table2[KET],ROW()-2)</f>
        <v>240 pc</v>
      </c>
    </row>
    <row r="997" spans="1:3" x14ac:dyDescent="0.25">
      <c r="A997" s="22" t="str">
        <f>INDEX(Table2[NAMA BARANG],ROW()-2)</f>
        <v>ID Card 612 (24)/ + Tali(24) B</v>
      </c>
      <c r="B997" s="23">
        <f ca="1">INDEX(Table2[TT],ROW()-2)</f>
        <v>44</v>
      </c>
      <c r="C997" s="24">
        <f>INDEX(Table2[KET],ROW()-2)</f>
        <v>2000</v>
      </c>
    </row>
    <row r="998" spans="1:3" x14ac:dyDescent="0.25">
      <c r="A998" s="22" t="str">
        <f>INDEX(Table2[NAMA BARANG],ROW()-2)</f>
        <v>ID Card 612 (24)/ + Tali(24) Biru Tua</v>
      </c>
      <c r="B998" s="23">
        <f ca="1">INDEX(Table2[TT],ROW()-2)</f>
        <v>43</v>
      </c>
      <c r="C998" s="24">
        <f>INDEX(Table2[KET],ROW()-2)</f>
        <v>2000</v>
      </c>
    </row>
    <row r="999" spans="1:3" x14ac:dyDescent="0.25">
      <c r="A999" s="22" t="str">
        <f>INDEX(Table2[NAMA BARANG],ROW()-2)</f>
        <v>ID Card 612 (24)/ + Tali(24) K</v>
      </c>
      <c r="B999" s="23">
        <f ca="1">INDEX(Table2[TT],ROW()-2)</f>
        <v>45</v>
      </c>
      <c r="C999" s="24">
        <f>INDEX(Table2[KET],ROW()-2)</f>
        <v>2000</v>
      </c>
    </row>
    <row r="1000" spans="1:3" x14ac:dyDescent="0.25">
      <c r="A1000" s="22" t="str">
        <f>INDEX(Table2[NAMA BARANG],ROW()-2)</f>
        <v>ID Card 612 (24)/ + Tali(24) M</v>
      </c>
      <c r="B1000" s="23">
        <f ca="1">INDEX(Table2[TT],ROW()-2)</f>
        <v>47</v>
      </c>
      <c r="C1000" s="24">
        <f>INDEX(Table2[KET],ROW()-2)</f>
        <v>2000</v>
      </c>
    </row>
    <row r="1001" spans="1:3" x14ac:dyDescent="0.25">
      <c r="A1001" s="22" t="str">
        <f>INDEX(Table2[NAMA BARANG],ROW()-2)</f>
        <v>ID Card 612 (24)/ + Tali(24) Orange</v>
      </c>
      <c r="B1001" s="23">
        <f ca="1">INDEX(Table2[TT],ROW()-2)</f>
        <v>45</v>
      </c>
      <c r="C1001" s="24">
        <f>INDEX(Table2[KET],ROW()-2)</f>
        <v>2000</v>
      </c>
    </row>
    <row r="1002" spans="1:3" x14ac:dyDescent="0.25">
      <c r="A1002" s="22" t="str">
        <f>INDEX(Table2[NAMA BARANG],ROW()-2)</f>
        <v>ID Card 612 (24)/ + Tali(24) Pink</v>
      </c>
      <c r="B1002" s="23">
        <f ca="1">INDEX(Table2[TT],ROW()-2)</f>
        <v>46</v>
      </c>
      <c r="C1002" s="24">
        <f>INDEX(Table2[KET],ROW()-2)</f>
        <v>2000</v>
      </c>
    </row>
    <row r="1003" spans="1:3" x14ac:dyDescent="0.25">
      <c r="A1003" s="22" t="str">
        <f>INDEX(Table2[NAMA BARANG],ROW()-2)</f>
        <v>ID card A1</v>
      </c>
      <c r="B1003" s="23">
        <f ca="1">INDEX(Table2[TT],ROW()-2)</f>
        <v>2</v>
      </c>
      <c r="C1003" s="24">
        <f>INDEX(Table2[KET],ROW()-2)</f>
        <v>8000</v>
      </c>
    </row>
    <row r="1004" spans="1:3" x14ac:dyDescent="0.25">
      <c r="A1004" s="22" t="str">
        <f>INDEX(Table2[NAMA BARANG],ROW()-2)</f>
        <v>ID card A1 amanda</v>
      </c>
      <c r="B1004" s="23">
        <f ca="1">INDEX(Table2[TT],ROW()-2)</f>
        <v>3</v>
      </c>
      <c r="C1004" s="24" t="str">
        <f>INDEX(Table2[KET],ROW()-2)</f>
        <v>6000 pc</v>
      </c>
    </row>
    <row r="1005" spans="1:3" x14ac:dyDescent="0.25">
      <c r="A1005" s="22" t="str">
        <f>INDEX(Table2[NAMA BARANG],ROW()-2)</f>
        <v>ID Card B4 (GADING)</v>
      </c>
      <c r="B1005" s="23">
        <f ca="1">INDEX(Table2[TT],ROW()-2)</f>
        <v>5</v>
      </c>
      <c r="C1005" s="24" t="str">
        <f>INDEX(Table2[KET],ROW()-2)</f>
        <v>3500 pc</v>
      </c>
    </row>
    <row r="1006" spans="1:3" x14ac:dyDescent="0.25">
      <c r="A1006" s="22" t="str">
        <f>INDEX(Table2[NAMA BARANG],ROW()-2)</f>
        <v>ID card JBS 107 biru</v>
      </c>
      <c r="B1006" s="23">
        <f ca="1">INDEX(Table2[TT],ROW()-2)</f>
        <v>2</v>
      </c>
      <c r="C1006" s="24" t="str">
        <f>INDEX(Table2[KET],ROW()-2)</f>
        <v>3000 pc</v>
      </c>
    </row>
    <row r="1007" spans="1:3" x14ac:dyDescent="0.25">
      <c r="A1007" s="22" t="str">
        <f>INDEX(Table2[NAMA BARANG],ROW()-2)</f>
        <v>ID Card nama CD 008 lurus B</v>
      </c>
      <c r="B1007" s="23">
        <f ca="1">INDEX(Table2[TT],ROW()-2)</f>
        <v>15</v>
      </c>
      <c r="C1007" s="24">
        <f>INDEX(Table2[KET],ROW()-2)</f>
        <v>3000</v>
      </c>
    </row>
    <row r="1008" spans="1:3" x14ac:dyDescent="0.25">
      <c r="A1008" s="22" t="str">
        <f>INDEX(Table2[NAMA BARANG],ROW()-2)</f>
        <v>ID Card nama CD 008 lurus M</v>
      </c>
      <c r="B1008" s="23">
        <f ca="1">INDEX(Table2[TT],ROW()-2)</f>
        <v>1</v>
      </c>
      <c r="C1008" s="24">
        <f>INDEX(Table2[KET],ROW()-2)</f>
        <v>3000</v>
      </c>
    </row>
    <row r="1009" spans="1:3" x14ac:dyDescent="0.25">
      <c r="A1009" s="22" t="str">
        <f>INDEX(Table2[NAMA BARANG],ROW()-2)</f>
        <v>ID Card yoyo Transparant white</v>
      </c>
      <c r="B1009" s="23">
        <f ca="1">INDEX(Table2[TT],ROW()-2)</f>
        <v>7</v>
      </c>
      <c r="C1009" s="24" t="str">
        <f>INDEX(Table2[KET],ROW()-2)</f>
        <v>2000 pc</v>
      </c>
    </row>
    <row r="1010" spans="1:3" x14ac:dyDescent="0.25">
      <c r="A1010" s="22" t="str">
        <f>INDEX(Table2[NAMA BARANG],ROW()-2)</f>
        <v>Isi Bensia ZC 201</v>
      </c>
      <c r="B1010" s="23">
        <f ca="1">INDEX(Table2[TT],ROW()-2)</f>
        <v>3</v>
      </c>
      <c r="C1010" s="24" t="str">
        <f>INDEX(Table2[KET],ROW()-2)</f>
        <v>1800 pc</v>
      </c>
    </row>
    <row r="1011" spans="1:3" x14ac:dyDescent="0.25">
      <c r="A1011" s="22" t="str">
        <f>INDEX(Table2[NAMA BARANG],ROW()-2)</f>
        <v>Isi Cross Lepasan (H-06)</v>
      </c>
      <c r="B1011" s="23">
        <f ca="1">INDEX(Table2[TT],ROW()-2)</f>
        <v>2</v>
      </c>
      <c r="C1011" s="24" t="str">
        <f>INDEX(Table2[KET],ROW()-2)</f>
        <v>10000 pc</v>
      </c>
    </row>
    <row r="1012" spans="1:3" x14ac:dyDescent="0.25">
      <c r="A1012" s="22" t="str">
        <f>INDEX(Table2[NAMA BARANG],ROW()-2)</f>
        <v>Isi Cross unicorn</v>
      </c>
      <c r="B1012" s="23">
        <f ca="1">INDEX(Table2[TT],ROW()-2)</f>
        <v>1</v>
      </c>
      <c r="C1012" s="24" t="str">
        <f>INDEX(Table2[KET],ROW()-2)</f>
        <v>200 ls</v>
      </c>
    </row>
    <row r="1013" spans="1:3" x14ac:dyDescent="0.25">
      <c r="A1013" s="22" t="str">
        <f>INDEX(Table2[NAMA BARANG],ROW()-2)</f>
        <v>Isi gel 1.0 TC 308 ht</v>
      </c>
      <c r="B1013" s="23">
        <f ca="1">INDEX(Table2[TT],ROW()-2)</f>
        <v>4</v>
      </c>
      <c r="C1013" s="24" t="str">
        <f>INDEX(Table2[KET],ROW()-2)</f>
        <v>80 pak</v>
      </c>
    </row>
    <row r="1014" spans="1:3" x14ac:dyDescent="0.25">
      <c r="A1014" s="22" t="str">
        <f>INDEX(Table2[NAMA BARANG],ROW()-2)</f>
        <v>Isi gel Fancy Vtro isi 20 dos 4 seri</v>
      </c>
      <c r="B1014" s="23">
        <f ca="1">INDEX(Table2[TT],ROW()-2)</f>
        <v>53</v>
      </c>
      <c r="C1014" s="24" t="str">
        <f>INDEX(Table2[KET],ROW()-2)</f>
        <v>240 dos</v>
      </c>
    </row>
    <row r="1015" spans="1:3" x14ac:dyDescent="0.25">
      <c r="A1015" s="22" t="str">
        <f>INDEX(Table2[NAMA BARANG],ROW()-2)</f>
        <v>Isi Gell 21 8013 AVENGER</v>
      </c>
      <c r="B1015" s="23">
        <f ca="1">INDEX(Table2[TT],ROW()-2)</f>
        <v>4</v>
      </c>
      <c r="C1015" s="24" t="str">
        <f>INDEX(Table2[KET],ROW()-2)</f>
        <v>400 box</v>
      </c>
    </row>
    <row r="1016" spans="1:3" x14ac:dyDescent="0.25">
      <c r="A1016" s="22" t="str">
        <f>INDEX(Table2[NAMA BARANG],ROW()-2)</f>
        <v>Isi Gell 21 8014 (Kuning)</v>
      </c>
      <c r="B1016" s="23">
        <f ca="1">INDEX(Table2[TT],ROW()-2)</f>
        <v>18</v>
      </c>
      <c r="C1016" s="24" t="str">
        <f>INDEX(Table2[KET],ROW()-2)</f>
        <v>400 box</v>
      </c>
    </row>
    <row r="1017" spans="1:3" x14ac:dyDescent="0.25">
      <c r="A1017" s="22" t="str">
        <f>INDEX(Table2[NAMA BARANG],ROW()-2)</f>
        <v>Isi gell Deboss DB GR 550 (24)</v>
      </c>
      <c r="B1017" s="23">
        <f ca="1">INDEX(Table2[TT],ROW()-2)</f>
        <v>1</v>
      </c>
      <c r="C1017" s="24" t="str">
        <f>INDEX(Table2[KET],ROW()-2)</f>
        <v>144 dos</v>
      </c>
    </row>
    <row r="1018" spans="1:3" x14ac:dyDescent="0.25">
      <c r="A1018" s="22" t="str">
        <f>INDEX(Table2[NAMA BARANG],ROW()-2)</f>
        <v>Isi Gell nato</v>
      </c>
      <c r="B1018" s="23">
        <f ca="1">INDEX(Table2[TT],ROW()-2)</f>
        <v>5</v>
      </c>
      <c r="C1018" s="24" t="str">
        <f>INDEX(Table2[KET],ROW()-2)</f>
        <v>216 ls</v>
      </c>
    </row>
    <row r="1019" spans="1:3" x14ac:dyDescent="0.25">
      <c r="A1019" s="22" t="str">
        <f>INDEX(Table2[NAMA BARANG],ROW()-2)</f>
        <v>Isi gell Retract DB GR-900</v>
      </c>
      <c r="B1019" s="23">
        <f ca="1">INDEX(Table2[TT],ROW()-2)</f>
        <v>2</v>
      </c>
      <c r="C1019" s="24" t="str">
        <f>INDEX(Table2[KET],ROW()-2)</f>
        <v>144 ls</v>
      </c>
    </row>
    <row r="1020" spans="1:3" x14ac:dyDescent="0.25">
      <c r="A1020" s="22" t="str">
        <f>INDEX(Table2[NAMA BARANG],ROW()-2)</f>
        <v>Isi GW no 369</v>
      </c>
      <c r="B1020" s="23">
        <f ca="1">INDEX(Table2[TT],ROW()-2)</f>
        <v>3</v>
      </c>
      <c r="C1020" s="24">
        <f>INDEX(Table2[KET],ROW()-2)</f>
        <v>50</v>
      </c>
    </row>
    <row r="1021" spans="1:3" x14ac:dyDescent="0.25">
      <c r="A1021" s="22" t="str">
        <f>INDEX(Table2[NAMA BARANG],ROW()-2)</f>
        <v>Isi GW no.10</v>
      </c>
      <c r="B1021" s="23">
        <f ca="1">INDEX(Table2[TT],ROW()-2)</f>
        <v>14</v>
      </c>
      <c r="C1021" s="24" t="str">
        <f>INDEX(Table2[KET],ROW()-2)</f>
        <v>100 PAK</v>
      </c>
    </row>
    <row r="1022" spans="1:3" x14ac:dyDescent="0.25">
      <c r="A1022" s="22" t="str">
        <f>INDEX(Table2[NAMA BARANG],ROW()-2)</f>
        <v>Isi GW Novus no 10</v>
      </c>
      <c r="B1022" s="23">
        <f ca="1">INDEX(Table2[TT],ROW()-2)</f>
        <v>16</v>
      </c>
      <c r="C1022" s="24">
        <f>INDEX(Table2[KET],ROW()-2)</f>
        <v>100</v>
      </c>
    </row>
    <row r="1023" spans="1:3" x14ac:dyDescent="0.25">
      <c r="A1023" s="22" t="str">
        <f>INDEX(Table2[NAMA BARANG],ROW()-2)</f>
        <v>Isi L Leaf polos T</v>
      </c>
      <c r="B1023" s="23">
        <f ca="1">INDEX(Table2[TT],ROW()-2)</f>
        <v>1</v>
      </c>
      <c r="C1023" s="24" t="str">
        <f>INDEX(Table2[KET],ROW()-2)</f>
        <v>160 ls</v>
      </c>
    </row>
    <row r="1024" spans="1:3" x14ac:dyDescent="0.25">
      <c r="A1024" s="22" t="str">
        <f>INDEX(Table2[NAMA BARANG],ROW()-2)</f>
        <v>Isi mech pensil MFF R 091</v>
      </c>
      <c r="B1024" s="23">
        <f ca="1">INDEX(Table2[TT],ROW()-2)</f>
        <v>1</v>
      </c>
      <c r="C1024" s="24" t="str">
        <f>INDEX(Table2[KET],ROW()-2)</f>
        <v>240 ls</v>
      </c>
    </row>
    <row r="1025" spans="1:3" x14ac:dyDescent="0.25">
      <c r="A1025" s="22" t="str">
        <f>INDEX(Table2[NAMA BARANG],ROW()-2)</f>
        <v>Isi mech pensil MFF-188</v>
      </c>
      <c r="B1025" s="23">
        <f ca="1">INDEX(Table2[TT],ROW()-2)</f>
        <v>1</v>
      </c>
      <c r="C1025" s="24" t="str">
        <f>INDEX(Table2[KET],ROW()-2)</f>
        <v>320 ls</v>
      </c>
    </row>
    <row r="1026" spans="1:3" x14ac:dyDescent="0.25">
      <c r="A1026" s="22" t="str">
        <f>INDEX(Table2[NAMA BARANG],ROW()-2)</f>
        <v>Isi mech pensil MPF R 199 A</v>
      </c>
      <c r="B1026" s="23">
        <f ca="1">INDEX(Table2[TT],ROW()-2)</f>
        <v>3</v>
      </c>
      <c r="C1026" s="24" t="str">
        <f>INDEX(Table2[KET],ROW()-2)</f>
        <v>320 ls</v>
      </c>
    </row>
    <row r="1027" spans="1:3" x14ac:dyDescent="0.25">
      <c r="A1027" s="22" t="str">
        <f>INDEX(Table2[NAMA BARANG],ROW()-2)</f>
        <v>Isi mech pensil MPF R 2104</v>
      </c>
      <c r="B1027" s="23">
        <f ca="1">INDEX(Table2[TT],ROW()-2)</f>
        <v>3</v>
      </c>
      <c r="C1027" s="24" t="str">
        <f>INDEX(Table2[KET],ROW()-2)</f>
        <v>288 ls</v>
      </c>
    </row>
    <row r="1028" spans="1:3" x14ac:dyDescent="0.25">
      <c r="A1028" s="22" t="str">
        <f>INDEX(Table2[NAMA BARANG],ROW()-2)</f>
        <v>Isi mech pensil MPF R 678</v>
      </c>
      <c r="B1028" s="23">
        <f ca="1">INDEX(Table2[TT],ROW()-2)</f>
        <v>1</v>
      </c>
      <c r="C1028" s="24" t="str">
        <f>INDEX(Table2[KET],ROW()-2)</f>
        <v>280 ls</v>
      </c>
    </row>
    <row r="1029" spans="1:3" x14ac:dyDescent="0.25">
      <c r="A1029" s="22" t="str">
        <f>INDEX(Table2[NAMA BARANG],ROW()-2)</f>
        <v>Isi mechpen collen Gold G-2000 HB (1 box=100 tube/ 1 tube=40 pc)</v>
      </c>
      <c r="B1029" s="23">
        <f ca="1">INDEX(Table2[TT],ROW()-2)</f>
        <v>1</v>
      </c>
      <c r="C1029" s="24" t="str">
        <f>INDEX(Table2[KET],ROW()-2)</f>
        <v>24 box</v>
      </c>
    </row>
    <row r="1030" spans="1:3" x14ac:dyDescent="0.25">
      <c r="A1030" s="22" t="str">
        <f>INDEX(Table2[NAMA BARANG],ROW()-2)</f>
        <v>Isi mechpen collen Gold G-2000 HB (1 box=100 tube/ 1 tube=40 pc)</v>
      </c>
      <c r="B1030" s="23">
        <f ca="1">INDEX(Table2[TT],ROW()-2)</f>
        <v>1</v>
      </c>
      <c r="C1030" s="24" t="str">
        <f>INDEX(Table2[KET],ROW()-2)</f>
        <v>24 box</v>
      </c>
    </row>
    <row r="1031" spans="1:3" x14ac:dyDescent="0.25">
      <c r="A1031" s="22" t="str">
        <f>INDEX(Table2[NAMA BARANG],ROW()-2)</f>
        <v>Isi mechpen collen Gold G-2000 HB (1 box=40 tube/ 1 tube=20 pc)</v>
      </c>
      <c r="B1031" s="23">
        <f ca="1">INDEX(Table2[TT],ROW()-2)</f>
        <v>2</v>
      </c>
      <c r="C1031" s="24" t="str">
        <f>INDEX(Table2[KET],ROW()-2)</f>
        <v>30 box</v>
      </c>
    </row>
    <row r="1032" spans="1:3" x14ac:dyDescent="0.25">
      <c r="A1032" s="22" t="str">
        <f>INDEX(Table2[NAMA BARANG],ROW()-2)</f>
        <v>Isi mechpen collen Gold G-2550 HB (1 box=40 tube/ 1 tube=20 pc)</v>
      </c>
      <c r="B1032" s="23">
        <f ca="1">INDEX(Table2[TT],ROW()-2)</f>
        <v>2</v>
      </c>
      <c r="C1032" s="24" t="str">
        <f>INDEX(Table2[KET],ROW()-2)</f>
        <v>60 box</v>
      </c>
    </row>
    <row r="1033" spans="1:3" x14ac:dyDescent="0.25">
      <c r="A1033" s="22" t="str">
        <f>INDEX(Table2[NAMA BARANG],ROW()-2)</f>
        <v>Isi mechpen Mingda 2B 9640 (80)</v>
      </c>
      <c r="B1033" s="23">
        <f ca="1">INDEX(Table2[TT],ROW()-2)</f>
        <v>4</v>
      </c>
      <c r="C1033" s="24" t="str">
        <f>INDEX(Table2[KET],ROW()-2)</f>
        <v>240 ls</v>
      </c>
    </row>
    <row r="1034" spans="1:3" x14ac:dyDescent="0.25">
      <c r="A1034" s="22" t="str">
        <f>INDEX(Table2[NAMA BARANG],ROW()-2)</f>
        <v>Isi orgi Hologram Zodiak</v>
      </c>
      <c r="B1034" s="23">
        <f ca="1">INDEX(Table2[TT],ROW()-2)</f>
        <v>2</v>
      </c>
      <c r="C1034" s="24" t="str">
        <f>INDEX(Table2[KET],ROW()-2)</f>
        <v>225 ls</v>
      </c>
    </row>
    <row r="1035" spans="1:3" x14ac:dyDescent="0.25">
      <c r="A1035" s="22" t="str">
        <f>INDEX(Table2[NAMA BARANG],ROW()-2)</f>
        <v>Isi pensil 229 (210)</v>
      </c>
      <c r="B1035" s="23">
        <f ca="1">INDEX(Table2[TT],ROW()-2)</f>
        <v>2</v>
      </c>
      <c r="C1035" s="24" t="str">
        <f>INDEX(Table2[KET],ROW()-2)</f>
        <v>48 box 50</v>
      </c>
    </row>
    <row r="1036" spans="1:3" x14ac:dyDescent="0.25">
      <c r="A1036" s="22" t="str">
        <f>INDEX(Table2[NAMA BARANG],ROW()-2)</f>
        <v>Isi pensil 814-811 Emas (1 box=144)</v>
      </c>
      <c r="B1036" s="23">
        <f ca="1">INDEX(Table2[TT],ROW()-2)</f>
        <v>1</v>
      </c>
      <c r="C1036" s="24" t="str">
        <f>INDEX(Table2[KET],ROW()-2)</f>
        <v>20 grs</v>
      </c>
    </row>
    <row r="1037" spans="1:3" x14ac:dyDescent="0.25">
      <c r="A1037" s="22" t="str">
        <f>INDEX(Table2[NAMA BARANG],ROW()-2)</f>
        <v>Isi pensil 818 warna (1 box=144)</v>
      </c>
      <c r="B1037" s="23">
        <f ca="1">INDEX(Table2[TT],ROW()-2)</f>
        <v>1</v>
      </c>
      <c r="C1037" s="24" t="str">
        <f>INDEX(Table2[KET],ROW()-2)</f>
        <v>24 grs</v>
      </c>
    </row>
    <row r="1038" spans="1:3" x14ac:dyDescent="0.25">
      <c r="A1038" s="22" t="str">
        <f>INDEX(Table2[NAMA BARANG],ROW()-2)</f>
        <v>Isi pensil Gen Vana K 2284 0,5</v>
      </c>
      <c r="B1038" s="23">
        <f ca="1">INDEX(Table2[TT],ROW()-2)</f>
        <v>15</v>
      </c>
      <c r="C1038" s="24" t="str">
        <f>INDEX(Table2[KET],ROW()-2)</f>
        <v>216 ls</v>
      </c>
    </row>
    <row r="1039" spans="1:3" x14ac:dyDescent="0.25">
      <c r="A1039" s="22" t="str">
        <f>INDEX(Table2[NAMA BARANG],ROW()-2)</f>
        <v>Isi pensil Know 2270</v>
      </c>
      <c r="B1039" s="23">
        <f ca="1">INDEX(Table2[TT],ROW()-2)</f>
        <v>6</v>
      </c>
      <c r="C1039" s="24" t="str">
        <f>INDEX(Table2[KET],ROW()-2)</f>
        <v>216 ls</v>
      </c>
    </row>
    <row r="1040" spans="1:3" x14ac:dyDescent="0.25">
      <c r="A1040" s="22" t="str">
        <f>INDEX(Table2[NAMA BARANG],ROW()-2)</f>
        <v>Isi pensil mekanik 801 2,0</v>
      </c>
      <c r="B1040" s="23">
        <f ca="1">INDEX(Table2[TT],ROW()-2)</f>
        <v>3</v>
      </c>
      <c r="C1040" s="24" t="str">
        <f>INDEX(Table2[KET],ROW()-2)</f>
        <v>240 ls</v>
      </c>
    </row>
    <row r="1041" spans="1:3" x14ac:dyDescent="0.25">
      <c r="A1041" s="22" t="str">
        <f>INDEX(Table2[NAMA BARANG],ROW()-2)</f>
        <v>Isi pensil MP 100</v>
      </c>
      <c r="B1041" s="23">
        <f ca="1">INDEX(Table2[TT],ROW()-2)</f>
        <v>2</v>
      </c>
      <c r="C1041" s="24" t="str">
        <f>INDEX(Table2[KET],ROW()-2)</f>
        <v>48 box 36</v>
      </c>
    </row>
    <row r="1042" spans="1:3" x14ac:dyDescent="0.25">
      <c r="A1042" s="22" t="str">
        <f>INDEX(Table2[NAMA BARANG],ROW()-2)</f>
        <v>Isi pensil Mp 101/ 2,0 Kepala MM</v>
      </c>
      <c r="B1042" s="23">
        <f ca="1">INDEX(Table2[TT],ROW()-2)</f>
        <v>3</v>
      </c>
      <c r="C1042" s="24" t="str">
        <f>INDEX(Table2[KET],ROW()-2)</f>
        <v>1728 pc</v>
      </c>
    </row>
    <row r="1043" spans="1:3" x14ac:dyDescent="0.25">
      <c r="A1043" s="22" t="str">
        <f>INDEX(Table2[NAMA BARANG],ROW()-2)</f>
        <v>Isi pensil Mp 102/ 2,0 Hk</v>
      </c>
      <c r="B1043" s="23">
        <f ca="1">INDEX(Table2[TT],ROW()-2)</f>
        <v>3</v>
      </c>
      <c r="C1043" s="24" t="str">
        <f>INDEX(Table2[KET],ROW()-2)</f>
        <v>1728 pc</v>
      </c>
    </row>
    <row r="1044" spans="1:3" x14ac:dyDescent="0.25">
      <c r="A1044" s="22" t="str">
        <f>INDEX(Table2[NAMA BARANG],ROW()-2)</f>
        <v>Isi pensil VTRo 20 2B</v>
      </c>
      <c r="B1044" s="23">
        <f ca="1">INDEX(Table2[TT],ROW()-2)</f>
        <v>5</v>
      </c>
      <c r="C1044" s="24" t="str">
        <f>INDEX(Table2[KET],ROW()-2)</f>
        <v>240 ls</v>
      </c>
    </row>
    <row r="1045" spans="1:3" x14ac:dyDescent="0.25">
      <c r="A1045" s="22" t="str">
        <f>INDEX(Table2[NAMA BARANG],ROW()-2)</f>
        <v>Isi staples SDI 1215</v>
      </c>
      <c r="B1045" s="23">
        <f ca="1">INDEX(Table2[TT],ROW()-2)</f>
        <v>1</v>
      </c>
      <c r="C1045" s="24" t="str">
        <f>INDEX(Table2[KET],ROW()-2)</f>
        <v>160 box</v>
      </c>
    </row>
    <row r="1046" spans="1:3" x14ac:dyDescent="0.25">
      <c r="A1046" s="22" t="str">
        <f>INDEX(Table2[NAMA BARANG],ROW()-2)</f>
        <v>Isi staples SDI 1217</v>
      </c>
      <c r="B1046" s="23">
        <f ca="1">INDEX(Table2[TT],ROW()-2)</f>
        <v>1</v>
      </c>
      <c r="C1046" s="24" t="str">
        <f>INDEX(Table2[KET],ROW()-2)</f>
        <v>160 box</v>
      </c>
    </row>
    <row r="1047" spans="1:3" x14ac:dyDescent="0.25">
      <c r="A1047" s="22" t="str">
        <f>INDEX(Table2[NAMA BARANG],ROW()-2)</f>
        <v>Isi/ Mata Pensil besar C10-0631 666 campur</v>
      </c>
      <c r="B1047" s="23">
        <f ca="1">INDEX(Table2[TT],ROW()-2)</f>
        <v>8</v>
      </c>
      <c r="C1047" s="24" t="str">
        <f>INDEX(Table2[KET],ROW()-2)</f>
        <v>240 ls</v>
      </c>
    </row>
    <row r="1048" spans="1:3" x14ac:dyDescent="0.25">
      <c r="A1048" s="22" t="str">
        <f>INDEX(Table2[NAMA BARANG],ROW()-2)</f>
        <v>Isolasi Fancy TBG (50)</v>
      </c>
      <c r="B1048" s="23">
        <f ca="1">INDEX(Table2[TT],ROW()-2)</f>
        <v>15</v>
      </c>
      <c r="C1048" s="24" t="str">
        <f>INDEX(Table2[KET],ROW()-2)</f>
        <v>60 tabung</v>
      </c>
    </row>
    <row r="1049" spans="1:3" x14ac:dyDescent="0.25">
      <c r="A1049" s="22" t="str">
        <f>INDEX(Table2[NAMA BARANG],ROW()-2)</f>
        <v xml:space="preserve">Isolasi National </v>
      </c>
      <c r="B1049" s="23">
        <f ca="1">INDEX(Table2[TT],ROW()-2)</f>
        <v>9</v>
      </c>
      <c r="C1049" s="24" t="str">
        <f>INDEX(Table2[KET],ROW()-2)</f>
        <v>120 pc</v>
      </c>
    </row>
    <row r="1050" spans="1:3" x14ac:dyDescent="0.25">
      <c r="A1050" s="22" t="str">
        <f>INDEX(Table2[NAMA BARANG],ROW()-2)</f>
        <v>Isolasi tape C (1,2) Hologram</v>
      </c>
      <c r="B1050" s="23">
        <f ca="1">INDEX(Table2[TT],ROW()-2)</f>
        <v>6</v>
      </c>
      <c r="C1050" s="24">
        <f>INDEX(Table2[KET],ROW()-2)</f>
        <v>200</v>
      </c>
    </row>
    <row r="1051" spans="1:3" x14ac:dyDescent="0.25">
      <c r="A1051" s="22" t="str">
        <f>INDEX(Table2[NAMA BARANG],ROW()-2)</f>
        <v>Jangka 5001 (J 0363)</v>
      </c>
      <c r="B1051" s="23">
        <f ca="1">INDEX(Table2[TT],ROW()-2)</f>
        <v>4</v>
      </c>
      <c r="C1051" s="24" t="str">
        <f>INDEX(Table2[KET],ROW()-2)</f>
        <v>24 ls</v>
      </c>
    </row>
    <row r="1052" spans="1:3" x14ac:dyDescent="0.25">
      <c r="A1052" s="22" t="str">
        <f>INDEX(Table2[NAMA BARANG],ROW()-2)</f>
        <v>Jangka A5 3328 Fancy</v>
      </c>
      <c r="B1052" s="23">
        <f ca="1">INDEX(Table2[TT],ROW()-2)</f>
        <v>10</v>
      </c>
      <c r="C1052" s="24" t="str">
        <f>INDEX(Table2[KET],ROW()-2)</f>
        <v>24 ls</v>
      </c>
    </row>
    <row r="1053" spans="1:3" x14ac:dyDescent="0.25">
      <c r="A1053" s="22" t="str">
        <f>INDEX(Table2[NAMA BARANG],ROW()-2)</f>
        <v>Jangka Besi 4001 Bofa</v>
      </c>
      <c r="B1053" s="23">
        <f ca="1">INDEX(Table2[TT],ROW()-2)</f>
        <v>10</v>
      </c>
      <c r="C1053" s="24" t="str">
        <f>INDEX(Table2[KET],ROW()-2)</f>
        <v>20 ls</v>
      </c>
    </row>
    <row r="1054" spans="1:3" x14ac:dyDescent="0.25">
      <c r="A1054" s="22" t="str">
        <f>INDEX(Table2[NAMA BARANG],ROW()-2)</f>
        <v>Jangka besi DBC 4001</v>
      </c>
      <c r="B1054" s="23">
        <f ca="1">INDEX(Table2[TT],ROW()-2)</f>
        <v>1</v>
      </c>
      <c r="C1054" s="24" t="str">
        <f>INDEX(Table2[KET],ROW()-2)</f>
        <v>24 ls</v>
      </c>
    </row>
    <row r="1055" spans="1:3" x14ac:dyDescent="0.25">
      <c r="A1055" s="22" t="str">
        <f>INDEX(Table2[NAMA BARANG],ROW()-2)</f>
        <v>Jangka GM 8186</v>
      </c>
      <c r="B1055" s="23">
        <f ca="1">INDEX(Table2[TT],ROW()-2)</f>
        <v>4</v>
      </c>
      <c r="C1055" s="24" t="str">
        <f>INDEX(Table2[KET],ROW()-2)</f>
        <v>48 ls</v>
      </c>
    </row>
    <row r="1056" spans="1:3" x14ac:dyDescent="0.25">
      <c r="A1056" s="22" t="str">
        <f>INDEX(Table2[NAMA BARANG],ROW()-2)</f>
        <v>Jangka MT 2506</v>
      </c>
      <c r="B1056" s="23">
        <f ca="1">INDEX(Table2[TT],ROW()-2)</f>
        <v>7</v>
      </c>
      <c r="C1056" s="24" t="str">
        <f>INDEX(Table2[KET],ROW()-2)</f>
        <v>24 ls</v>
      </c>
    </row>
    <row r="1057" spans="1:3" x14ac:dyDescent="0.25">
      <c r="A1057" s="22" t="str">
        <f>INDEX(Table2[NAMA BARANG],ROW()-2)</f>
        <v>Jangka starmon</v>
      </c>
      <c r="B1057" s="23">
        <f ca="1">INDEX(Table2[TT],ROW()-2)</f>
        <v>20</v>
      </c>
      <c r="C1057" s="24" t="str">
        <f>INDEX(Table2[KET],ROW()-2)</f>
        <v>24 ls</v>
      </c>
    </row>
    <row r="1058" spans="1:3" x14ac:dyDescent="0.25">
      <c r="A1058" s="22" t="str">
        <f>INDEX(Table2[NAMA BARANG],ROW()-2)</f>
        <v>Jangka V90</v>
      </c>
      <c r="B1058" s="23">
        <f ca="1">INDEX(Table2[TT],ROW()-2)</f>
        <v>11</v>
      </c>
      <c r="C1058" s="24" t="str">
        <f>INDEX(Table2[KET],ROW()-2)</f>
        <v>24 ls</v>
      </c>
    </row>
    <row r="1059" spans="1:3" x14ac:dyDescent="0.25">
      <c r="A1059" s="22" t="str">
        <f>INDEX(Table2[NAMA BARANG],ROW()-2)</f>
        <v>Jangka XB5 5001A</v>
      </c>
      <c r="B1059" s="23">
        <f ca="1">INDEX(Table2[TT],ROW()-2)</f>
        <v>1</v>
      </c>
      <c r="C1059" s="24" t="str">
        <f>INDEX(Table2[KET],ROW()-2)</f>
        <v>24 ls</v>
      </c>
    </row>
    <row r="1060" spans="1:3" x14ac:dyDescent="0.25">
      <c r="A1060" s="22" t="str">
        <f>INDEX(Table2[NAMA BARANG],ROW()-2)</f>
        <v>Jarum hijab GP 50 (24)</v>
      </c>
      <c r="B1060" s="23">
        <f ca="1">INDEX(Table2[TT],ROW()-2)</f>
        <v>2</v>
      </c>
      <c r="C1060" s="24" t="str">
        <f>INDEX(Table2[KET],ROW()-2)</f>
        <v>50 box</v>
      </c>
    </row>
    <row r="1061" spans="1:3" x14ac:dyDescent="0.25">
      <c r="A1061" s="22" t="str">
        <f>INDEX(Table2[NAMA BARANG],ROW()-2)</f>
        <v>Jarum jahit 902</v>
      </c>
      <c r="B1061" s="23">
        <f ca="1">INDEX(Table2[TT],ROW()-2)</f>
        <v>2</v>
      </c>
      <c r="C1061" s="24" t="str">
        <f>INDEX(Table2[KET],ROW()-2)</f>
        <v>60 box</v>
      </c>
    </row>
    <row r="1062" spans="1:3" x14ac:dyDescent="0.25">
      <c r="A1062" s="22" t="str">
        <f>INDEX(Table2[NAMA BARANG],ROW()-2)</f>
        <v>Jarum monte besar</v>
      </c>
      <c r="B1062" s="23">
        <f ca="1">INDEX(Table2[TT],ROW()-2)</f>
        <v>1</v>
      </c>
      <c r="C1062" s="24" t="str">
        <f>INDEX(Table2[KET],ROW()-2)</f>
        <v>1440 pc</v>
      </c>
    </row>
    <row r="1063" spans="1:3" x14ac:dyDescent="0.25">
      <c r="A1063" s="22" t="str">
        <f>INDEX(Table2[NAMA BARANG],ROW()-2)</f>
        <v>Jarum pentol JJ 40</v>
      </c>
      <c r="B1063" s="23">
        <f ca="1">INDEX(Table2[TT],ROW()-2)</f>
        <v>17</v>
      </c>
      <c r="C1063" s="24" t="str">
        <f>INDEX(Table2[KET],ROW()-2)</f>
        <v>120 ls</v>
      </c>
    </row>
    <row r="1064" spans="1:3" x14ac:dyDescent="0.25">
      <c r="A1064" s="22" t="str">
        <f>INDEX(Table2[NAMA BARANG],ROW()-2)</f>
        <v>Jas Hujan poncho B 201</v>
      </c>
      <c r="B1064" s="23">
        <f ca="1">INDEX(Table2[TT],ROW()-2)</f>
        <v>7</v>
      </c>
      <c r="C1064" s="24">
        <f>INDEX(Table2[KET],ROW()-2)</f>
        <v>100</v>
      </c>
    </row>
    <row r="1065" spans="1:3" x14ac:dyDescent="0.25">
      <c r="A1065" s="22" t="str">
        <f>INDEX(Table2[NAMA BARANG],ROW()-2)</f>
        <v>Jepitan Enter Jep 107 (ETJ)</v>
      </c>
      <c r="B1065" s="23">
        <f ca="1">INDEX(Table2[TT],ROW()-2)</f>
        <v>8</v>
      </c>
      <c r="C1065" s="24">
        <f>INDEX(Table2[KET],ROW()-2)</f>
        <v>10000</v>
      </c>
    </row>
    <row r="1066" spans="1:3" x14ac:dyDescent="0.25">
      <c r="A1066" s="22" t="str">
        <f>INDEX(Table2[NAMA BARANG],ROW()-2)</f>
        <v>Jepitan Saja</v>
      </c>
      <c r="B1066" s="23">
        <f ca="1">INDEX(Table2[TT],ROW()-2)</f>
        <v>39</v>
      </c>
      <c r="C1066" s="24" t="str">
        <f>INDEX(Table2[KET],ROW()-2)</f>
        <v>10.000 pc</v>
      </c>
    </row>
    <row r="1067" spans="1:3" x14ac:dyDescent="0.25">
      <c r="A1067" s="22" t="str">
        <f>INDEX(Table2[NAMA BARANG],ROW()-2)</f>
        <v>K lipat Fluorescent 12x12</v>
      </c>
      <c r="B1067" s="23">
        <f ca="1">INDEX(Table2[TT],ROW()-2)</f>
        <v>3</v>
      </c>
      <c r="C1067" s="24">
        <f>INDEX(Table2[KET],ROW()-2)</f>
        <v>1200</v>
      </c>
    </row>
    <row r="1068" spans="1:3" x14ac:dyDescent="0.25">
      <c r="A1068" s="22" t="str">
        <f>INDEX(Table2[NAMA BARANG],ROW()-2)</f>
        <v>K lipat Fluorescent 14x14</v>
      </c>
      <c r="B1068" s="23">
        <f ca="1">INDEX(Table2[TT],ROW()-2)</f>
        <v>6</v>
      </c>
      <c r="C1068" s="24">
        <f>INDEX(Table2[KET],ROW()-2)</f>
        <v>900</v>
      </c>
    </row>
    <row r="1069" spans="1:3" x14ac:dyDescent="0.25">
      <c r="A1069" s="22" t="str">
        <f>INDEX(Table2[NAMA BARANG],ROW()-2)</f>
        <v>K lipat Fluorescent 16x16</v>
      </c>
      <c r="B1069" s="23">
        <f ca="1">INDEX(Table2[TT],ROW()-2)</f>
        <v>7</v>
      </c>
      <c r="C1069" s="24">
        <f>INDEX(Table2[KET],ROW()-2)</f>
        <v>750</v>
      </c>
    </row>
    <row r="1070" spans="1:3" x14ac:dyDescent="0.25">
      <c r="A1070" s="22" t="str">
        <f>INDEX(Table2[NAMA BARANG],ROW()-2)</f>
        <v>K lipat Fluorescent 20x20</v>
      </c>
      <c r="B1070" s="23">
        <f ca="1">INDEX(Table2[TT],ROW()-2)</f>
        <v>6</v>
      </c>
      <c r="C1070" s="24">
        <f>INDEX(Table2[KET],ROW()-2)</f>
        <v>500</v>
      </c>
    </row>
    <row r="1071" spans="1:3" x14ac:dyDescent="0.25">
      <c r="A1071" s="22" t="str">
        <f>INDEX(Table2[NAMA BARANG],ROW()-2)</f>
        <v>K Lipat origami C 037</v>
      </c>
      <c r="B1071" s="23">
        <f ca="1">INDEX(Table2[TT],ROW()-2)</f>
        <v>10</v>
      </c>
      <c r="C1071" s="24">
        <f>INDEX(Table2[KET],ROW()-2)</f>
        <v>600</v>
      </c>
    </row>
    <row r="1072" spans="1:3" x14ac:dyDescent="0.25">
      <c r="A1072" s="22" t="str">
        <f>INDEX(Table2[NAMA BARANG],ROW()-2)</f>
        <v>K lipat origami HL 305</v>
      </c>
      <c r="B1072" s="23">
        <f ca="1">INDEX(Table2[TT],ROW()-2)</f>
        <v>4</v>
      </c>
      <c r="C1072" s="24" t="str">
        <f>INDEX(Table2[KET],ROW()-2)</f>
        <v>270 pc</v>
      </c>
    </row>
    <row r="1073" spans="1:3" x14ac:dyDescent="0.25">
      <c r="A1073" s="22" t="str">
        <f>INDEX(Table2[NAMA BARANG],ROW()-2)</f>
        <v>Kaca pembesar 8265</v>
      </c>
      <c r="B1073" s="23">
        <f ca="1">INDEX(Table2[TT],ROW()-2)</f>
        <v>3</v>
      </c>
      <c r="C1073" s="24" t="str">
        <f>INDEX(Table2[KET],ROW()-2)</f>
        <v>1728 pc</v>
      </c>
    </row>
    <row r="1074" spans="1:3" x14ac:dyDescent="0.25">
      <c r="A1074" s="22" t="str">
        <f>INDEX(Table2[NAMA BARANG],ROW()-2)</f>
        <v>Kaca pembesar kunci SD 8848</v>
      </c>
      <c r="B1074" s="23">
        <f ca="1">INDEX(Table2[TT],ROW()-2)</f>
        <v>1</v>
      </c>
      <c r="C1074" s="24" t="str">
        <f>INDEX(Table2[KET],ROW()-2)</f>
        <v>160 ls</v>
      </c>
    </row>
    <row r="1075" spans="1:3" x14ac:dyDescent="0.25">
      <c r="A1075" s="22" t="str">
        <f>INDEX(Table2[NAMA BARANG],ROW()-2)</f>
        <v>Kaca pembesar N-37 75 D/H</v>
      </c>
      <c r="B1075" s="23">
        <f ca="1">INDEX(Table2[TT],ROW()-2)</f>
        <v>3</v>
      </c>
      <c r="C1075" s="24" t="str">
        <f>INDEX(Table2[KET],ROW()-2)</f>
        <v>180 pc</v>
      </c>
    </row>
    <row r="1076" spans="1:3" x14ac:dyDescent="0.25">
      <c r="A1076" s="22" t="str">
        <f>INDEX(Table2[NAMA BARANG],ROW()-2)</f>
        <v>Kaca pembesar TF 75+Rakit</v>
      </c>
      <c r="B1076" s="23">
        <f ca="1">INDEX(Table2[TT],ROW()-2)</f>
        <v>4</v>
      </c>
      <c r="C1076" s="24" t="str">
        <f>INDEX(Table2[KET],ROW()-2)</f>
        <v>10 ls</v>
      </c>
    </row>
    <row r="1077" spans="1:3" x14ac:dyDescent="0.25">
      <c r="A1077" s="22" t="str">
        <f>INDEX(Table2[NAMA BARANG],ROW()-2)</f>
        <v>Kaca pembesar+kompas 1000G F</v>
      </c>
      <c r="B1077" s="23">
        <f ca="1">INDEX(Table2[TT],ROW()-2)</f>
        <v>7</v>
      </c>
      <c r="C1077" s="24" t="str">
        <f>INDEX(Table2[KET],ROW()-2)</f>
        <v>504 set</v>
      </c>
    </row>
    <row r="1078" spans="1:3" x14ac:dyDescent="0.25">
      <c r="A1078" s="22" t="str">
        <f>INDEX(Table2[NAMA BARANG],ROW()-2)</f>
        <v>Kantong buah Kenjoy</v>
      </c>
      <c r="B1078" s="23">
        <f ca="1">INDEX(Table2[TT],ROW()-2)</f>
        <v>2</v>
      </c>
      <c r="C1078" s="24" t="str">
        <f>INDEX(Table2[KET],ROW()-2)</f>
        <v>15 roll</v>
      </c>
    </row>
    <row r="1079" spans="1:3" x14ac:dyDescent="0.25">
      <c r="A1079" s="22" t="str">
        <f>INDEX(Table2[NAMA BARANG],ROW()-2)</f>
        <v>Kantong Opp 18x36</v>
      </c>
      <c r="B1079" s="23">
        <f ca="1">INDEX(Table2[TT],ROW()-2)</f>
        <v>1</v>
      </c>
      <c r="C1079" s="24">
        <f>INDEX(Table2[KET],ROW()-2)</f>
        <v>700</v>
      </c>
    </row>
    <row r="1080" spans="1:3" x14ac:dyDescent="0.25">
      <c r="A1080" s="22" t="str">
        <f>INDEX(Table2[NAMA BARANG],ROW()-2)</f>
        <v>Kantong Opp 20x40</v>
      </c>
      <c r="B1080" s="23">
        <f ca="1">INDEX(Table2[TT],ROW()-2)</f>
        <v>5</v>
      </c>
      <c r="C1080" s="24">
        <f>INDEX(Table2[KET],ROW()-2)</f>
        <v>700</v>
      </c>
    </row>
    <row r="1081" spans="1:3" x14ac:dyDescent="0.25">
      <c r="A1081" s="22" t="str">
        <f>INDEX(Table2[NAMA BARANG],ROW()-2)</f>
        <v>Kantong Opp 25x50</v>
      </c>
      <c r="B1081" s="23">
        <f ca="1">INDEX(Table2[TT],ROW()-2)</f>
        <v>6</v>
      </c>
      <c r="C1081" s="24" t="str">
        <f>INDEX(Table2[KET],ROW()-2)</f>
        <v>560 pc</v>
      </c>
    </row>
    <row r="1082" spans="1:3" x14ac:dyDescent="0.25">
      <c r="A1082" s="22" t="str">
        <f>INDEX(Table2[NAMA BARANG],ROW()-2)</f>
        <v>Kantong plastik pita B CH</v>
      </c>
      <c r="B1082" s="23">
        <f ca="1">INDEX(Table2[TT],ROW()-2)</f>
        <v>8</v>
      </c>
      <c r="C1082" s="24">
        <f>INDEX(Table2[KET],ROW()-2)</f>
        <v>400</v>
      </c>
    </row>
    <row r="1083" spans="1:3" x14ac:dyDescent="0.25">
      <c r="A1083" s="22" t="str">
        <f>INDEX(Table2[NAMA BARANG],ROW()-2)</f>
        <v>Kantong ultah kecil Disney</v>
      </c>
      <c r="B1083" s="23">
        <f ca="1">INDEX(Table2[TT],ROW()-2)</f>
        <v>1</v>
      </c>
      <c r="C1083" s="24">
        <f>INDEX(Table2[KET],ROW()-2)</f>
        <v>600</v>
      </c>
    </row>
    <row r="1084" spans="1:3" x14ac:dyDescent="0.25">
      <c r="A1084" s="22" t="str">
        <f>INDEX(Table2[NAMA BARANG],ROW()-2)</f>
        <v>Karbon S/B double B</v>
      </c>
      <c r="B1084" s="23">
        <f ca="1">INDEX(Table2[TT],ROW()-2)</f>
        <v>9</v>
      </c>
      <c r="C1084" s="24" t="str">
        <f>INDEX(Table2[KET],ROW()-2)</f>
        <v>50 pk</v>
      </c>
    </row>
    <row r="1085" spans="1:3" x14ac:dyDescent="0.25">
      <c r="A1085" s="22" t="str">
        <f>INDEX(Table2[NAMA BARANG],ROW()-2)</f>
        <v>Karbon S/B double B (F)</v>
      </c>
      <c r="B1085" s="23">
        <f ca="1">INDEX(Table2[TT],ROW()-2)</f>
        <v>5</v>
      </c>
      <c r="C1085" s="24" t="str">
        <f>INDEX(Table2[KET],ROW()-2)</f>
        <v>50 pk</v>
      </c>
    </row>
    <row r="1086" spans="1:3" x14ac:dyDescent="0.25">
      <c r="A1086" s="22" t="str">
        <f>INDEX(Table2[NAMA BARANG],ROW()-2)</f>
        <v>Karet B Bebek Sawah</v>
      </c>
      <c r="B1086" s="23">
        <f ca="1">INDEX(Table2[TT],ROW()-2)</f>
        <v>6</v>
      </c>
      <c r="C1086" s="24" t="str">
        <f>INDEX(Table2[KET],ROW()-2)</f>
        <v>125 pak</v>
      </c>
    </row>
    <row r="1087" spans="1:3" x14ac:dyDescent="0.25">
      <c r="A1087" s="22" t="str">
        <f>INDEX(Table2[NAMA BARANG],ROW()-2)</f>
        <v>Karet pentil K</v>
      </c>
      <c r="B1087" s="23">
        <f ca="1">INDEX(Table2[TT],ROW()-2)</f>
        <v>9</v>
      </c>
      <c r="C1087" s="24" t="str">
        <f>INDEX(Table2[KET],ROW()-2)</f>
        <v>500 pak</v>
      </c>
    </row>
    <row r="1088" spans="1:3" x14ac:dyDescent="0.25">
      <c r="A1088" s="22" t="str">
        <f>INDEX(Table2[NAMA BARANG],ROW()-2)</f>
        <v>Kartu absen Kojiko</v>
      </c>
      <c r="B1088" s="23">
        <f ca="1">INDEX(Table2[TT],ROW()-2)</f>
        <v>4</v>
      </c>
      <c r="C1088" s="24">
        <f>INDEX(Table2[KET],ROW()-2)</f>
        <v>100</v>
      </c>
    </row>
    <row r="1089" spans="1:3" x14ac:dyDescent="0.25">
      <c r="A1089" s="22" t="str">
        <f>INDEX(Table2[NAMA BARANG],ROW()-2)</f>
        <v>Kartu Stock Folio Hj</v>
      </c>
      <c r="B1089" s="23">
        <f ca="1">INDEX(Table2[TT],ROW()-2)</f>
        <v>28</v>
      </c>
      <c r="C1089" s="24">
        <f>INDEX(Table2[KET],ROW()-2)</f>
        <v>10</v>
      </c>
    </row>
    <row r="1090" spans="1:3" x14ac:dyDescent="0.25">
      <c r="A1090" s="22" t="str">
        <f>INDEX(Table2[NAMA BARANG],ROW()-2)</f>
        <v>Kartu Stock Folio K(16)/ B(10)</v>
      </c>
      <c r="B1090" s="23">
        <f ca="1">INDEX(Table2[TT],ROW()-2)</f>
        <v>26</v>
      </c>
      <c r="C1090" s="24">
        <f>INDEX(Table2[KET],ROW()-2)</f>
        <v>10</v>
      </c>
    </row>
    <row r="1091" spans="1:3" x14ac:dyDescent="0.25">
      <c r="A1091" s="22" t="str">
        <f>INDEX(Table2[NAMA BARANG],ROW()-2)</f>
        <v>Kartu Stock Folio M(18)/ P(12)</v>
      </c>
      <c r="B1091" s="23">
        <f ca="1">INDEX(Table2[TT],ROW()-2)</f>
        <v>30</v>
      </c>
      <c r="C1091" s="24">
        <f>INDEX(Table2[KET],ROW()-2)</f>
        <v>10</v>
      </c>
    </row>
    <row r="1092" spans="1:3" x14ac:dyDescent="0.25">
      <c r="A1092" s="22" t="str">
        <f>INDEX(Table2[NAMA BARANG],ROW()-2)</f>
        <v>Kartu stock Kwarto B</v>
      </c>
      <c r="B1092" s="23">
        <f ca="1">INDEX(Table2[TT],ROW()-2)</f>
        <v>14</v>
      </c>
      <c r="C1092" s="24" t="str">
        <f>INDEX(Table2[KET],ROW()-2)</f>
        <v>20 pk</v>
      </c>
    </row>
    <row r="1093" spans="1:3" x14ac:dyDescent="0.25">
      <c r="A1093" s="22" t="str">
        <f>INDEX(Table2[NAMA BARANG],ROW()-2)</f>
        <v>Kartu stock Kwarto Hj</v>
      </c>
      <c r="B1093" s="23">
        <f ca="1">INDEX(Table2[TT],ROW()-2)</f>
        <v>13</v>
      </c>
      <c r="C1093" s="24" t="str">
        <f>INDEX(Table2[KET],ROW()-2)</f>
        <v>20 pk</v>
      </c>
    </row>
    <row r="1094" spans="1:3" x14ac:dyDescent="0.25">
      <c r="A1094" s="22" t="str">
        <f>INDEX(Table2[NAMA BARANG],ROW()-2)</f>
        <v>Kartu stock Kwarto K</v>
      </c>
      <c r="B1094" s="23">
        <f ca="1">INDEX(Table2[TT],ROW()-2)</f>
        <v>18</v>
      </c>
      <c r="C1094" s="24" t="str">
        <f>INDEX(Table2[KET],ROW()-2)</f>
        <v>20 pk</v>
      </c>
    </row>
    <row r="1095" spans="1:3" x14ac:dyDescent="0.25">
      <c r="A1095" s="22" t="str">
        <f>INDEX(Table2[NAMA BARANG],ROW()-2)</f>
        <v>Kartu Stock Kwarto M</v>
      </c>
      <c r="B1095" s="23">
        <f ca="1">INDEX(Table2[TT],ROW()-2)</f>
        <v>14</v>
      </c>
      <c r="C1095" s="24" t="str">
        <f>INDEX(Table2[KET],ROW()-2)</f>
        <v>20 pk</v>
      </c>
    </row>
    <row r="1096" spans="1:3" x14ac:dyDescent="0.25">
      <c r="A1096" s="22" t="str">
        <f>INDEX(Table2[NAMA BARANG],ROW()-2)</f>
        <v>Kartu stock Kwarto P</v>
      </c>
      <c r="B1096" s="23">
        <f ca="1">INDEX(Table2[TT],ROW()-2)</f>
        <v>8</v>
      </c>
      <c r="C1096" s="24" t="str">
        <f>INDEX(Table2[KET],ROW()-2)</f>
        <v>20 pk</v>
      </c>
    </row>
    <row r="1097" spans="1:3" x14ac:dyDescent="0.25">
      <c r="A1097" s="22" t="str">
        <f>INDEX(Table2[NAMA BARANG],ROW()-2)</f>
        <v>Kartu Ucapan Anjing(84)</v>
      </c>
      <c r="B1097" s="23">
        <f ca="1">INDEX(Table2[TT],ROW()-2)</f>
        <v>9</v>
      </c>
      <c r="C1097" s="24" t="str">
        <f>INDEX(Table2[KET],ROW()-2)</f>
        <v>22 Disp</v>
      </c>
    </row>
    <row r="1098" spans="1:3" x14ac:dyDescent="0.25">
      <c r="A1098" s="22" t="str">
        <f>INDEX(Table2[NAMA BARANG],ROW()-2)</f>
        <v>Kartu Undangan anak alpindo</v>
      </c>
      <c r="B1098" s="23">
        <f ca="1">INDEX(Table2[TT],ROW()-2)</f>
        <v>7</v>
      </c>
      <c r="C1098" s="24" t="str">
        <f>INDEX(Table2[KET],ROW()-2)</f>
        <v>4000 pc</v>
      </c>
    </row>
    <row r="1099" spans="1:3" x14ac:dyDescent="0.25">
      <c r="A1099" s="22" t="str">
        <f>INDEX(Table2[NAMA BARANG],ROW()-2)</f>
        <v>Kartu Undangan anak Deluxe</v>
      </c>
      <c r="B1099" s="23">
        <f ca="1">INDEX(Table2[TT],ROW()-2)</f>
        <v>1</v>
      </c>
      <c r="C1099" s="24" t="str">
        <f>INDEX(Table2[KET],ROW()-2)</f>
        <v>2000 pk</v>
      </c>
    </row>
    <row r="1100" spans="1:3" x14ac:dyDescent="0.25">
      <c r="A1100" s="22" t="str">
        <f>INDEX(Table2[NAMA BARANG],ROW()-2)</f>
        <v>Kartu undangan anak. Kecil</v>
      </c>
      <c r="B1100" s="23">
        <f ca="1">INDEX(Table2[TT],ROW()-2)</f>
        <v>2</v>
      </c>
      <c r="C1100" s="24">
        <f>INDEX(Table2[KET],ROW()-2)</f>
        <v>4000</v>
      </c>
    </row>
    <row r="1101" spans="1:3" x14ac:dyDescent="0.25">
      <c r="A1101" s="22" t="str">
        <f>INDEX(Table2[NAMA BARANG],ROW()-2)</f>
        <v>Kawat potong warna emas</v>
      </c>
      <c r="B1101" s="23">
        <f ca="1">INDEX(Table2[TT],ROW()-2)</f>
        <v>4</v>
      </c>
      <c r="C1101" s="24" t="str">
        <f>INDEX(Table2[KET],ROW()-2)</f>
        <v>200 pk</v>
      </c>
    </row>
    <row r="1102" spans="1:3" x14ac:dyDescent="0.25">
      <c r="A1102" s="22" t="str">
        <f>INDEX(Table2[NAMA BARANG],ROW()-2)</f>
        <v>Kertas Kado 50-70 Metalik</v>
      </c>
      <c r="B1102" s="23">
        <f ca="1">INDEX(Table2[TT],ROW()-2)</f>
        <v>1</v>
      </c>
      <c r="C1102" s="24" t="str">
        <f>INDEX(Table2[KET],ROW()-2)</f>
        <v>10 rim</v>
      </c>
    </row>
    <row r="1103" spans="1:3" x14ac:dyDescent="0.25">
      <c r="A1103" s="22" t="str">
        <f>INDEX(Table2[NAMA BARANG],ROW()-2)</f>
        <v>Kertas Kado 70-100 bening polos</v>
      </c>
      <c r="B1103" s="23">
        <f ca="1">INDEX(Table2[TT],ROW()-2)</f>
        <v>5</v>
      </c>
      <c r="C1103" s="24" t="str">
        <f>INDEX(Table2[KET],ROW()-2)</f>
        <v>5 rim</v>
      </c>
    </row>
    <row r="1104" spans="1:3" x14ac:dyDescent="0.25">
      <c r="A1104" s="22" t="str">
        <f>INDEX(Table2[NAMA BARANG],ROW()-2)</f>
        <v>Kertas Kado Holo (GLXY) Kn/ Mr/ Br</v>
      </c>
      <c r="B1104" s="23">
        <f ca="1">INDEX(Table2[TT],ROW()-2)</f>
        <v>7</v>
      </c>
      <c r="C1104" s="24" t="str">
        <f>INDEX(Table2[KET],ROW()-2)</f>
        <v>5000 lbr</v>
      </c>
    </row>
    <row r="1105" spans="1:3" x14ac:dyDescent="0.25">
      <c r="A1105" s="22" t="str">
        <f>INDEX(Table2[NAMA BARANG],ROW()-2)</f>
        <v>Kertas Kado Holo 3 Dimensi (AN)</v>
      </c>
      <c r="B1105" s="23">
        <f ca="1">INDEX(Table2[TT],ROW()-2)</f>
        <v>4</v>
      </c>
      <c r="C1105" s="24" t="str">
        <f>INDEX(Table2[KET],ROW()-2)</f>
        <v>10 rim</v>
      </c>
    </row>
    <row r="1106" spans="1:3" x14ac:dyDescent="0.25">
      <c r="A1106" s="22" t="str">
        <f>INDEX(Table2[NAMA BARANG],ROW()-2)</f>
        <v>Kertas Kado Holo motif 50x70</v>
      </c>
      <c r="B1106" s="23">
        <f ca="1">INDEX(Table2[TT],ROW()-2)</f>
        <v>55</v>
      </c>
      <c r="C1106" s="24" t="str">
        <f>INDEX(Table2[KET],ROW()-2)</f>
        <v>10 rim</v>
      </c>
    </row>
    <row r="1107" spans="1:3" x14ac:dyDescent="0.25">
      <c r="A1107" s="22" t="str">
        <f>INDEX(Table2[NAMA BARANG],ROW()-2)</f>
        <v>Kertas Kado Holo motif polos PHS</v>
      </c>
      <c r="B1107" s="23">
        <f ca="1">INDEX(Table2[TT],ROW()-2)</f>
        <v>15</v>
      </c>
      <c r="C1107" s="24" t="str">
        <f>INDEX(Table2[KET],ROW()-2)</f>
        <v>10 rim</v>
      </c>
    </row>
    <row r="1108" spans="1:3" x14ac:dyDescent="0.25">
      <c r="A1108" s="22" t="str">
        <f>INDEX(Table2[NAMA BARANG],ROW()-2)</f>
        <v>Kertas Kado HVS</v>
      </c>
      <c r="B1108" s="23">
        <f ca="1">INDEX(Table2[TT],ROW()-2)</f>
        <v>1</v>
      </c>
      <c r="C1108" s="24" t="str">
        <f>INDEX(Table2[KET],ROW()-2)</f>
        <v>2 rim</v>
      </c>
    </row>
    <row r="1109" spans="1:3" x14ac:dyDescent="0.25">
      <c r="A1109" s="22" t="str">
        <f>INDEX(Table2[NAMA BARANG],ROW()-2)</f>
        <v>Kertas Kado Import(GD)/ Natal(3)/ Cmpr(8)</v>
      </c>
      <c r="B1109" s="23">
        <f ca="1">INDEX(Table2[TT],ROW()-2)</f>
        <v>11</v>
      </c>
      <c r="C1109" s="24" t="str">
        <f>INDEX(Table2[KET],ROW()-2)</f>
        <v>60 pk</v>
      </c>
    </row>
    <row r="1110" spans="1:3" x14ac:dyDescent="0.25">
      <c r="A1110" s="22" t="str">
        <f>INDEX(Table2[NAMA BARANG],ROW()-2)</f>
        <v>Kertas Krep m/p</v>
      </c>
      <c r="B1110" s="23">
        <f ca="1">INDEX(Table2[TT],ROW()-2)</f>
        <v>4</v>
      </c>
      <c r="C1110" s="24">
        <f>INDEX(Table2[KET],ROW()-2)</f>
        <v>240</v>
      </c>
    </row>
    <row r="1111" spans="1:3" x14ac:dyDescent="0.25">
      <c r="A1111" s="22" t="str">
        <f>INDEX(Table2[NAMA BARANG],ROW()-2)</f>
        <v>Kertas Krep mix koala</v>
      </c>
      <c r="B1111" s="23">
        <f ca="1">INDEX(Table2[TT],ROW()-2)</f>
        <v>5</v>
      </c>
      <c r="C1111" s="24">
        <f>INDEX(Table2[KET],ROW()-2)</f>
        <v>270</v>
      </c>
    </row>
    <row r="1112" spans="1:3" x14ac:dyDescent="0.25">
      <c r="A1112" s="22" t="str">
        <f>INDEX(Table2[NAMA BARANG],ROW()-2)</f>
        <v>Kertas lipat origami 16x16 (7307 Korea) Princess/ WTP / Snow White</v>
      </c>
      <c r="B1112" s="23">
        <f ca="1">INDEX(Table2[TT],ROW()-2)</f>
        <v>4</v>
      </c>
      <c r="C1112" s="24" t="str">
        <f>INDEX(Table2[KET],ROW()-2)</f>
        <v>900 pc</v>
      </c>
    </row>
    <row r="1113" spans="1:3" x14ac:dyDescent="0.25">
      <c r="A1113" s="22" t="str">
        <f>INDEX(Table2[NAMA BARANG],ROW()-2)</f>
        <v>Kertas lipat origami Z 003</v>
      </c>
      <c r="B1113" s="23">
        <f ca="1">INDEX(Table2[TT],ROW()-2)</f>
        <v>3</v>
      </c>
      <c r="C1113" s="24">
        <f>INDEX(Table2[KET],ROW()-2)</f>
        <v>0</v>
      </c>
    </row>
    <row r="1114" spans="1:3" x14ac:dyDescent="0.25">
      <c r="A1114" s="22" t="str">
        <f>INDEX(Table2[NAMA BARANG],ROW()-2)</f>
        <v>Kertas lipat yasama motif 12 Dpn</v>
      </c>
      <c r="B1114" s="23">
        <f ca="1">INDEX(Table2[TT],ROW()-2)</f>
        <v>1</v>
      </c>
      <c r="C1114" s="24" t="str">
        <f>INDEX(Table2[KET],ROW()-2)</f>
        <v>1200 pc</v>
      </c>
    </row>
    <row r="1115" spans="1:3" x14ac:dyDescent="0.25">
      <c r="A1115" s="22" t="str">
        <f>INDEX(Table2[NAMA BARANG],ROW()-2)</f>
        <v xml:space="preserve">Kertas origami mewarnai </v>
      </c>
      <c r="B1115" s="23">
        <f ca="1">INDEX(Table2[TT],ROW()-2)</f>
        <v>1</v>
      </c>
      <c r="C1115" s="24">
        <f>INDEX(Table2[KET],ROW()-2)</f>
        <v>1000</v>
      </c>
    </row>
    <row r="1116" spans="1:3" x14ac:dyDescent="0.25">
      <c r="A1116" s="22" t="str">
        <f>INDEX(Table2[NAMA BARANG],ROW()-2)</f>
        <v xml:space="preserve">Kertas origami mewarnai </v>
      </c>
      <c r="B1116" s="23">
        <f ca="1">INDEX(Table2[TT],ROW()-2)</f>
        <v>5</v>
      </c>
      <c r="C1116" s="24">
        <f>INDEX(Table2[KET],ROW()-2)</f>
        <v>1000</v>
      </c>
    </row>
    <row r="1117" spans="1:3" x14ac:dyDescent="0.25">
      <c r="A1117" s="22" t="str">
        <f>INDEX(Table2[NAMA BARANG],ROW()-2)</f>
        <v>Key ring Debozz DBKC 003. 96pc (5), 93box (1)</v>
      </c>
      <c r="B1117" s="23">
        <f ca="1">INDEX(Table2[TT],ROW()-2)</f>
        <v>6</v>
      </c>
      <c r="C1117" s="24" t="str">
        <f>INDEX(Table2[KET],ROW()-2)</f>
        <v>96 box</v>
      </c>
    </row>
    <row r="1118" spans="1:3" x14ac:dyDescent="0.25">
      <c r="A1118" s="22" t="str">
        <f>INDEX(Table2[NAMA BARANG],ROW()-2)</f>
        <v>Kompas DL 45-3(gold)</v>
      </c>
      <c r="B1118" s="23">
        <f ca="1">INDEX(Table2[TT],ROW()-2)</f>
        <v>18</v>
      </c>
      <c r="C1118" s="24" t="str">
        <f>INDEX(Table2[KET],ROW()-2)</f>
        <v>144 pc</v>
      </c>
    </row>
    <row r="1119" spans="1:3" x14ac:dyDescent="0.25">
      <c r="A1119" s="22" t="str">
        <f>INDEX(Table2[NAMA BARANG],ROW()-2)</f>
        <v>Ks. Set 6F 65</v>
      </c>
      <c r="B1119" s="23">
        <f ca="1">INDEX(Table2[TT],ROW()-2)</f>
        <v>4</v>
      </c>
      <c r="C1119" s="24">
        <f>INDEX(Table2[KET],ROW()-2)</f>
        <v>480</v>
      </c>
    </row>
    <row r="1120" spans="1:3" x14ac:dyDescent="0.25">
      <c r="A1120" s="22" t="str">
        <f>INDEX(Table2[NAMA BARANG],ROW()-2)</f>
        <v>Ks. Set 6F 77</v>
      </c>
      <c r="B1120" s="23">
        <f ca="1">INDEX(Table2[TT],ROW()-2)</f>
        <v>2</v>
      </c>
      <c r="C1120" s="24">
        <f>INDEX(Table2[KET],ROW()-2)</f>
        <v>480</v>
      </c>
    </row>
    <row r="1121" spans="1:3" x14ac:dyDescent="0.25">
      <c r="A1121" s="22" t="str">
        <f>INDEX(Table2[NAMA BARANG],ROW()-2)</f>
        <v>Ks. Set ABG Erica 0288(14)/ 0299(9)</v>
      </c>
      <c r="B1121" s="23">
        <f ca="1">INDEX(Table2[TT],ROW()-2)</f>
        <v>23</v>
      </c>
      <c r="C1121" s="24" t="str">
        <f>INDEX(Table2[KET],ROW()-2)</f>
        <v>72 ls</v>
      </c>
    </row>
    <row r="1122" spans="1:3" x14ac:dyDescent="0.25">
      <c r="A1122" s="22" t="str">
        <f>INDEX(Table2[NAMA BARANG],ROW()-2)</f>
        <v>Ks. Set Bonrks Beauty III</v>
      </c>
      <c r="B1122" s="23">
        <f ca="1">INDEX(Table2[TT],ROW()-2)</f>
        <v>2</v>
      </c>
      <c r="C1122" s="24" t="str">
        <f>INDEX(Table2[KET],ROW()-2)</f>
        <v>56 ls</v>
      </c>
    </row>
    <row r="1123" spans="1:3" x14ac:dyDescent="0.25">
      <c r="A1123" s="22" t="str">
        <f>INDEX(Table2[NAMA BARANG],ROW()-2)</f>
        <v>Ks. Set F4 G &amp; G Zodiac 1621</v>
      </c>
      <c r="B1123" s="23">
        <f ca="1">INDEX(Table2[TT],ROW()-2)</f>
        <v>1</v>
      </c>
      <c r="C1123" s="24" t="str">
        <f>INDEX(Table2[KET],ROW()-2)</f>
        <v>100 ls</v>
      </c>
    </row>
    <row r="1124" spans="1:3" x14ac:dyDescent="0.25">
      <c r="A1124" s="22" t="str">
        <f>INDEX(Table2[NAMA BARANG],ROW()-2)</f>
        <v>Ks. Set F4+Data Pribadi</v>
      </c>
      <c r="B1124" s="23">
        <f ca="1">INDEX(Table2[TT],ROW()-2)</f>
        <v>1</v>
      </c>
      <c r="C1124" s="24" t="str">
        <f>INDEX(Table2[KET],ROW()-2)</f>
        <v>120 ls</v>
      </c>
    </row>
    <row r="1125" spans="1:3" x14ac:dyDescent="0.25">
      <c r="A1125" s="22" t="str">
        <f>INDEX(Table2[NAMA BARANG],ROW()-2)</f>
        <v>Ks. Set F4+Sticker Silvia</v>
      </c>
      <c r="B1125" s="23">
        <f ca="1">INDEX(Table2[TT],ROW()-2)</f>
        <v>13</v>
      </c>
      <c r="C1125" s="24" t="str">
        <f>INDEX(Table2[KET],ROW()-2)</f>
        <v>96 ls</v>
      </c>
    </row>
    <row r="1126" spans="1:3" x14ac:dyDescent="0.25">
      <c r="A1126" s="22" t="str">
        <f>INDEX(Table2[NAMA BARANG],ROW()-2)</f>
        <v xml:space="preserve">Ks. Set Fancy MCN </v>
      </c>
      <c r="B1126" s="23">
        <f ca="1">INDEX(Table2[TT],ROW()-2)</f>
        <v>7</v>
      </c>
      <c r="C1126" s="24" t="str">
        <f>INDEX(Table2[KET],ROW()-2)</f>
        <v>84 ls</v>
      </c>
    </row>
    <row r="1127" spans="1:3" x14ac:dyDescent="0.25">
      <c r="A1127" s="22" t="str">
        <f>INDEX(Table2[NAMA BARANG],ROW()-2)</f>
        <v>Ks. Set Garfield</v>
      </c>
      <c r="B1127" s="23">
        <f ca="1">INDEX(Table2[TT],ROW()-2)</f>
        <v>12</v>
      </c>
      <c r="C1127" s="24" t="str">
        <f>INDEX(Table2[KET],ROW()-2)</f>
        <v>60 ls</v>
      </c>
    </row>
    <row r="1128" spans="1:3" x14ac:dyDescent="0.25">
      <c r="A1128" s="22" t="str">
        <f>INDEX(Table2[NAMA BARANG],ROW()-2)</f>
        <v>Ks. Set Hk Mill 2000</v>
      </c>
      <c r="B1128" s="23">
        <f ca="1">INDEX(Table2[TT],ROW()-2)</f>
        <v>3</v>
      </c>
      <c r="C1128" s="24" t="str">
        <f>INDEX(Table2[KET],ROW()-2)</f>
        <v>72 ls</v>
      </c>
    </row>
    <row r="1129" spans="1:3" x14ac:dyDescent="0.25">
      <c r="A1129" s="22" t="str">
        <f>INDEX(Table2[NAMA BARANG],ROW()-2)</f>
        <v>Ks. Set Menara Bunga</v>
      </c>
      <c r="B1129" s="23">
        <f ca="1">INDEX(Table2[TT],ROW()-2)</f>
        <v>1</v>
      </c>
      <c r="C1129" s="24" t="str">
        <f>INDEX(Table2[KET],ROW()-2)</f>
        <v>100 ls</v>
      </c>
    </row>
    <row r="1130" spans="1:3" x14ac:dyDescent="0.25">
      <c r="A1130" s="22" t="str">
        <f>INDEX(Table2[NAMA BARANG],ROW()-2)</f>
        <v>Ks. Set Monroe</v>
      </c>
      <c r="B1130" s="23">
        <f ca="1">INDEX(Table2[TT],ROW()-2)</f>
        <v>1</v>
      </c>
      <c r="C1130" s="24" t="str">
        <f>INDEX(Table2[KET],ROW()-2)</f>
        <v>40 ls</v>
      </c>
    </row>
    <row r="1131" spans="1:3" x14ac:dyDescent="0.25">
      <c r="A1131" s="22" t="str">
        <f>INDEX(Table2[NAMA BARANG],ROW()-2)</f>
        <v>Ks. Set Monroe</v>
      </c>
      <c r="B1131" s="23">
        <f ca="1">INDEX(Table2[TT],ROW()-2)</f>
        <v>1</v>
      </c>
      <c r="C1131" s="24" t="str">
        <f>INDEX(Table2[KET],ROW()-2)</f>
        <v>40 ls</v>
      </c>
    </row>
    <row r="1132" spans="1:3" x14ac:dyDescent="0.25">
      <c r="A1132" s="22" t="str">
        <f>INDEX(Table2[NAMA BARANG],ROW()-2)</f>
        <v>Ks. Set Pipy &amp; Friend</v>
      </c>
      <c r="B1132" s="23">
        <f ca="1">INDEX(Table2[TT],ROW()-2)</f>
        <v>1</v>
      </c>
      <c r="C1132" s="24" t="str">
        <f>INDEX(Table2[KET],ROW()-2)</f>
        <v>72 ls</v>
      </c>
    </row>
    <row r="1133" spans="1:3" x14ac:dyDescent="0.25">
      <c r="A1133" s="22" t="str">
        <f>INDEX(Table2[NAMA BARANG],ROW()-2)</f>
        <v>Kuas Atorna no 11</v>
      </c>
      <c r="B1133" s="23">
        <f ca="1">INDEX(Table2[TT],ROW()-2)</f>
        <v>2</v>
      </c>
      <c r="C1133" s="24" t="str">
        <f>INDEX(Table2[KET],ROW()-2)</f>
        <v>100 ls</v>
      </c>
    </row>
    <row r="1134" spans="1:3" x14ac:dyDescent="0.25">
      <c r="A1134" s="22" t="str">
        <f>INDEX(Table2[NAMA BARANG],ROW()-2)</f>
        <v>Kuas Atorna no 8</v>
      </c>
      <c r="B1134" s="23">
        <f ca="1">INDEX(Table2[TT],ROW()-2)</f>
        <v>3</v>
      </c>
      <c r="C1134" s="24" t="str">
        <f>INDEX(Table2[KET],ROW()-2)</f>
        <v>100 ls</v>
      </c>
    </row>
    <row r="1135" spans="1:3" x14ac:dyDescent="0.25">
      <c r="A1135" s="22" t="str">
        <f>INDEX(Table2[NAMA BARANG],ROW()-2)</f>
        <v>Kuas Atorna no 9</v>
      </c>
      <c r="B1135" s="23">
        <f ca="1">INDEX(Table2[TT],ROW()-2)</f>
        <v>4</v>
      </c>
      <c r="C1135" s="24" t="str">
        <f>INDEX(Table2[KET],ROW()-2)</f>
        <v>100 ls</v>
      </c>
    </row>
    <row r="1136" spans="1:3" x14ac:dyDescent="0.25">
      <c r="A1136" s="22" t="str">
        <f>INDEX(Table2[NAMA BARANG],ROW()-2)</f>
        <v>Kuas Cat 005 (6 pc)</v>
      </c>
      <c r="B1136" s="23">
        <f ca="1">INDEX(Table2[TT],ROW()-2)</f>
        <v>1</v>
      </c>
      <c r="C1136" s="24" t="str">
        <f>INDEX(Table2[KET],ROW()-2)</f>
        <v>480 set</v>
      </c>
    </row>
    <row r="1137" spans="1:3" x14ac:dyDescent="0.25">
      <c r="A1137" s="22" t="str">
        <f>INDEX(Table2[NAMA BARANG],ROW()-2)</f>
        <v>Kuas Cat 251-12H</v>
      </c>
      <c r="B1137" s="23">
        <f ca="1">INDEX(Table2[TT],ROW()-2)</f>
        <v>3</v>
      </c>
      <c r="C1137" s="24" t="str">
        <f>INDEX(Table2[KET],ROW()-2)</f>
        <v>240 set</v>
      </c>
    </row>
    <row r="1138" spans="1:3" x14ac:dyDescent="0.25">
      <c r="A1138" s="22" t="str">
        <f>INDEX(Table2[NAMA BARANG],ROW()-2)</f>
        <v>Kuas Cat H 4 POAI</v>
      </c>
      <c r="B1138" s="23">
        <f ca="1">INDEX(Table2[TT],ROW()-2)</f>
        <v>8</v>
      </c>
      <c r="C1138" s="24" t="str">
        <f>INDEX(Table2[KET],ROW()-2)</f>
        <v>216 pc</v>
      </c>
    </row>
    <row r="1139" spans="1:3" x14ac:dyDescent="0.25">
      <c r="A1139" s="22" t="str">
        <f>INDEX(Table2[NAMA BARANG],ROW()-2)</f>
        <v>Kuas enter 929-1</v>
      </c>
      <c r="B1139" s="23">
        <f ca="1">INDEX(Table2[TT],ROW()-2)</f>
        <v>1</v>
      </c>
      <c r="C1139" s="24" t="str">
        <f>INDEX(Table2[KET],ROW()-2)</f>
        <v>200 ls</v>
      </c>
    </row>
    <row r="1140" spans="1:3" x14ac:dyDescent="0.25">
      <c r="A1140" s="22" t="str">
        <f>INDEX(Table2[NAMA BARANG],ROW()-2)</f>
        <v>Kuas enter 929-2</v>
      </c>
      <c r="B1140" s="23">
        <f ca="1">INDEX(Table2[TT],ROW()-2)</f>
        <v>1</v>
      </c>
      <c r="C1140" s="24" t="str">
        <f>INDEX(Table2[KET],ROW()-2)</f>
        <v>200 ls</v>
      </c>
    </row>
    <row r="1141" spans="1:3" x14ac:dyDescent="0.25">
      <c r="A1141" s="22" t="str">
        <f>INDEX(Table2[NAMA BARANG],ROW()-2)</f>
        <v>Kuas enter no 8</v>
      </c>
      <c r="B1141" s="23">
        <f ca="1">INDEX(Table2[TT],ROW()-2)</f>
        <v>1</v>
      </c>
      <c r="C1141" s="24" t="str">
        <f>INDEX(Table2[KET],ROW()-2)</f>
        <v>100 ls</v>
      </c>
    </row>
    <row r="1142" spans="1:3" x14ac:dyDescent="0.25">
      <c r="A1142" s="22" t="str">
        <f>INDEX(Table2[NAMA BARANG],ROW()-2)</f>
        <v>Kuas enter Set 1929</v>
      </c>
      <c r="B1142" s="23">
        <f ca="1">INDEX(Table2[TT],ROW()-2)</f>
        <v>5</v>
      </c>
      <c r="C1142" s="24" t="str">
        <f>INDEX(Table2[KET],ROW()-2)</f>
        <v>200 set</v>
      </c>
    </row>
    <row r="1143" spans="1:3" x14ac:dyDescent="0.25">
      <c r="A1143" s="22" t="str">
        <f>INDEX(Table2[NAMA BARANG],ROW()-2)</f>
        <v>Kuas Infico no 6</v>
      </c>
      <c r="B1143" s="23">
        <f ca="1">INDEX(Table2[TT],ROW()-2)</f>
        <v>4</v>
      </c>
      <c r="C1143" s="24" t="str">
        <f>INDEX(Table2[KET],ROW()-2)</f>
        <v>200 ls</v>
      </c>
    </row>
    <row r="1144" spans="1:3" x14ac:dyDescent="0.25">
      <c r="A1144" s="22" t="str">
        <f>INDEX(Table2[NAMA BARANG],ROW()-2)</f>
        <v>Kuas Mofie CB 02 kecil (2)/ CB 03 Besar (1)</v>
      </c>
      <c r="B1144" s="23">
        <f ca="1">INDEX(Table2[TT],ROW()-2)</f>
        <v>3</v>
      </c>
      <c r="C1144" s="24" t="str">
        <f>INDEX(Table2[KET],ROW()-2)</f>
        <v>2000 pc</v>
      </c>
    </row>
    <row r="1145" spans="1:3" x14ac:dyDescent="0.25">
      <c r="A1145" s="22" t="str">
        <f>INDEX(Table2[NAMA BARANG],ROW()-2)</f>
        <v>Kuas Montana no 1</v>
      </c>
      <c r="B1145" s="23">
        <f ca="1">INDEX(Table2[TT],ROW()-2)</f>
        <v>7</v>
      </c>
      <c r="C1145" s="24" t="str">
        <f>INDEX(Table2[KET],ROW()-2)</f>
        <v>200 ls</v>
      </c>
    </row>
    <row r="1146" spans="1:3" x14ac:dyDescent="0.25">
      <c r="A1146" s="22" t="str">
        <f>INDEX(Table2[NAMA BARANG],ROW()-2)</f>
        <v>Kuas Montana no 2</v>
      </c>
      <c r="B1146" s="23">
        <f ca="1">INDEX(Table2[TT],ROW()-2)</f>
        <v>11</v>
      </c>
      <c r="C1146" s="24" t="str">
        <f>INDEX(Table2[KET],ROW()-2)</f>
        <v>100 box</v>
      </c>
    </row>
    <row r="1147" spans="1:3" x14ac:dyDescent="0.25">
      <c r="A1147" s="22" t="str">
        <f>INDEX(Table2[NAMA BARANG],ROW()-2)</f>
        <v>Kuas Montana no 3</v>
      </c>
      <c r="B1147" s="23">
        <f ca="1">INDEX(Table2[TT],ROW()-2)</f>
        <v>6</v>
      </c>
      <c r="C1147" s="24" t="str">
        <f>INDEX(Table2[KET],ROW()-2)</f>
        <v>100 box</v>
      </c>
    </row>
    <row r="1148" spans="1:3" x14ac:dyDescent="0.25">
      <c r="A1148" s="22" t="str">
        <f>INDEX(Table2[NAMA BARANG],ROW()-2)</f>
        <v>Kuas Montana no 4</v>
      </c>
      <c r="B1148" s="23">
        <f ca="1">INDEX(Table2[TT],ROW()-2)</f>
        <v>7</v>
      </c>
      <c r="C1148" s="24" t="str">
        <f>INDEX(Table2[KET],ROW()-2)</f>
        <v>100 box</v>
      </c>
    </row>
    <row r="1149" spans="1:3" x14ac:dyDescent="0.25">
      <c r="A1149" s="22" t="str">
        <f>INDEX(Table2[NAMA BARANG],ROW()-2)</f>
        <v>Kuas Montana no 5</v>
      </c>
      <c r="B1149" s="23">
        <f ca="1">INDEX(Table2[TT],ROW()-2)</f>
        <v>9</v>
      </c>
      <c r="C1149" s="24" t="str">
        <f>INDEX(Table2[KET],ROW()-2)</f>
        <v>75 box</v>
      </c>
    </row>
    <row r="1150" spans="1:3" x14ac:dyDescent="0.25">
      <c r="A1150" s="22" t="str">
        <f>INDEX(Table2[NAMA BARANG],ROW()-2)</f>
        <v>Kuas Montana no 6</v>
      </c>
      <c r="B1150" s="23">
        <f ca="1">INDEX(Table2[TT],ROW()-2)</f>
        <v>10</v>
      </c>
      <c r="C1150" s="24" t="str">
        <f>INDEX(Table2[KET],ROW()-2)</f>
        <v>75 box</v>
      </c>
    </row>
    <row r="1151" spans="1:3" x14ac:dyDescent="0.25">
      <c r="A1151" s="22" t="str">
        <f>INDEX(Table2[NAMA BARANG],ROW()-2)</f>
        <v>Kuas pagoda 251-8</v>
      </c>
      <c r="B1151" s="23">
        <f ca="1">INDEX(Table2[TT],ROW()-2)</f>
        <v>2</v>
      </c>
      <c r="C1151" s="24" t="str">
        <f>INDEX(Table2[KET],ROW()-2)</f>
        <v>25 gr</v>
      </c>
    </row>
    <row r="1152" spans="1:3" x14ac:dyDescent="0.25">
      <c r="A1152" s="22" t="str">
        <f>INDEX(Table2[NAMA BARANG],ROW()-2)</f>
        <v>Kuas pagoda 5(2)/ 6(2)</v>
      </c>
      <c r="B1152" s="23">
        <f ca="1">INDEX(Table2[TT],ROW()-2)</f>
        <v>4</v>
      </c>
      <c r="C1152" s="24" t="str">
        <f>INDEX(Table2[KET],ROW()-2)</f>
        <v>25 gros</v>
      </c>
    </row>
    <row r="1153" spans="1:3" x14ac:dyDescent="0.25">
      <c r="A1153" s="22" t="str">
        <f>INDEX(Table2[NAMA BARANG],ROW()-2)</f>
        <v>Kuas Pagoda no 1 (251-1)</v>
      </c>
      <c r="B1153" s="23">
        <f ca="1">INDEX(Table2[TT],ROW()-2)</f>
        <v>1</v>
      </c>
      <c r="C1153" s="24" t="str">
        <f>INDEX(Table2[KET],ROW()-2)</f>
        <v>25 gr</v>
      </c>
    </row>
    <row r="1154" spans="1:3" x14ac:dyDescent="0.25">
      <c r="A1154" s="22" t="str">
        <f>INDEX(Table2[NAMA BARANG],ROW()-2)</f>
        <v>Kuas pagoda no 11</v>
      </c>
      <c r="B1154" s="23">
        <f ca="1">INDEX(Table2[TT],ROW()-2)</f>
        <v>3</v>
      </c>
      <c r="C1154" s="24" t="str">
        <f>INDEX(Table2[KET],ROW()-2)</f>
        <v>15 gros</v>
      </c>
    </row>
    <row r="1155" spans="1:3" x14ac:dyDescent="0.25">
      <c r="A1155" s="22" t="str">
        <f>INDEX(Table2[NAMA BARANG],ROW()-2)</f>
        <v>Kuas pagoda set 1928</v>
      </c>
      <c r="B1155" s="23">
        <f ca="1">INDEX(Table2[TT],ROW()-2)</f>
        <v>7</v>
      </c>
      <c r="C1155" s="24" t="str">
        <f>INDEX(Table2[KET],ROW()-2)</f>
        <v>480 pc</v>
      </c>
    </row>
    <row r="1156" spans="1:3" x14ac:dyDescent="0.25">
      <c r="A1156" s="22" t="str">
        <f>INDEX(Table2[NAMA BARANG],ROW()-2)</f>
        <v>Kuas PBB 1110</v>
      </c>
      <c r="B1156" s="23">
        <f ca="1">INDEX(Table2[TT],ROW()-2)</f>
        <v>5</v>
      </c>
      <c r="C1156" s="24" t="str">
        <f>INDEX(Table2[KET],ROW()-2)</f>
        <v>20 gr</v>
      </c>
    </row>
    <row r="1157" spans="1:3" x14ac:dyDescent="0.25">
      <c r="A1157" s="22" t="str">
        <f>INDEX(Table2[NAMA BARANG],ROW()-2)</f>
        <v>Kuas PBB 1111</v>
      </c>
      <c r="B1157" s="23">
        <f ca="1">INDEX(Table2[TT],ROW()-2)</f>
        <v>6</v>
      </c>
      <c r="C1157" s="24" t="str">
        <f>INDEX(Table2[KET],ROW()-2)</f>
        <v>15 gr</v>
      </c>
    </row>
    <row r="1158" spans="1:3" x14ac:dyDescent="0.25">
      <c r="A1158" s="22" t="str">
        <f>INDEX(Table2[NAMA BARANG],ROW()-2)</f>
        <v>Kuas TF 2620</v>
      </c>
      <c r="B1158" s="23">
        <f ca="1">INDEX(Table2[TT],ROW()-2)</f>
        <v>5</v>
      </c>
      <c r="C1158" s="24">
        <f>INDEX(Table2[KET],ROW()-2)</f>
        <v>240</v>
      </c>
    </row>
    <row r="1159" spans="1:3" x14ac:dyDescent="0.25">
      <c r="A1159" s="22" t="str">
        <f>INDEX(Table2[NAMA BARANG],ROW()-2)</f>
        <v>Kuas Walito 6626</v>
      </c>
      <c r="B1159" s="23">
        <f ca="1">INDEX(Table2[TT],ROW()-2)</f>
        <v>1</v>
      </c>
      <c r="C1159" s="24">
        <f>INDEX(Table2[KET],ROW()-2)</f>
        <v>0</v>
      </c>
    </row>
    <row r="1160" spans="1:3" x14ac:dyDescent="0.25">
      <c r="A1160" s="22" t="str">
        <f>INDEX(Table2[NAMA BARANG],ROW()-2)</f>
        <v>Kuas/ Brush E02</v>
      </c>
      <c r="B1160" s="23">
        <f ca="1">INDEX(Table2[TT],ROW()-2)</f>
        <v>2</v>
      </c>
      <c r="C1160" s="24" t="str">
        <f>INDEX(Table2[KET],ROW()-2)</f>
        <v>600 pc</v>
      </c>
    </row>
    <row r="1161" spans="1:3" x14ac:dyDescent="0.25">
      <c r="A1161" s="22" t="str">
        <f>INDEX(Table2[NAMA BARANG],ROW()-2)</f>
        <v>KUT MCN besar</v>
      </c>
      <c r="B1161" s="23">
        <f ca="1">INDEX(Table2[TT],ROW()-2)</f>
        <v>5</v>
      </c>
      <c r="C1161" s="24" t="str">
        <f>INDEX(Table2[KET],ROW()-2)</f>
        <v>230 ls</v>
      </c>
    </row>
    <row r="1162" spans="1:3" x14ac:dyDescent="0.25">
      <c r="A1162" s="22" t="str">
        <f>INDEX(Table2[NAMA BARANG],ROW()-2)</f>
        <v>L Leaf A5 100 Hologram AV(15) Bellsmart</v>
      </c>
      <c r="B1162" s="23">
        <f ca="1">INDEX(Table2[TT],ROW()-2)</f>
        <v>15</v>
      </c>
      <c r="C1162" s="24">
        <f>INDEX(Table2[KET],ROW()-2)</f>
        <v>600</v>
      </c>
    </row>
    <row r="1163" spans="1:3" x14ac:dyDescent="0.25">
      <c r="A1163" s="22" t="str">
        <f>INDEX(Table2[NAMA BARANG],ROW()-2)</f>
        <v>L Leaf A5 100 Hologram Car</v>
      </c>
      <c r="B1163" s="23">
        <f ca="1">INDEX(Table2[TT],ROW()-2)</f>
        <v>1</v>
      </c>
      <c r="C1163" s="24">
        <f>INDEX(Table2[KET],ROW()-2)</f>
        <v>600</v>
      </c>
    </row>
    <row r="1164" spans="1:3" x14ac:dyDescent="0.25">
      <c r="A1164" s="22" t="str">
        <f>INDEX(Table2[NAMA BARANG],ROW()-2)</f>
        <v>L leaf A5 100 LBR Koala MTK Strimin</v>
      </c>
      <c r="B1164" s="23">
        <f ca="1">INDEX(Table2[TT],ROW()-2)</f>
        <v>2</v>
      </c>
      <c r="C1164" s="24">
        <f>INDEX(Table2[KET],ROW()-2)</f>
        <v>150</v>
      </c>
    </row>
    <row r="1165" spans="1:3" x14ac:dyDescent="0.25">
      <c r="A1165" s="22" t="str">
        <f>INDEX(Table2[NAMA BARANG],ROW()-2)</f>
        <v>L leaf A5 100 MTK Kotak B</v>
      </c>
      <c r="B1165" s="23">
        <f ca="1">INDEX(Table2[TT],ROW()-2)</f>
        <v>1</v>
      </c>
      <c r="C1165" s="24">
        <f>INDEX(Table2[KET],ROW()-2)</f>
        <v>150</v>
      </c>
    </row>
    <row r="1166" spans="1:3" x14ac:dyDescent="0.25">
      <c r="A1166" s="22" t="str">
        <f>INDEX(Table2[NAMA BARANG],ROW()-2)</f>
        <v>L Leaf A5 100 Rainbow polos</v>
      </c>
      <c r="B1166" s="23">
        <f ca="1">INDEX(Table2[TT],ROW()-2)</f>
        <v>1</v>
      </c>
      <c r="C1166" s="24" t="str">
        <f>INDEX(Table2[KET],ROW()-2)</f>
        <v>160 pc</v>
      </c>
    </row>
    <row r="1167" spans="1:3" x14ac:dyDescent="0.25">
      <c r="A1167" s="22" t="str">
        <f>INDEX(Table2[NAMA BARANG],ROW()-2)</f>
        <v>L Leaf A5 100 vintage</v>
      </c>
      <c r="B1167" s="23">
        <f ca="1">INDEX(Table2[TT],ROW()-2)</f>
        <v>1</v>
      </c>
      <c r="C1167" s="24" t="str">
        <f>INDEX(Table2[KET],ROW()-2)</f>
        <v>360 pc</v>
      </c>
    </row>
    <row r="1168" spans="1:3" x14ac:dyDescent="0.25">
      <c r="A1168" s="22" t="str">
        <f>INDEX(Table2[NAMA BARANG],ROW()-2)</f>
        <v>L Leaf A5 100-12 Frozen</v>
      </c>
      <c r="B1168" s="23">
        <f ca="1">INDEX(Table2[TT],ROW()-2)</f>
        <v>1</v>
      </c>
      <c r="C1168" s="24">
        <f>INDEX(Table2[KET],ROW()-2)</f>
        <v>360</v>
      </c>
    </row>
    <row r="1169" spans="1:3" x14ac:dyDescent="0.25">
      <c r="A1169" s="22" t="str">
        <f>INDEX(Table2[NAMA BARANG],ROW()-2)</f>
        <v>L Leaf A5 100-12T Sun/ Kitty</v>
      </c>
      <c r="B1169" s="23">
        <f ca="1">INDEX(Table2[TT],ROW()-2)</f>
        <v>2</v>
      </c>
      <c r="C1169" s="24">
        <f>INDEX(Table2[KET],ROW()-2)</f>
        <v>360</v>
      </c>
    </row>
    <row r="1170" spans="1:3" x14ac:dyDescent="0.25">
      <c r="A1170" s="22" t="str">
        <f>INDEX(Table2[NAMA BARANG],ROW()-2)</f>
        <v>L Leaf A5 110 gasta Kitty</v>
      </c>
      <c r="B1170" s="23">
        <f ca="1">INDEX(Table2[TT],ROW()-2)</f>
        <v>1</v>
      </c>
      <c r="C1170" s="24">
        <f>INDEX(Table2[KET],ROW()-2)</f>
        <v>0</v>
      </c>
    </row>
    <row r="1171" spans="1:3" x14ac:dyDescent="0.25">
      <c r="A1171" s="22" t="str">
        <f>INDEX(Table2[NAMA BARANG],ROW()-2)</f>
        <v>L Leaf A5 110 vintage gasta/ Frozen</v>
      </c>
      <c r="B1171" s="23">
        <f ca="1">INDEX(Table2[TT],ROW()-2)</f>
        <v>2</v>
      </c>
      <c r="C1171" s="24">
        <f>INDEX(Table2[KET],ROW()-2)</f>
        <v>0</v>
      </c>
    </row>
    <row r="1172" spans="1:3" x14ac:dyDescent="0.25">
      <c r="A1172" s="22" t="str">
        <f>INDEX(Table2[NAMA BARANG],ROW()-2)</f>
        <v>L Leaf A5 1213 paint</v>
      </c>
      <c r="B1172" s="23">
        <f ca="1">INDEX(Table2[TT],ROW()-2)</f>
        <v>4</v>
      </c>
      <c r="C1172" s="24">
        <f>INDEX(Table2[KET],ROW()-2)</f>
        <v>720</v>
      </c>
    </row>
    <row r="1173" spans="1:3" x14ac:dyDescent="0.25">
      <c r="A1173" s="22" t="str">
        <f>INDEX(Table2[NAMA BARANG],ROW()-2)</f>
        <v>L leaf A5 50 koala MTK kotak k</v>
      </c>
      <c r="B1173" s="23">
        <f ca="1">INDEX(Table2[TT],ROW()-2)</f>
        <v>1</v>
      </c>
      <c r="C1173" s="24">
        <f>INDEX(Table2[KET],ROW()-2)</f>
        <v>300</v>
      </c>
    </row>
    <row r="1174" spans="1:3" x14ac:dyDescent="0.25">
      <c r="A1174" s="22" t="str">
        <f>INDEX(Table2[NAMA BARANG],ROW()-2)</f>
        <v>L leaf A5 50 MTK kotak b</v>
      </c>
      <c r="B1174" s="23">
        <f ca="1">INDEX(Table2[TT],ROW()-2)</f>
        <v>1</v>
      </c>
      <c r="C1174" s="24">
        <f>INDEX(Table2[KET],ROW()-2)</f>
        <v>300</v>
      </c>
    </row>
    <row r="1175" spans="1:3" x14ac:dyDescent="0.25">
      <c r="A1175" s="22" t="str">
        <f>INDEX(Table2[NAMA BARANG],ROW()-2)</f>
        <v>L Leaf A5 50 rainbow garis</v>
      </c>
      <c r="B1175" s="23">
        <f ca="1">INDEX(Table2[TT],ROW()-2)</f>
        <v>2</v>
      </c>
      <c r="C1175" s="24">
        <f>INDEX(Table2[KET],ROW()-2)</f>
        <v>200</v>
      </c>
    </row>
    <row r="1176" spans="1:3" x14ac:dyDescent="0.25">
      <c r="A1176" s="22" t="str">
        <f>INDEX(Table2[NAMA BARANG],ROW()-2)</f>
        <v>L Leaf A5 biasa minion</v>
      </c>
      <c r="B1176" s="23">
        <f ca="1">INDEX(Table2[TT],ROW()-2)</f>
        <v>1</v>
      </c>
      <c r="C1176" s="24">
        <f>INDEX(Table2[KET],ROW()-2)</f>
        <v>720</v>
      </c>
    </row>
    <row r="1177" spans="1:3" x14ac:dyDescent="0.25">
      <c r="A1177" s="22" t="str">
        <f>INDEX(Table2[NAMA BARANG],ROW()-2)</f>
        <v>L Leaf A5 Fancy 20 lb Cpr</v>
      </c>
      <c r="B1177" s="23">
        <f ca="1">INDEX(Table2[TT],ROW()-2)</f>
        <v>6</v>
      </c>
      <c r="C1177" s="24">
        <f>INDEX(Table2[KET],ROW()-2)</f>
        <v>720</v>
      </c>
    </row>
    <row r="1178" spans="1:3" x14ac:dyDescent="0.25">
      <c r="A1178" s="22" t="str">
        <f>INDEX(Table2[NAMA BARANG],ROW()-2)</f>
        <v>L Leaf A5 Fancy Ps Asiong</v>
      </c>
      <c r="B1178" s="23">
        <f ca="1">INDEX(Table2[TT],ROW()-2)</f>
        <v>4</v>
      </c>
      <c r="C1178" s="24" t="str">
        <f>INDEX(Table2[KET],ROW()-2)</f>
        <v>720 pc</v>
      </c>
    </row>
    <row r="1179" spans="1:3" x14ac:dyDescent="0.25">
      <c r="A1179" s="22" t="str">
        <f>INDEX(Table2[NAMA BARANG],ROW()-2)</f>
        <v>L Leaf A5 Fancy+Sticker</v>
      </c>
      <c r="B1179" s="23">
        <f ca="1">INDEX(Table2[TT],ROW()-2)</f>
        <v>1</v>
      </c>
      <c r="C1179" s="24" t="str">
        <f>INDEX(Table2[KET],ROW()-2)</f>
        <v>720 pc</v>
      </c>
    </row>
    <row r="1180" spans="1:3" x14ac:dyDescent="0.25">
      <c r="A1180" s="22" t="str">
        <f>INDEX(Table2[NAMA BARANG],ROW()-2)</f>
        <v>L Leaf A5 Holo plong pony, Hk, car Biodata</v>
      </c>
      <c r="B1180" s="23">
        <f ca="1">INDEX(Table2[TT],ROW()-2)</f>
        <v>2</v>
      </c>
      <c r="C1180" s="24">
        <f>INDEX(Table2[KET],ROW()-2)</f>
        <v>600</v>
      </c>
    </row>
    <row r="1181" spans="1:3" x14ac:dyDescent="0.25">
      <c r="A1181" s="22" t="str">
        <f>INDEX(Table2[NAMA BARANG],ROW()-2)</f>
        <v>L Leaf A5 Holo+Sticker</v>
      </c>
      <c r="B1181" s="23">
        <f ca="1">INDEX(Table2[TT],ROW()-2)</f>
        <v>4</v>
      </c>
      <c r="C1181" s="24" t="str">
        <f>INDEX(Table2[KET],ROW()-2)</f>
        <v>720 pc</v>
      </c>
    </row>
    <row r="1182" spans="1:3" x14ac:dyDescent="0.25">
      <c r="A1182" s="22" t="str">
        <f>INDEX(Table2[NAMA BARANG],ROW()-2)</f>
        <v>L Leaf A5 plong Hk</v>
      </c>
      <c r="B1182" s="23">
        <f ca="1">INDEX(Table2[TT],ROW()-2)</f>
        <v>14</v>
      </c>
      <c r="C1182" s="24">
        <f>INDEX(Table2[KET],ROW()-2)</f>
        <v>480</v>
      </c>
    </row>
    <row r="1183" spans="1:3" x14ac:dyDescent="0.25">
      <c r="A1183" s="22" t="str">
        <f>INDEX(Table2[NAMA BARANG],ROW()-2)</f>
        <v>L Leaf A5 plong Holo IQ</v>
      </c>
      <c r="B1183" s="23">
        <f ca="1">INDEX(Table2[TT],ROW()-2)</f>
        <v>2</v>
      </c>
      <c r="C1183" s="24">
        <f>INDEX(Table2[KET],ROW()-2)</f>
        <v>600</v>
      </c>
    </row>
    <row r="1184" spans="1:3" x14ac:dyDescent="0.25">
      <c r="A1184" s="22" t="str">
        <f>INDEX(Table2[NAMA BARANG],ROW()-2)</f>
        <v>L Leaf A5 plong Holo Snow White</v>
      </c>
      <c r="B1184" s="23">
        <f ca="1">INDEX(Table2[TT],ROW()-2)</f>
        <v>2</v>
      </c>
      <c r="C1184" s="24">
        <f>INDEX(Table2[KET],ROW()-2)</f>
        <v>600</v>
      </c>
    </row>
    <row r="1185" spans="1:3" x14ac:dyDescent="0.25">
      <c r="A1185" s="22" t="str">
        <f>INDEX(Table2[NAMA BARANG],ROW()-2)</f>
        <v>L Leaf A5 plong Holo Sofia(3) BB Smart(3)</v>
      </c>
      <c r="B1185" s="23">
        <f ca="1">INDEX(Table2[TT],ROW()-2)</f>
        <v>6</v>
      </c>
      <c r="C1185" s="24">
        <f>INDEX(Table2[KET],ROW()-2)</f>
        <v>600</v>
      </c>
    </row>
    <row r="1186" spans="1:3" x14ac:dyDescent="0.25">
      <c r="A1186" s="22" t="str">
        <f>INDEX(Table2[NAMA BARANG],ROW()-2)</f>
        <v>L Leaf A5 plong monster</v>
      </c>
      <c r="B1186" s="23">
        <f ca="1">INDEX(Table2[TT],ROW()-2)</f>
        <v>1</v>
      </c>
      <c r="C1186" s="24">
        <f>INDEX(Table2[KET],ROW()-2)</f>
        <v>480</v>
      </c>
    </row>
    <row r="1187" spans="1:3" x14ac:dyDescent="0.25">
      <c r="A1187" s="22" t="str">
        <f>INDEX(Table2[NAMA BARANG],ROW()-2)</f>
        <v>L Leaf A5 plong QF</v>
      </c>
      <c r="B1187" s="23">
        <f ca="1">INDEX(Table2[TT],ROW()-2)</f>
        <v>1</v>
      </c>
      <c r="C1187" s="24">
        <f>INDEX(Table2[KET],ROW()-2)</f>
        <v>600</v>
      </c>
    </row>
    <row r="1188" spans="1:3" x14ac:dyDescent="0.25">
      <c r="A1188" s="22" t="str">
        <f>INDEX(Table2[NAMA BARANG],ROW()-2)</f>
        <v>L Leaf A5 plong Sofia</v>
      </c>
      <c r="B1188" s="23">
        <f ca="1">INDEX(Table2[TT],ROW()-2)</f>
        <v>17</v>
      </c>
      <c r="C1188" s="24">
        <f>INDEX(Table2[KET],ROW()-2)</f>
        <v>480</v>
      </c>
    </row>
    <row r="1189" spans="1:3" x14ac:dyDescent="0.25">
      <c r="A1189" s="22" t="str">
        <f>INDEX(Table2[NAMA BARANG],ROW()-2)</f>
        <v>L Leaf A5 plong Zodiak</v>
      </c>
      <c r="B1189" s="23">
        <f ca="1">INDEX(Table2[TT],ROW()-2)</f>
        <v>61</v>
      </c>
      <c r="C1189" s="24">
        <f>INDEX(Table2[KET],ROW()-2)</f>
        <v>480</v>
      </c>
    </row>
    <row r="1190" spans="1:3" x14ac:dyDescent="0.25">
      <c r="A1190" s="22" t="str">
        <f>INDEX(Table2[NAMA BARANG],ROW()-2)</f>
        <v>L Leaf A5 polos</v>
      </c>
      <c r="B1190" s="23">
        <f ca="1">INDEX(Table2[TT],ROW()-2)</f>
        <v>1</v>
      </c>
      <c r="C1190" s="24" t="str">
        <f>INDEX(Table2[KET],ROW()-2)</f>
        <v>432 pc</v>
      </c>
    </row>
    <row r="1191" spans="1:3" x14ac:dyDescent="0.25">
      <c r="A1191" s="22" t="str">
        <f>INDEX(Table2[NAMA BARANG],ROW()-2)</f>
        <v>L Leaf alfa A5 Holo campur</v>
      </c>
      <c r="B1191" s="23">
        <f ca="1">INDEX(Table2[TT],ROW()-2)</f>
        <v>27</v>
      </c>
      <c r="C1191" s="24">
        <f>INDEX(Table2[KET],ROW()-2)</f>
        <v>480</v>
      </c>
    </row>
    <row r="1192" spans="1:3" x14ac:dyDescent="0.25">
      <c r="A1192" s="22" t="str">
        <f>INDEX(Table2[NAMA BARANG],ROW()-2)</f>
        <v>L Leaf B5/ 40 polos</v>
      </c>
      <c r="B1192" s="23">
        <f ca="1">INDEX(Table2[TT],ROW()-2)</f>
        <v>21</v>
      </c>
      <c r="C1192" s="24" t="str">
        <f>INDEX(Table2[KET],ROW()-2)</f>
        <v>120 pc</v>
      </c>
    </row>
    <row r="1193" spans="1:3" x14ac:dyDescent="0.25">
      <c r="A1193" s="22" t="str">
        <f>INDEX(Table2[NAMA BARANG],ROW()-2)</f>
        <v>L Leaf Fancy A5 20 lb minion (3)/ bear(1)/ rilakuma(2)</v>
      </c>
      <c r="B1193" s="23">
        <f ca="1">INDEX(Table2[TT],ROW()-2)</f>
        <v>6</v>
      </c>
      <c r="C1193" s="24" t="str">
        <f>INDEX(Table2[KET],ROW()-2)</f>
        <v>720 pc</v>
      </c>
    </row>
    <row r="1194" spans="1:3" x14ac:dyDescent="0.25">
      <c r="A1194" s="22" t="str">
        <f>INDEX(Table2[NAMA BARANG],ROW()-2)</f>
        <v>L Leaf Fancy UTN Biodata blk</v>
      </c>
      <c r="B1194" s="23">
        <f ca="1">INDEX(Table2[TT],ROW()-2)</f>
        <v>10</v>
      </c>
      <c r="C1194" s="24" t="str">
        <f>INDEX(Table2[KET],ROW()-2)</f>
        <v>600 pc</v>
      </c>
    </row>
    <row r="1195" spans="1:3" x14ac:dyDescent="0.25">
      <c r="A1195" s="22" t="str">
        <f>INDEX(Table2[NAMA BARANG],ROW()-2)</f>
        <v>L Leaf Holo A5 + puzzle AV(3)/ Hk(2)</v>
      </c>
      <c r="B1195" s="23">
        <f ca="1">INDEX(Table2[TT],ROW()-2)</f>
        <v>4</v>
      </c>
      <c r="C1195" s="24">
        <f>INDEX(Table2[KET],ROW()-2)</f>
        <v>600</v>
      </c>
    </row>
    <row r="1196" spans="1:3" x14ac:dyDescent="0.25">
      <c r="A1196" s="22" t="str">
        <f>INDEX(Table2[NAMA BARANG],ROW()-2)</f>
        <v>L Leaf Holo+puzzle Snow White/ BB</v>
      </c>
      <c r="B1196" s="23">
        <f ca="1">INDEX(Table2[TT],ROW()-2)</f>
        <v>2</v>
      </c>
      <c r="C1196" s="24">
        <f>INDEX(Table2[KET],ROW()-2)</f>
        <v>600</v>
      </c>
    </row>
    <row r="1197" spans="1:3" x14ac:dyDescent="0.25">
      <c r="A1197" s="22" t="str">
        <f>INDEX(Table2[NAMA BARANG],ROW()-2)</f>
        <v>L Leaf plong Holo AV(5)/ QF(7)</v>
      </c>
      <c r="B1197" s="23">
        <f ca="1">INDEX(Table2[TT],ROW()-2)</f>
        <v>12</v>
      </c>
      <c r="C1197" s="24">
        <f>INDEX(Table2[KET],ROW()-2)</f>
        <v>480</v>
      </c>
    </row>
    <row r="1198" spans="1:3" x14ac:dyDescent="0.25">
      <c r="A1198" s="22" t="str">
        <f>INDEX(Table2[NAMA BARANG],ROW()-2)</f>
        <v>L Leaf plong Holo Queen</v>
      </c>
      <c r="B1198" s="23">
        <f ca="1">INDEX(Table2[TT],ROW()-2)</f>
        <v>7</v>
      </c>
      <c r="C1198" s="24">
        <f>INDEX(Table2[KET],ROW()-2)</f>
        <v>480</v>
      </c>
    </row>
    <row r="1199" spans="1:3" x14ac:dyDescent="0.25">
      <c r="A1199" s="22" t="str">
        <f>INDEX(Table2[NAMA BARANG],ROW()-2)</f>
        <v>L Leaf plong snow(10)/ Sofia(8)/ BB Smart(8)</v>
      </c>
      <c r="B1199" s="23">
        <f ca="1">INDEX(Table2[TT],ROW()-2)</f>
        <v>26</v>
      </c>
      <c r="C1199" s="24">
        <f>INDEX(Table2[KET],ROW()-2)</f>
        <v>480</v>
      </c>
    </row>
    <row r="1200" spans="1:3" x14ac:dyDescent="0.25">
      <c r="A1200" s="22" t="str">
        <f>INDEX(Table2[NAMA BARANG],ROW()-2)</f>
        <v>L Leaf polos 40 sisipan 5w pembatas</v>
      </c>
      <c r="B1200" s="23">
        <f ca="1">INDEX(Table2[TT],ROW()-2)</f>
        <v>4</v>
      </c>
      <c r="C1200" s="24">
        <f>INDEX(Table2[KET],ROW()-2)</f>
        <v>180</v>
      </c>
    </row>
    <row r="1201" spans="1:3" x14ac:dyDescent="0.25">
      <c r="A1201" s="22" t="str">
        <f>INDEX(Table2[NAMA BARANG],ROW()-2)</f>
        <v>L Leaf pon mobile legend go star</v>
      </c>
      <c r="B1201" s="23">
        <f ca="1">INDEX(Table2[TT],ROW()-2)</f>
        <v>15</v>
      </c>
      <c r="C1201" s="24">
        <f>INDEX(Table2[KET],ROW()-2)</f>
        <v>800</v>
      </c>
    </row>
    <row r="1202" spans="1:3" x14ac:dyDescent="0.25">
      <c r="A1202" s="22" t="str">
        <f>INDEX(Table2[NAMA BARANG],ROW()-2)</f>
        <v>L Leaf punch Neo</v>
      </c>
      <c r="B1202" s="23">
        <f ca="1">INDEX(Table2[TT],ROW()-2)</f>
        <v>5</v>
      </c>
      <c r="C1202" s="24">
        <f>INDEX(Table2[KET],ROW()-2)</f>
        <v>480</v>
      </c>
    </row>
    <row r="1203" spans="1:3" x14ac:dyDescent="0.25">
      <c r="A1203" s="22" t="str">
        <f>INDEX(Table2[NAMA BARANG],ROW()-2)</f>
        <v>Label Mesin JA MX-3300</v>
      </c>
      <c r="B1203" s="23">
        <f ca="1">INDEX(Table2[TT],ROW()-2)</f>
        <v>5</v>
      </c>
      <c r="C1203" s="24" t="str">
        <f>INDEX(Table2[KET],ROW()-2)</f>
        <v>30 pc</v>
      </c>
    </row>
    <row r="1204" spans="1:3" x14ac:dyDescent="0.25">
      <c r="A1204" s="22" t="str">
        <f>INDEX(Table2[NAMA BARANG],ROW()-2)</f>
        <v>Laminating DB 6898 (KTP)</v>
      </c>
      <c r="B1204" s="23">
        <f ca="1">INDEX(Table2[TT],ROW()-2)</f>
        <v>1</v>
      </c>
      <c r="C1204" s="24">
        <f>INDEX(Table2[KET],ROW()-2)</f>
        <v>100</v>
      </c>
    </row>
    <row r="1205" spans="1:3" x14ac:dyDescent="0.25">
      <c r="A1205" s="22" t="str">
        <f>INDEX(Table2[NAMA BARANG],ROW()-2)</f>
        <v>Laminating Film 100 DB 255 340</v>
      </c>
      <c r="B1205" s="23">
        <f ca="1">INDEX(Table2[TT],ROW()-2)</f>
        <v>2</v>
      </c>
      <c r="C1205" s="24" t="str">
        <f>INDEX(Table2[KET],ROW()-2)</f>
        <v>10 pk</v>
      </c>
    </row>
    <row r="1206" spans="1:3" x14ac:dyDescent="0.25">
      <c r="A1206" s="22" t="str">
        <f>INDEX(Table2[NAMA BARANG],ROW()-2)</f>
        <v>Laminating ID Card DB 100 KTp ATAS</v>
      </c>
      <c r="B1206" s="23">
        <f ca="1">INDEX(Table2[TT],ROW()-2)</f>
        <v>3</v>
      </c>
      <c r="C1206" s="24">
        <f>INDEX(Table2[KET],ROW()-2)</f>
        <v>100</v>
      </c>
    </row>
    <row r="1207" spans="1:3" x14ac:dyDescent="0.25">
      <c r="A1207" s="22" t="str">
        <f>INDEX(Table2[NAMA BARANG],ROW()-2)</f>
        <v>Laminating TF 100 KTp</v>
      </c>
      <c r="B1207" s="23">
        <f ca="1">INDEX(Table2[TT],ROW()-2)</f>
        <v>7</v>
      </c>
      <c r="C1207" s="24" t="str">
        <f>INDEX(Table2[KET],ROW()-2)</f>
        <v>100 pk</v>
      </c>
    </row>
    <row r="1208" spans="1:3" x14ac:dyDescent="0.25">
      <c r="A1208" s="22" t="str">
        <f>INDEX(Table2[NAMA BARANG],ROW()-2)</f>
        <v>Lem cair B.glue 22ml mini</v>
      </c>
      <c r="B1208" s="23">
        <f ca="1">INDEX(Table2[TT],ROW()-2)</f>
        <v>7</v>
      </c>
      <c r="C1208" s="24" t="str">
        <f>INDEX(Table2[KET],ROW()-2)</f>
        <v>60 ls</v>
      </c>
    </row>
    <row r="1209" spans="1:3" x14ac:dyDescent="0.25">
      <c r="A1209" s="22" t="str">
        <f>INDEX(Table2[NAMA BARANG],ROW()-2)</f>
        <v>Lem cair B.glue 75ml T</v>
      </c>
      <c r="B1209" s="23">
        <f ca="1">INDEX(Table2[TT],ROW()-2)</f>
        <v>20</v>
      </c>
      <c r="C1209" s="24" t="str">
        <f>INDEX(Table2[KET],ROW()-2)</f>
        <v>16 ls</v>
      </c>
    </row>
    <row r="1210" spans="1:3" x14ac:dyDescent="0.25">
      <c r="A1210" s="22" t="str">
        <f>INDEX(Table2[NAMA BARANG],ROW()-2)</f>
        <v>Lem Cair By 309 38 ml (24)</v>
      </c>
      <c r="B1210" s="23">
        <f ca="1">INDEX(Table2[TT],ROW()-2)</f>
        <v>9</v>
      </c>
      <c r="C1210" s="24" t="str">
        <f>INDEX(Table2[KET],ROW()-2)</f>
        <v>576 pc</v>
      </c>
    </row>
    <row r="1211" spans="1:3" x14ac:dyDescent="0.25">
      <c r="A1211" s="22" t="str">
        <f>INDEX(Table2[NAMA BARANG],ROW()-2)</f>
        <v>Lem Cair By 313 30ml (24)</v>
      </c>
      <c r="B1211" s="23">
        <f ca="1">INDEX(Table2[TT],ROW()-2)</f>
        <v>4</v>
      </c>
      <c r="C1211" s="24" t="str">
        <f>INDEX(Table2[KET],ROW()-2)</f>
        <v>576 pc</v>
      </c>
    </row>
    <row r="1212" spans="1:3" x14ac:dyDescent="0.25">
      <c r="A1212" s="22" t="str">
        <f>INDEX(Table2[NAMA BARANG],ROW()-2)</f>
        <v>Lem Cair By 820 30ml (24)</v>
      </c>
      <c r="B1212" s="23">
        <f ca="1">INDEX(Table2[TT],ROW()-2)</f>
        <v>11</v>
      </c>
      <c r="C1212" s="24" t="str">
        <f>INDEX(Table2[KET],ROW()-2)</f>
        <v>576 pc</v>
      </c>
    </row>
    <row r="1213" spans="1:3" x14ac:dyDescent="0.25">
      <c r="A1213" s="22" t="str">
        <f>INDEX(Table2[NAMA BARANG],ROW()-2)</f>
        <v>Lem execellent Alteco (Yushinca)</v>
      </c>
      <c r="B1213" s="23">
        <f ca="1">INDEX(Table2[TT],ROW()-2)</f>
        <v>15</v>
      </c>
      <c r="C1213" s="24" t="str">
        <f>INDEX(Table2[KET],ROW()-2)</f>
        <v>600 pc</v>
      </c>
    </row>
    <row r="1214" spans="1:3" x14ac:dyDescent="0.25">
      <c r="A1214" s="22" t="str">
        <f>INDEX(Table2[NAMA BARANG],ROW()-2)</f>
        <v>Lem executive cair QMS- A40 (1x12)</v>
      </c>
      <c r="B1214" s="23">
        <f ca="1">INDEX(Table2[TT],ROW()-2)</f>
        <v>12</v>
      </c>
      <c r="C1214" s="24" t="str">
        <f>INDEX(Table2[KET],ROW()-2)</f>
        <v>36 box</v>
      </c>
    </row>
    <row r="1215" spans="1:3" x14ac:dyDescent="0.25">
      <c r="A1215" s="22" t="str">
        <f>INDEX(Table2[NAMA BARANG],ROW()-2)</f>
        <v>Lem Fancy HP-191(1x48)</v>
      </c>
      <c r="B1215" s="23">
        <f ca="1">INDEX(Table2[TT],ROW()-2)</f>
        <v>2</v>
      </c>
      <c r="C1215" s="24" t="str">
        <f>INDEX(Table2[KET],ROW()-2)</f>
        <v>18 box</v>
      </c>
    </row>
    <row r="1216" spans="1:3" x14ac:dyDescent="0.25">
      <c r="A1216" s="22" t="str">
        <f>INDEX(Table2[NAMA BARANG],ROW()-2)</f>
        <v>Lem gliter 9006</v>
      </c>
      <c r="B1216" s="23">
        <f ca="1">INDEX(Table2[TT],ROW()-2)</f>
        <v>24</v>
      </c>
      <c r="C1216" s="24" t="str">
        <f>INDEX(Table2[KET],ROW()-2)</f>
        <v>72 set</v>
      </c>
    </row>
    <row r="1217" spans="1:3" x14ac:dyDescent="0.25">
      <c r="A1217" s="22" t="str">
        <f>INDEX(Table2[NAMA BARANG],ROW()-2)</f>
        <v>Lem glue stick 7028 (23gr) (24)</v>
      </c>
      <c r="B1217" s="23">
        <f ca="1">INDEX(Table2[TT],ROW()-2)</f>
        <v>2</v>
      </c>
      <c r="C1217" s="24" t="str">
        <f>INDEX(Table2[KET],ROW()-2)</f>
        <v>30 box</v>
      </c>
    </row>
    <row r="1218" spans="1:3" x14ac:dyDescent="0.25">
      <c r="A1218" s="22" t="str">
        <f>INDEX(Table2[NAMA BARANG],ROW()-2)</f>
        <v>Lem lilin Tembak 1,1 x 30 B</v>
      </c>
      <c r="B1218" s="23">
        <f ca="1">INDEX(Table2[TT],ROW()-2)</f>
        <v>29</v>
      </c>
      <c r="C1218" s="24" t="str">
        <f>INDEX(Table2[KET],ROW()-2)</f>
        <v>25 pk</v>
      </c>
    </row>
    <row r="1219" spans="1:3" x14ac:dyDescent="0.25">
      <c r="A1219" s="22" t="str">
        <f>INDEX(Table2[NAMA BARANG],ROW()-2)</f>
        <v>Lem pasta mini (LB)</v>
      </c>
      <c r="B1219" s="23">
        <f ca="1">INDEX(Table2[TT],ROW()-2)</f>
        <v>4</v>
      </c>
      <c r="C1219" s="24" t="str">
        <f>INDEX(Table2[KET],ROW()-2)</f>
        <v>70 ls</v>
      </c>
    </row>
    <row r="1220" spans="1:3" x14ac:dyDescent="0.25">
      <c r="A1220" s="22" t="str">
        <f>INDEX(Table2[NAMA BARANG],ROW()-2)</f>
        <v>Lem pasta mini premium (25 gr)</v>
      </c>
      <c r="B1220" s="23">
        <f ca="1">INDEX(Table2[TT],ROW()-2)</f>
        <v>3</v>
      </c>
      <c r="C1220" s="24" t="str">
        <f>INDEX(Table2[KET],ROW()-2)</f>
        <v>60 ls</v>
      </c>
    </row>
    <row r="1221" spans="1:3" x14ac:dyDescent="0.25">
      <c r="A1221" s="22" t="str">
        <f>INDEX(Table2[NAMA BARANG],ROW()-2)</f>
        <v>Lem pasta T premium (80 gr)</v>
      </c>
      <c r="B1221" s="23">
        <f ca="1">INDEX(Table2[TT],ROW()-2)</f>
        <v>2</v>
      </c>
      <c r="C1221" s="24" t="str">
        <f>INDEX(Table2[KET],ROW()-2)</f>
        <v>24 ls</v>
      </c>
    </row>
    <row r="1222" spans="1:3" x14ac:dyDescent="0.25">
      <c r="A1222" s="22" t="str">
        <f>INDEX(Table2[NAMA BARANG],ROW()-2)</f>
        <v>Lem stick WOMY 7x29</v>
      </c>
      <c r="B1222" s="23">
        <f ca="1">INDEX(Table2[TT],ROW()-2)</f>
        <v>49</v>
      </c>
      <c r="C1222" s="24" t="str">
        <f>INDEX(Table2[KET],ROW()-2)</f>
        <v>25 PCS</v>
      </c>
    </row>
    <row r="1223" spans="1:3" x14ac:dyDescent="0.25">
      <c r="A1223" s="22" t="str">
        <f>INDEX(Table2[NAMA BARANG],ROW()-2)</f>
        <v>Lem tembak k Adtek FAKTUR(29)/ BIASA(1)</v>
      </c>
      <c r="B1223" s="23">
        <f ca="1">INDEX(Table2[TT],ROW()-2)</f>
        <v>29</v>
      </c>
      <c r="C1223" s="24" t="str">
        <f>INDEX(Table2[KET],ROW()-2)</f>
        <v>25kg</v>
      </c>
    </row>
    <row r="1224" spans="1:3" x14ac:dyDescent="0.25">
      <c r="A1224" s="22" t="str">
        <f>INDEX(Table2[NAMA BARANG],ROW()-2)</f>
        <v>Lem tembak k putih MS</v>
      </c>
      <c r="B1224" s="23">
        <f ca="1">INDEX(Table2[TT],ROW()-2)</f>
        <v>12</v>
      </c>
      <c r="C1224" s="24" t="str">
        <f>INDEX(Table2[KET],ROW()-2)</f>
        <v>25 pk</v>
      </c>
    </row>
    <row r="1225" spans="1:3" x14ac:dyDescent="0.25">
      <c r="A1225" s="22" t="str">
        <f>INDEX(Table2[NAMA BARANG],ROW()-2)</f>
        <v>Lem/ water glue 50ml</v>
      </c>
      <c r="B1225" s="23">
        <f ca="1">INDEX(Table2[TT],ROW()-2)</f>
        <v>3</v>
      </c>
      <c r="C1225" s="24" t="str">
        <f>INDEX(Table2[KET],ROW()-2)</f>
        <v>36 ls</v>
      </c>
    </row>
    <row r="1226" spans="1:3" x14ac:dyDescent="0.25">
      <c r="A1226" s="22" t="str">
        <f>INDEX(Table2[NAMA BARANG],ROW()-2)</f>
        <v>Lem+gliter 8891-2</v>
      </c>
      <c r="B1226" s="23">
        <f ca="1">INDEX(Table2[TT],ROW()-2)</f>
        <v>3</v>
      </c>
      <c r="C1226" s="24" t="str">
        <f>INDEX(Table2[KET],ROW()-2)</f>
        <v>288 Rtg</v>
      </c>
    </row>
    <row r="1227" spans="1:3" x14ac:dyDescent="0.25">
      <c r="A1227" s="22" t="str">
        <f>INDEX(Table2[NAMA BARANG],ROW()-2)</f>
        <v>Letter Tray 2 susun LT 002 Besi jos</v>
      </c>
      <c r="B1227" s="23">
        <f ca="1">INDEX(Table2[TT],ROW()-2)</f>
        <v>3</v>
      </c>
      <c r="C1227" s="24" t="str">
        <f>INDEX(Table2[KET],ROW()-2)</f>
        <v>18 pc</v>
      </c>
    </row>
    <row r="1228" spans="1:3" x14ac:dyDescent="0.25">
      <c r="A1228" s="22" t="str">
        <f>INDEX(Table2[NAMA BARANG],ROW()-2)</f>
        <v>Letter tray besi 3 susun (2003)</v>
      </c>
      <c r="B1228" s="23">
        <f ca="1">INDEX(Table2[TT],ROW()-2)</f>
        <v>3</v>
      </c>
      <c r="C1228" s="24" t="str">
        <f>INDEX(Table2[KET],ROW()-2)</f>
        <v>12 pc</v>
      </c>
    </row>
    <row r="1229" spans="1:3" x14ac:dyDescent="0.25">
      <c r="A1229" s="22" t="str">
        <f>INDEX(Table2[NAMA BARANG],ROW()-2)</f>
        <v>Letter Tray Besi 4 susun LT 004 jos</v>
      </c>
      <c r="B1229" s="23">
        <f ca="1">INDEX(Table2[TT],ROW()-2)</f>
        <v>3</v>
      </c>
      <c r="C1229" s="24" t="str">
        <f>INDEX(Table2[KET],ROW()-2)</f>
        <v>12 pc</v>
      </c>
    </row>
    <row r="1230" spans="1:3" x14ac:dyDescent="0.25">
      <c r="A1230" s="22" t="str">
        <f>INDEX(Table2[NAMA BARANG],ROW()-2)</f>
        <v>Letter Tray susun 4 (2004) Besi</v>
      </c>
      <c r="B1230" s="23">
        <f ca="1">INDEX(Table2[TT],ROW()-2)</f>
        <v>1</v>
      </c>
      <c r="C1230" s="24" t="str">
        <f>INDEX(Table2[KET],ROW()-2)</f>
        <v>12 pc</v>
      </c>
    </row>
    <row r="1231" spans="1:3" x14ac:dyDescent="0.25">
      <c r="A1231" s="22" t="str">
        <f>INDEX(Table2[NAMA BARANG],ROW()-2)</f>
        <v>Lilin angka 1 Tebal M1001/ 1002</v>
      </c>
      <c r="B1231" s="23">
        <f ca="1">INDEX(Table2[TT],ROW()-2)</f>
        <v>23</v>
      </c>
      <c r="C1231" s="24" t="str">
        <f>INDEX(Table2[KET],ROW()-2)</f>
        <v>288 pc</v>
      </c>
    </row>
    <row r="1232" spans="1:3" x14ac:dyDescent="0.25">
      <c r="A1232" s="22" t="str">
        <f>INDEX(Table2[NAMA BARANG],ROW()-2)</f>
        <v>Lilin angka Tebal M1001-1002</v>
      </c>
      <c r="B1232" s="23">
        <f ca="1">INDEX(Table2[TT],ROW()-2)</f>
        <v>1</v>
      </c>
      <c r="C1232" s="24">
        <f>INDEX(Table2[KET],ROW()-2)</f>
        <v>240</v>
      </c>
    </row>
    <row r="1233" spans="1:3" x14ac:dyDescent="0.25">
      <c r="A1233" s="22" t="str">
        <f>INDEX(Table2[NAMA BARANG],ROW()-2)</f>
        <v>Lilin angka ultah taruna No 4 (1)/ No 5 (1)</v>
      </c>
      <c r="B1233" s="23">
        <f ca="1">INDEX(Table2[TT],ROW()-2)</f>
        <v>2</v>
      </c>
      <c r="C1233" s="24" t="str">
        <f>INDEX(Table2[KET],ROW()-2)</f>
        <v>100 ls</v>
      </c>
    </row>
    <row r="1234" spans="1:3" x14ac:dyDescent="0.25">
      <c r="A1234" s="22" t="str">
        <f>INDEX(Table2[NAMA BARANG],ROW()-2)</f>
        <v>Lilin Candy TY 020</v>
      </c>
      <c r="B1234" s="23">
        <f ca="1">INDEX(Table2[TT],ROW()-2)</f>
        <v>1</v>
      </c>
      <c r="C1234" s="24" t="str">
        <f>INDEX(Table2[KET],ROW()-2)</f>
        <v>96 ls</v>
      </c>
    </row>
    <row r="1235" spans="1:3" x14ac:dyDescent="0.25">
      <c r="A1235" s="22" t="str">
        <f>INDEX(Table2[NAMA BARANG],ROW()-2)</f>
        <v>Lilin magic isi 10 HC 77-10M</v>
      </c>
      <c r="B1235" s="23">
        <f ca="1">INDEX(Table2[TT],ROW()-2)</f>
        <v>1</v>
      </c>
      <c r="C1235" s="24">
        <f>INDEX(Table2[KET],ROW()-2)</f>
        <v>288</v>
      </c>
    </row>
    <row r="1236" spans="1:3" x14ac:dyDescent="0.25">
      <c r="A1236" s="22" t="str">
        <f>INDEX(Table2[NAMA BARANG],ROW()-2)</f>
        <v>Lilin TY 018 magic</v>
      </c>
      <c r="B1236" s="23">
        <f ca="1">INDEX(Table2[TT],ROW()-2)</f>
        <v>28</v>
      </c>
      <c r="C1236" s="24" t="str">
        <f>INDEX(Table2[KET],ROW()-2)</f>
        <v>96 ls</v>
      </c>
    </row>
    <row r="1237" spans="1:3" x14ac:dyDescent="0.25">
      <c r="A1237" s="22" t="str">
        <f>INDEX(Table2[NAMA BARANG],ROW()-2)</f>
        <v>Lilin TY 331</v>
      </c>
      <c r="B1237" s="23">
        <f ca="1">INDEX(Table2[TT],ROW()-2)</f>
        <v>3</v>
      </c>
      <c r="C1237" s="24" t="str">
        <f>INDEX(Table2[KET],ROW()-2)</f>
        <v>96 ls</v>
      </c>
    </row>
    <row r="1238" spans="1:3" x14ac:dyDescent="0.25">
      <c r="A1238" s="22" t="str">
        <f>INDEX(Table2[NAMA BARANG],ROW()-2)</f>
        <v>Loose leaf B550 rainbow garis</v>
      </c>
      <c r="B1238" s="23">
        <f ca="1">INDEX(Table2[TT],ROW()-2)</f>
        <v>1</v>
      </c>
      <c r="C1238" s="24">
        <f>INDEX(Table2[KET],ROW()-2)</f>
        <v>200</v>
      </c>
    </row>
    <row r="1239" spans="1:3" x14ac:dyDescent="0.25">
      <c r="A1239" s="22" t="str">
        <f>INDEX(Table2[NAMA BARANG],ROW()-2)</f>
        <v>Magic Board 105 House</v>
      </c>
      <c r="B1239" s="23">
        <f ca="1">INDEX(Table2[TT],ROW()-2)</f>
        <v>13</v>
      </c>
      <c r="C1239" s="24" t="str">
        <f>INDEX(Table2[KET],ROW()-2)</f>
        <v>96 pc</v>
      </c>
    </row>
    <row r="1240" spans="1:3" x14ac:dyDescent="0.25">
      <c r="A1240" s="22" t="str">
        <f>INDEX(Table2[NAMA BARANG],ROW()-2)</f>
        <v>Magic Board 106 Dolphin</v>
      </c>
      <c r="B1240" s="23">
        <f ca="1">INDEX(Table2[TT],ROW()-2)</f>
        <v>6</v>
      </c>
      <c r="C1240" s="24">
        <f>INDEX(Table2[KET],ROW()-2)</f>
        <v>96</v>
      </c>
    </row>
    <row r="1241" spans="1:3" x14ac:dyDescent="0.25">
      <c r="A1241" s="22" t="str">
        <f>INDEX(Table2[NAMA BARANG],ROW()-2)</f>
        <v>Magic Board 108</v>
      </c>
      <c r="B1241" s="23">
        <f ca="1">INDEX(Table2[TT],ROW()-2)</f>
        <v>1</v>
      </c>
      <c r="C1241" s="24" t="str">
        <f>INDEX(Table2[KET],ROW()-2)</f>
        <v>96 pc</v>
      </c>
    </row>
    <row r="1242" spans="1:3" x14ac:dyDescent="0.25">
      <c r="A1242" s="22" t="str">
        <f>INDEX(Table2[NAMA BARANG],ROW()-2)</f>
        <v>Magic Board 20196</v>
      </c>
      <c r="B1242" s="23">
        <f ca="1">INDEX(Table2[TT],ROW()-2)</f>
        <v>2</v>
      </c>
      <c r="C1242" s="24">
        <f>INDEX(Table2[KET],ROW()-2)</f>
        <v>96</v>
      </c>
    </row>
    <row r="1243" spans="1:3" x14ac:dyDescent="0.25">
      <c r="A1243" s="22" t="str">
        <f>INDEX(Table2[NAMA BARANG],ROW()-2)</f>
        <v>Magnet+Set 1000 G-M</v>
      </c>
      <c r="B1243" s="23">
        <f ca="1">INDEX(Table2[TT],ROW()-2)</f>
        <v>4</v>
      </c>
      <c r="C1243" s="24" t="str">
        <f>INDEX(Table2[KET],ROW()-2)</f>
        <v>320 set</v>
      </c>
    </row>
    <row r="1244" spans="1:3" x14ac:dyDescent="0.25">
      <c r="A1244" s="22" t="str">
        <f>INDEX(Table2[NAMA BARANG],ROW()-2)</f>
        <v>Magnit 002 Set</v>
      </c>
      <c r="B1244" s="23">
        <f ca="1">INDEX(Table2[TT],ROW()-2)</f>
        <v>7</v>
      </c>
      <c r="C1244" s="24" t="str">
        <f>INDEX(Table2[KET],ROW()-2)</f>
        <v>320 pc</v>
      </c>
    </row>
    <row r="1245" spans="1:3" x14ac:dyDescent="0.25">
      <c r="A1245" s="22" t="str">
        <f>INDEX(Table2[NAMA BARANG],ROW()-2)</f>
        <v>Magnit 2008 (Import)</v>
      </c>
      <c r="B1245" s="23">
        <f ca="1">INDEX(Table2[TT],ROW()-2)</f>
        <v>1</v>
      </c>
      <c r="C1245" s="24" t="str">
        <f>INDEX(Table2[KET],ROW()-2)</f>
        <v>800 pc</v>
      </c>
    </row>
    <row r="1246" spans="1:3" x14ac:dyDescent="0.25">
      <c r="A1246" s="22" t="str">
        <f>INDEX(Table2[NAMA BARANG],ROW()-2)</f>
        <v>Magnit 2012</v>
      </c>
      <c r="B1246" s="23">
        <f ca="1">INDEX(Table2[TT],ROW()-2)</f>
        <v>3</v>
      </c>
      <c r="C1246" s="24" t="str">
        <f>INDEX(Table2[KET],ROW()-2)</f>
        <v>800 pc</v>
      </c>
    </row>
    <row r="1247" spans="1:3" x14ac:dyDescent="0.25">
      <c r="A1247" s="22" t="str">
        <f>INDEX(Table2[NAMA BARANG],ROW()-2)</f>
        <v>Magnit 30-6</v>
      </c>
      <c r="B1247" s="23">
        <f ca="1">INDEX(Table2[TT],ROW()-2)</f>
        <v>1</v>
      </c>
      <c r="C1247" s="24" t="str">
        <f>INDEX(Table2[KET],ROW()-2)</f>
        <v>480 pc</v>
      </c>
    </row>
    <row r="1248" spans="1:3" x14ac:dyDescent="0.25">
      <c r="A1248" s="22" t="str">
        <f>INDEX(Table2[NAMA BARANG],ROW()-2)</f>
        <v>Magnit 8pc/ 003</v>
      </c>
      <c r="B1248" s="23">
        <f ca="1">INDEX(Table2[TT],ROW()-2)</f>
        <v>2</v>
      </c>
      <c r="C1248" s="24" t="str">
        <f>INDEX(Table2[KET],ROW()-2)</f>
        <v>240 set</v>
      </c>
    </row>
    <row r="1249" spans="1:3" x14ac:dyDescent="0.25">
      <c r="A1249" s="22" t="str">
        <f>INDEX(Table2[NAMA BARANG],ROW()-2)</f>
        <v>Magnit angka 8305 Xinye first (K)</v>
      </c>
      <c r="B1249" s="23">
        <f ca="1">INDEX(Table2[TT],ROW()-2)</f>
        <v>2</v>
      </c>
      <c r="C1249" s="24" t="str">
        <f>INDEX(Table2[KET],ROW()-2)</f>
        <v>216 pc</v>
      </c>
    </row>
    <row r="1250" spans="1:3" x14ac:dyDescent="0.25">
      <c r="A1250" s="22" t="str">
        <f>INDEX(Table2[NAMA BARANG],ROW()-2)</f>
        <v>Magnit S 3010 (Import)</v>
      </c>
      <c r="B1250" s="23">
        <f ca="1">INDEX(Table2[TT],ROW()-2)</f>
        <v>1</v>
      </c>
      <c r="C1250" s="24">
        <f>INDEX(Table2[KET],ROW()-2)</f>
        <v>0</v>
      </c>
    </row>
    <row r="1251" spans="1:3" x14ac:dyDescent="0.25">
      <c r="A1251" s="22" t="str">
        <f>INDEX(Table2[NAMA BARANG],ROW()-2)</f>
        <v>Malam set 2312-2</v>
      </c>
      <c r="B1251" s="23">
        <f ca="1">INDEX(Table2[TT],ROW()-2)</f>
        <v>20</v>
      </c>
      <c r="C1251" s="24" t="str">
        <f>INDEX(Table2[KET],ROW()-2)</f>
        <v>120 set</v>
      </c>
    </row>
    <row r="1252" spans="1:3" x14ac:dyDescent="0.25">
      <c r="A1252" s="22" t="str">
        <f>INDEX(Table2[NAMA BARANG],ROW()-2)</f>
        <v>Map 2 sap All Win2 AS</v>
      </c>
      <c r="B1252" s="23">
        <f ca="1">INDEX(Table2[TT],ROW()-2)</f>
        <v>1</v>
      </c>
      <c r="C1252" s="24" t="str">
        <f>INDEX(Table2[KET],ROW()-2)</f>
        <v>120 ls</v>
      </c>
    </row>
    <row r="1253" spans="1:3" x14ac:dyDescent="0.25">
      <c r="A1253" s="22" t="str">
        <f>INDEX(Table2[NAMA BARANG],ROW()-2)</f>
        <v>Map 2015C somsi</v>
      </c>
      <c r="B1253" s="23">
        <f ca="1">INDEX(Table2[TT],ROW()-2)</f>
        <v>1</v>
      </c>
      <c r="C1253" s="24" t="str">
        <f>INDEX(Table2[KET],ROW()-2)</f>
        <v>96 pc</v>
      </c>
    </row>
    <row r="1254" spans="1:3" x14ac:dyDescent="0.25">
      <c r="A1254" s="22" t="str">
        <f>INDEX(Table2[NAMA BARANG],ROW()-2)</f>
        <v>Map 3324 G&amp; G f4</v>
      </c>
      <c r="B1254" s="23">
        <f ca="1">INDEX(Table2[TT],ROW()-2)</f>
        <v>2</v>
      </c>
      <c r="C1254" s="24" t="str">
        <f>INDEX(Table2[KET],ROW()-2)</f>
        <v>12 pc</v>
      </c>
    </row>
    <row r="1255" spans="1:3" x14ac:dyDescent="0.25">
      <c r="A1255" s="22" t="str">
        <f>INDEX(Table2[NAMA BARANG],ROW()-2)</f>
        <v>Map A-012 tali biru</v>
      </c>
      <c r="B1255" s="23">
        <f ca="1">INDEX(Table2[TT],ROW()-2)</f>
        <v>2</v>
      </c>
      <c r="C1255" s="24" t="str">
        <f>INDEX(Table2[KET],ROW()-2)</f>
        <v>160 pc</v>
      </c>
    </row>
    <row r="1256" spans="1:3" x14ac:dyDescent="0.25">
      <c r="A1256" s="22" t="str">
        <f>INDEX(Table2[NAMA BARANG],ROW()-2)</f>
        <v>Map A6 batik</v>
      </c>
      <c r="B1256" s="23">
        <f ca="1">INDEX(Table2[TT],ROW()-2)</f>
        <v>1</v>
      </c>
      <c r="C1256" s="24" t="str">
        <f>INDEX(Table2[KET],ROW()-2)</f>
        <v>72 ls</v>
      </c>
    </row>
    <row r="1257" spans="1:3" x14ac:dyDescent="0.25">
      <c r="A1257" s="22" t="str">
        <f>INDEX(Table2[NAMA BARANG],ROW()-2)</f>
        <v>Map A6 kotak 03</v>
      </c>
      <c r="B1257" s="23">
        <f ca="1">INDEX(Table2[TT],ROW()-2)</f>
        <v>2</v>
      </c>
      <c r="C1257" s="24" t="str">
        <f>INDEX(Table2[KET],ROW()-2)</f>
        <v>72 ls</v>
      </c>
    </row>
    <row r="1258" spans="1:3" x14ac:dyDescent="0.25">
      <c r="A1258" s="22" t="str">
        <f>INDEX(Table2[NAMA BARANG],ROW()-2)</f>
        <v>Map A6 Kupu</v>
      </c>
      <c r="B1258" s="23">
        <f ca="1">INDEX(Table2[TT],ROW()-2)</f>
        <v>7</v>
      </c>
      <c r="C1258" s="24" t="str">
        <f>INDEX(Table2[KET],ROW()-2)</f>
        <v>72 ls</v>
      </c>
    </row>
    <row r="1259" spans="1:3" x14ac:dyDescent="0.25">
      <c r="A1259" s="22" t="str">
        <f>INDEX(Table2[NAMA BARANG],ROW()-2)</f>
        <v>Map Berdiri Ret kuning</v>
      </c>
      <c r="B1259" s="23">
        <f ca="1">INDEX(Table2[TT],ROW()-2)</f>
        <v>3</v>
      </c>
      <c r="C1259" s="24" t="str">
        <f>INDEX(Table2[KET],ROW()-2)</f>
        <v>240 pc</v>
      </c>
    </row>
    <row r="1260" spans="1:3" x14ac:dyDescent="0.25">
      <c r="A1260" s="22" t="str">
        <f>INDEX(Table2[NAMA BARANG],ROW()-2)</f>
        <v>Map Clear PP 802-1</v>
      </c>
      <c r="B1260" s="23">
        <f ca="1">INDEX(Table2[TT],ROW()-2)</f>
        <v>4</v>
      </c>
      <c r="C1260" s="24" t="str">
        <f>INDEX(Table2[KET],ROW()-2)</f>
        <v>50 ls</v>
      </c>
    </row>
    <row r="1261" spans="1:3" x14ac:dyDescent="0.25">
      <c r="A1261" s="22" t="str">
        <f>INDEX(Table2[NAMA BARANG],ROW()-2)</f>
        <v>Map Clear PP XS-802 mix F4 (802-2)</v>
      </c>
      <c r="B1261" s="23">
        <f ca="1">INDEX(Table2[TT],ROW()-2)</f>
        <v>3</v>
      </c>
      <c r="C1261" s="24" t="str">
        <f>INDEX(Table2[KET],ROW()-2)</f>
        <v>50 ls</v>
      </c>
    </row>
    <row r="1262" spans="1:3" x14ac:dyDescent="0.25">
      <c r="A1262" s="22" t="str">
        <f>INDEX(Table2[NAMA BARANG],ROW()-2)</f>
        <v xml:space="preserve">Map Data 39571 </v>
      </c>
      <c r="B1262" s="23">
        <f ca="1">INDEX(Table2[TT],ROW()-2)</f>
        <v>4</v>
      </c>
      <c r="C1262" s="24" t="str">
        <f>INDEX(Table2[KET],ROW()-2)</f>
        <v>204 pc</v>
      </c>
    </row>
    <row r="1263" spans="1:3" x14ac:dyDescent="0.25">
      <c r="A1263" s="22" t="str">
        <f>INDEX(Table2[NAMA BARANG],ROW()-2)</f>
        <v>Map Dokumen Keeper 40lb TNT 021</v>
      </c>
      <c r="B1263" s="23">
        <f ca="1">INDEX(Table2[TT],ROW()-2)</f>
        <v>7</v>
      </c>
      <c r="C1263" s="24" t="str">
        <f>INDEX(Table2[KET],ROW()-2)</f>
        <v>180 pc</v>
      </c>
    </row>
    <row r="1264" spans="1:3" x14ac:dyDescent="0.25">
      <c r="A1264" s="22" t="str">
        <f>INDEX(Table2[NAMA BARANG],ROW()-2)</f>
        <v>Map EN 1020</v>
      </c>
      <c r="B1264" s="23">
        <f ca="1">INDEX(Table2[TT],ROW()-2)</f>
        <v>21</v>
      </c>
      <c r="C1264" s="24" t="str">
        <f>INDEX(Table2[KET],ROW()-2)</f>
        <v>50 ls</v>
      </c>
    </row>
    <row r="1265" spans="1:3" x14ac:dyDescent="0.25">
      <c r="A1265" s="22" t="str">
        <f>INDEX(Table2[NAMA BARANG],ROW()-2)</f>
        <v>Map EN 1023 FC blk</v>
      </c>
      <c r="B1265" s="23">
        <f ca="1">INDEX(Table2[TT],ROW()-2)</f>
        <v>14</v>
      </c>
      <c r="C1265" s="24" t="str">
        <f>INDEX(Table2[KET],ROW()-2)</f>
        <v>50 ls</v>
      </c>
    </row>
    <row r="1266" spans="1:3" x14ac:dyDescent="0.25">
      <c r="A1266" s="22" t="str">
        <f>INDEX(Table2[NAMA BARANG],ROW()-2)</f>
        <v>Map enter Tali M(1)/ B(3)/ K(3)/ Hj(3)/ P(3)</v>
      </c>
      <c r="B1266" s="23">
        <f ca="1">INDEX(Table2[TT],ROW()-2)</f>
        <v>13</v>
      </c>
      <c r="C1266" s="24" t="str">
        <f>INDEX(Table2[KET],ROW()-2)</f>
        <v>50 ls</v>
      </c>
    </row>
    <row r="1267" spans="1:3" x14ac:dyDescent="0.25">
      <c r="A1267" s="22" t="str">
        <f>INDEX(Table2[NAMA BARANG],ROW()-2)</f>
        <v>Map executive 8508/ 85082</v>
      </c>
      <c r="B1267" s="23">
        <f ca="1">INDEX(Table2[TT],ROW()-2)</f>
        <v>12</v>
      </c>
      <c r="C1267" s="24" t="str">
        <f>INDEX(Table2[KET],ROW()-2)</f>
        <v>4 ls</v>
      </c>
    </row>
    <row r="1268" spans="1:3" x14ac:dyDescent="0.25">
      <c r="A1268" s="22" t="str">
        <f>INDEX(Table2[NAMA BARANG],ROW()-2)</f>
        <v>Map Fabric Case</v>
      </c>
      <c r="B1268" s="23">
        <f ca="1">INDEX(Table2[TT],ROW()-2)</f>
        <v>3</v>
      </c>
      <c r="C1268" s="24" t="str">
        <f>INDEX(Table2[KET],ROW()-2)</f>
        <v>24 ls</v>
      </c>
    </row>
    <row r="1269" spans="1:3" x14ac:dyDescent="0.25">
      <c r="A1269" s="22" t="str">
        <f>INDEX(Table2[NAMA BARANG],ROW()-2)</f>
        <v>Map Fancy batik kcg 2</v>
      </c>
      <c r="B1269" s="23">
        <f ca="1">INDEX(Table2[TT],ROW()-2)</f>
        <v>1</v>
      </c>
      <c r="C1269" s="24" t="str">
        <f>INDEX(Table2[KET],ROW()-2)</f>
        <v>240 pc</v>
      </c>
    </row>
    <row r="1270" spans="1:3" x14ac:dyDescent="0.25">
      <c r="A1270" s="22" t="str">
        <f>INDEX(Table2[NAMA BARANG],ROW()-2)</f>
        <v>Map file 24361-2 B5 Bening</v>
      </c>
      <c r="B1270" s="23">
        <f ca="1">INDEX(Table2[TT],ROW()-2)</f>
        <v>3</v>
      </c>
      <c r="C1270" s="24" t="str">
        <f>INDEX(Table2[KET],ROW()-2)</f>
        <v>2400 pc</v>
      </c>
    </row>
    <row r="1271" spans="1:3" x14ac:dyDescent="0.25">
      <c r="A1271" s="22" t="str">
        <f>INDEX(Table2[NAMA BARANG],ROW()-2)</f>
        <v>Map file EN 1105 F</v>
      </c>
      <c r="B1271" s="23">
        <f ca="1">INDEX(Table2[TT],ROW()-2)</f>
        <v>12</v>
      </c>
      <c r="C1271" s="24" t="str">
        <f>INDEX(Table2[KET],ROW()-2)</f>
        <v>50 ls</v>
      </c>
    </row>
    <row r="1272" spans="1:3" x14ac:dyDescent="0.25">
      <c r="A1272" s="22" t="str">
        <f>INDEX(Table2[NAMA BARANG],ROW()-2)</f>
        <v>Map file kcg pocket 881</v>
      </c>
      <c r="B1272" s="23">
        <f ca="1">INDEX(Table2[TT],ROW()-2)</f>
        <v>2</v>
      </c>
      <c r="C1272" s="24" t="str">
        <f>INDEX(Table2[KET],ROW()-2)</f>
        <v>60 ls</v>
      </c>
    </row>
    <row r="1273" spans="1:3" x14ac:dyDescent="0.25">
      <c r="A1273" s="22" t="str">
        <f>INDEX(Table2[NAMA BARANG],ROW()-2)</f>
        <v>Map File Resleting+jala A5 1803-2</v>
      </c>
      <c r="B1273" s="23">
        <f ca="1">INDEX(Table2[TT],ROW()-2)</f>
        <v>5</v>
      </c>
      <c r="C1273" s="24" t="str">
        <f>INDEX(Table2[KET],ROW()-2)</f>
        <v>960 pc</v>
      </c>
    </row>
    <row r="1274" spans="1:3" x14ac:dyDescent="0.25">
      <c r="A1274" s="22" t="str">
        <f>INDEX(Table2[NAMA BARANG],ROW()-2)</f>
        <v>Map file Ret 1801-1</v>
      </c>
      <c r="B1274" s="23">
        <f ca="1">INDEX(Table2[TT],ROW()-2)</f>
        <v>5</v>
      </c>
      <c r="C1274" s="24" t="str">
        <f>INDEX(Table2[KET],ROW()-2)</f>
        <v>1800 pc</v>
      </c>
    </row>
    <row r="1275" spans="1:3" x14ac:dyDescent="0.25">
      <c r="A1275" s="22" t="str">
        <f>INDEX(Table2[NAMA BARANG],ROW()-2)</f>
        <v>Map file Ret 1801-2</v>
      </c>
      <c r="B1275" s="23">
        <f ca="1">INDEX(Table2[TT],ROW()-2)</f>
        <v>3</v>
      </c>
      <c r="C1275" s="24" t="str">
        <f>INDEX(Table2[KET],ROW()-2)</f>
        <v>960 pc</v>
      </c>
    </row>
    <row r="1276" spans="1:3" x14ac:dyDescent="0.25">
      <c r="A1276" s="22" t="str">
        <f>INDEX(Table2[NAMA BARANG],ROW()-2)</f>
        <v>Map file Ret 1801-3</v>
      </c>
      <c r="B1276" s="23">
        <f ca="1">INDEX(Table2[TT],ROW()-2)</f>
        <v>8</v>
      </c>
      <c r="C1276" s="24" t="str">
        <f>INDEX(Table2[KET],ROW()-2)</f>
        <v>720 pc</v>
      </c>
    </row>
    <row r="1277" spans="1:3" x14ac:dyDescent="0.25">
      <c r="A1277" s="22" t="str">
        <f>INDEX(Table2[NAMA BARANG],ROW()-2)</f>
        <v>Map file Ret 1801-4</v>
      </c>
      <c r="B1277" s="23">
        <f ca="1">INDEX(Table2[TT],ROW()-2)</f>
        <v>6</v>
      </c>
      <c r="C1277" s="24" t="str">
        <f>INDEX(Table2[KET],ROW()-2)</f>
        <v>600 pc</v>
      </c>
    </row>
    <row r="1278" spans="1:3" x14ac:dyDescent="0.25">
      <c r="A1278" s="22" t="str">
        <f>INDEX(Table2[NAMA BARANG],ROW()-2)</f>
        <v>Map file Ret 1801-5 B4</v>
      </c>
      <c r="B1278" s="23">
        <f ca="1">INDEX(Table2[TT],ROW()-2)</f>
        <v>4</v>
      </c>
      <c r="C1278" s="24">
        <f>INDEX(Table2[KET],ROW()-2)</f>
        <v>480</v>
      </c>
    </row>
    <row r="1279" spans="1:3" x14ac:dyDescent="0.25">
      <c r="A1279" s="22" t="str">
        <f>INDEX(Table2[NAMA BARANG],ROW()-2)</f>
        <v>Map file Ret 1802-1 A6</v>
      </c>
      <c r="B1279" s="23">
        <f ca="1">INDEX(Table2[TT],ROW()-2)</f>
        <v>3</v>
      </c>
      <c r="C1279" s="24" t="str">
        <f>INDEX(Table2[KET],ROW()-2)</f>
        <v>1800 pc</v>
      </c>
    </row>
    <row r="1280" spans="1:3" x14ac:dyDescent="0.25">
      <c r="A1280" s="22" t="str">
        <f>INDEX(Table2[NAMA BARANG],ROW()-2)</f>
        <v>Map file Ret 1802-2 A5</v>
      </c>
      <c r="B1280" s="23">
        <f ca="1">INDEX(Table2[TT],ROW()-2)</f>
        <v>3</v>
      </c>
      <c r="C1280" s="24" t="str">
        <f>INDEX(Table2[KET],ROW()-2)</f>
        <v>960 pc</v>
      </c>
    </row>
    <row r="1281" spans="1:3" x14ac:dyDescent="0.25">
      <c r="A1281" s="22" t="str">
        <f>INDEX(Table2[NAMA BARANG],ROW()-2)</f>
        <v>Map file Ret 1802-3 B5</v>
      </c>
      <c r="B1281" s="23">
        <f ca="1">INDEX(Table2[TT],ROW()-2)</f>
        <v>5</v>
      </c>
      <c r="C1281" s="24">
        <f>INDEX(Table2[KET],ROW()-2)</f>
        <v>720</v>
      </c>
    </row>
    <row r="1282" spans="1:3" x14ac:dyDescent="0.25">
      <c r="A1282" s="22" t="str">
        <f>INDEX(Table2[NAMA BARANG],ROW()-2)</f>
        <v>Map file Ret 1803-1 A6</v>
      </c>
      <c r="B1282" s="23">
        <f ca="1">INDEX(Table2[TT],ROW()-2)</f>
        <v>2</v>
      </c>
      <c r="C1282" s="24">
        <f>INDEX(Table2[KET],ROW()-2)</f>
        <v>1800</v>
      </c>
    </row>
    <row r="1283" spans="1:3" x14ac:dyDescent="0.25">
      <c r="A1283" s="22" t="str">
        <f>INDEX(Table2[NAMA BARANG],ROW()-2)</f>
        <v>Map file Ret 1803-3 B5</v>
      </c>
      <c r="B1283" s="23">
        <f ca="1">INDEX(Table2[TT],ROW()-2)</f>
        <v>3</v>
      </c>
      <c r="C1283" s="24" t="str">
        <f>INDEX(Table2[KET],ROW()-2)</f>
        <v>720 pc</v>
      </c>
    </row>
    <row r="1284" spans="1:3" x14ac:dyDescent="0.25">
      <c r="A1284" s="22" t="str">
        <f>INDEX(Table2[NAMA BARANG],ROW()-2)</f>
        <v>Map file Ret 1804-1 A6</v>
      </c>
      <c r="B1284" s="23">
        <f ca="1">INDEX(Table2[TT],ROW()-2)</f>
        <v>3</v>
      </c>
      <c r="C1284" s="24" t="str">
        <f>INDEX(Table2[KET],ROW()-2)</f>
        <v>800 pc</v>
      </c>
    </row>
    <row r="1285" spans="1:3" x14ac:dyDescent="0.25">
      <c r="A1285" s="22" t="str">
        <f>INDEX(Table2[NAMA BARANG],ROW()-2)</f>
        <v>Map file Ret 1804-2 A5</v>
      </c>
      <c r="B1285" s="23">
        <f ca="1">INDEX(Table2[TT],ROW()-2)</f>
        <v>1</v>
      </c>
      <c r="C1285" s="24" t="str">
        <f>INDEX(Table2[KET],ROW()-2)</f>
        <v>960 pc</v>
      </c>
    </row>
    <row r="1286" spans="1:3" x14ac:dyDescent="0.25">
      <c r="A1286" s="22" t="str">
        <f>INDEX(Table2[NAMA BARANG],ROW()-2)</f>
        <v>Map file Ret 1804-3 B5</v>
      </c>
      <c r="B1286" s="23">
        <f ca="1">INDEX(Table2[TT],ROW()-2)</f>
        <v>3</v>
      </c>
      <c r="C1286" s="24" t="str">
        <f>INDEX(Table2[KET],ROW()-2)</f>
        <v>720 pc</v>
      </c>
    </row>
    <row r="1287" spans="1:3" x14ac:dyDescent="0.25">
      <c r="A1287" s="22" t="str">
        <f>INDEX(Table2[NAMA BARANG],ROW()-2)</f>
        <v>Map file Ret B A5(M)</v>
      </c>
      <c r="B1287" s="23">
        <f ca="1">INDEX(Table2[TT],ROW()-2)</f>
        <v>1</v>
      </c>
      <c r="C1287" s="24" t="str">
        <f>INDEX(Table2[KET],ROW()-2)</f>
        <v>80 ls</v>
      </c>
    </row>
    <row r="1288" spans="1:3" x14ac:dyDescent="0.25">
      <c r="A1288" s="22" t="str">
        <f>INDEX(Table2[NAMA BARANG],ROW()-2)</f>
        <v>Map file Ret B A6(K)</v>
      </c>
      <c r="B1288" s="23">
        <f ca="1">INDEX(Table2[TT],ROW()-2)</f>
        <v>3</v>
      </c>
      <c r="C1288" s="24" t="str">
        <f>INDEX(Table2[KET],ROW()-2)</f>
        <v>100 ls</v>
      </c>
    </row>
    <row r="1289" spans="1:3" x14ac:dyDescent="0.25">
      <c r="A1289" s="22" t="str">
        <f>INDEX(Table2[NAMA BARANG],ROW()-2)</f>
        <v>Map file Ret B B5(B)</v>
      </c>
      <c r="B1289" s="23">
        <f ca="1">INDEX(Table2[TT],ROW()-2)</f>
        <v>1</v>
      </c>
      <c r="C1289" s="24" t="str">
        <f>INDEX(Table2[KET],ROW()-2)</f>
        <v>59 ls</v>
      </c>
    </row>
    <row r="1290" spans="1:3" x14ac:dyDescent="0.25">
      <c r="A1290" s="22" t="str">
        <f>INDEX(Table2[NAMA BARANG],ROW()-2)</f>
        <v>Map file Ret B B5(B)</v>
      </c>
      <c r="B1290" s="23">
        <f ca="1">INDEX(Table2[TT],ROW()-2)</f>
        <v>2</v>
      </c>
      <c r="C1290" s="24" t="str">
        <f>INDEX(Table2[KET],ROW()-2)</f>
        <v>59 ls</v>
      </c>
    </row>
    <row r="1291" spans="1:3" x14ac:dyDescent="0.25">
      <c r="A1291" s="22" t="str">
        <f>INDEX(Table2[NAMA BARANG],ROW()-2)</f>
        <v>Map file Ret V2 A5 (M)</v>
      </c>
      <c r="B1291" s="23">
        <f ca="1">INDEX(Table2[TT],ROW()-2)</f>
        <v>4</v>
      </c>
      <c r="C1291" s="24" t="str">
        <f>INDEX(Table2[KET],ROW()-2)</f>
        <v>80 ls</v>
      </c>
    </row>
    <row r="1292" spans="1:3" x14ac:dyDescent="0.25">
      <c r="A1292" s="22" t="str">
        <f>INDEX(Table2[NAMA BARANG],ROW()-2)</f>
        <v>Map file Ret V2 A6(K)</v>
      </c>
      <c r="B1292" s="23">
        <f ca="1">INDEX(Table2[TT],ROW()-2)</f>
        <v>3</v>
      </c>
      <c r="C1292" s="24" t="str">
        <f>INDEX(Table2[KET],ROW()-2)</f>
        <v>100 ls</v>
      </c>
    </row>
    <row r="1293" spans="1:3" x14ac:dyDescent="0.25">
      <c r="A1293" s="22" t="str">
        <f>INDEX(Table2[NAMA BARANG],ROW()-2)</f>
        <v>Map file Ret V2 B5 (B)</v>
      </c>
      <c r="B1293" s="23">
        <f ca="1">INDEX(Table2[TT],ROW()-2)</f>
        <v>1</v>
      </c>
      <c r="C1293" s="24" t="str">
        <f>INDEX(Table2[KET],ROW()-2)</f>
        <v>59 ls</v>
      </c>
    </row>
    <row r="1294" spans="1:3" x14ac:dyDescent="0.25">
      <c r="A1294" s="22" t="str">
        <f>INDEX(Table2[NAMA BARANG],ROW()-2)</f>
        <v>Map file Ret V2 B5 (B)</v>
      </c>
      <c r="B1294" s="23">
        <f ca="1">INDEX(Table2[TT],ROW()-2)</f>
        <v>3</v>
      </c>
      <c r="C1294" s="24" t="str">
        <f>INDEX(Table2[KET],ROW()-2)</f>
        <v>59 ls</v>
      </c>
    </row>
    <row r="1295" spans="1:3" x14ac:dyDescent="0.25">
      <c r="A1295" s="22" t="str">
        <f>INDEX(Table2[NAMA BARANG],ROW()-2)</f>
        <v>Map FR Zipper Frozen</v>
      </c>
      <c r="B1295" s="23">
        <f ca="1">INDEX(Table2[TT],ROW()-2)</f>
        <v>2</v>
      </c>
      <c r="C1295" s="24" t="str">
        <f>INDEX(Table2[KET],ROW()-2)</f>
        <v>240 pc</v>
      </c>
    </row>
    <row r="1296" spans="1:3" x14ac:dyDescent="0.25">
      <c r="A1296" s="22" t="str">
        <f>INDEX(Table2[NAMA BARANG],ROW()-2)</f>
        <v>Map gagang kcg 2 batik nariko Hj(2) M(1) B(1) Coklat (1)</v>
      </c>
      <c r="B1296" s="23">
        <f ca="1">INDEX(Table2[TT],ROW()-2)</f>
        <v>4</v>
      </c>
      <c r="C1296" s="24">
        <f>INDEX(Table2[KET],ROW()-2)</f>
        <v>240</v>
      </c>
    </row>
    <row r="1297" spans="1:3" x14ac:dyDescent="0.25">
      <c r="A1297" s="22" t="str">
        <f>INDEX(Table2[NAMA BARANG],ROW()-2)</f>
        <v>Map Hand Bag DB 201</v>
      </c>
      <c r="B1297" s="23">
        <f ca="1">INDEX(Table2[TT],ROW()-2)</f>
        <v>5</v>
      </c>
      <c r="C1297" s="24" t="str">
        <f>INDEX(Table2[KET],ROW()-2)</f>
        <v>600 pc</v>
      </c>
    </row>
    <row r="1298" spans="1:3" x14ac:dyDescent="0.25">
      <c r="A1298" s="22" t="str">
        <f>INDEX(Table2[NAMA BARANG],ROW()-2)</f>
        <v>Map Harmonica batik 3603</v>
      </c>
      <c r="B1298" s="23">
        <f ca="1">INDEX(Table2[TT],ROW()-2)</f>
        <v>1</v>
      </c>
      <c r="C1298" s="24" t="str">
        <f>INDEX(Table2[KET],ROW()-2)</f>
        <v>120 pc</v>
      </c>
    </row>
    <row r="1299" spans="1:3" x14ac:dyDescent="0.25">
      <c r="A1299" s="22" t="str">
        <f>INDEX(Table2[NAMA BARANG],ROW()-2)</f>
        <v>Map Holder Hujin 30F</v>
      </c>
      <c r="B1299" s="23">
        <f ca="1">INDEX(Table2[TT],ROW()-2)</f>
        <v>7</v>
      </c>
      <c r="C1299" s="24">
        <f>INDEX(Table2[KET],ROW()-2)</f>
        <v>240</v>
      </c>
    </row>
    <row r="1300" spans="1:3" x14ac:dyDescent="0.25">
      <c r="A1300" s="22" t="str">
        <f>INDEX(Table2[NAMA BARANG],ROW()-2)</f>
        <v>Map Holder Hujin 30F</v>
      </c>
      <c r="B1300" s="23">
        <f ca="1">INDEX(Table2[TT],ROW()-2)</f>
        <v>15</v>
      </c>
      <c r="C1300" s="24">
        <f>INDEX(Table2[KET],ROW()-2)</f>
        <v>240</v>
      </c>
    </row>
    <row r="1301" spans="1:3" x14ac:dyDescent="0.25">
      <c r="A1301" s="22" t="str">
        <f>INDEX(Table2[NAMA BARANG],ROW()-2)</f>
        <v>Map Holder Hujin 60F</v>
      </c>
      <c r="B1301" s="23">
        <f ca="1">INDEX(Table2[TT],ROW()-2)</f>
        <v>5</v>
      </c>
      <c r="C1301" s="24">
        <f>INDEX(Table2[KET],ROW()-2)</f>
        <v>160</v>
      </c>
    </row>
    <row r="1302" spans="1:3" x14ac:dyDescent="0.25">
      <c r="A1302" s="22" t="str">
        <f>INDEX(Table2[NAMA BARANG],ROW()-2)</f>
        <v>Map Jala A5 enter kcg 355-2 B(6)/ M(2)</v>
      </c>
      <c r="B1302" s="23">
        <f ca="1">INDEX(Table2[TT],ROW()-2)</f>
        <v>8</v>
      </c>
      <c r="C1302" s="24" t="str">
        <f>INDEX(Table2[KET],ROW()-2)</f>
        <v>20 ls</v>
      </c>
    </row>
    <row r="1303" spans="1:3" x14ac:dyDescent="0.25">
      <c r="A1303" s="22" t="str">
        <f>INDEX(Table2[NAMA BARANG],ROW()-2)</f>
        <v>Map Jala A5 enter kcg 355-2 Hj(3)/ K(2)</v>
      </c>
      <c r="B1303" s="23">
        <f ca="1">INDEX(Table2[TT],ROW()-2)</f>
        <v>5</v>
      </c>
      <c r="C1303" s="24" t="str">
        <f>INDEX(Table2[KET],ROW()-2)</f>
        <v>20 ls</v>
      </c>
    </row>
    <row r="1304" spans="1:3" x14ac:dyDescent="0.25">
      <c r="A1304" s="22" t="str">
        <f>INDEX(Table2[NAMA BARANG],ROW()-2)</f>
        <v>Map Jala C warna moshi kancing</v>
      </c>
      <c r="B1304" s="23">
        <f ca="1">INDEX(Table2[TT],ROW()-2)</f>
        <v>1</v>
      </c>
      <c r="C1304" s="24" t="str">
        <f>INDEX(Table2[KET],ROW()-2)</f>
        <v>20 ls</v>
      </c>
    </row>
    <row r="1305" spans="1:3" x14ac:dyDescent="0.25">
      <c r="A1305" s="22" t="str">
        <f>INDEX(Table2[NAMA BARANG],ROW()-2)</f>
        <v>Map Jala Rest Trans jos B(19)/ Hj(20) warna</v>
      </c>
      <c r="B1305" s="23">
        <f ca="1">INDEX(Table2[TT],ROW()-2)</f>
        <v>39</v>
      </c>
      <c r="C1305" s="24" t="str">
        <f>INDEX(Table2[KET],ROW()-2)</f>
        <v>20 ls</v>
      </c>
    </row>
    <row r="1306" spans="1:3" x14ac:dyDescent="0.25">
      <c r="A1306" s="22" t="str">
        <f>INDEX(Table2[NAMA BARANG],ROW()-2)</f>
        <v>Map Jala Rest Trans jos K(20)/ M(12) warna</v>
      </c>
      <c r="B1306" s="23">
        <f ca="1">INDEX(Table2[TT],ROW()-2)</f>
        <v>32</v>
      </c>
      <c r="C1306" s="24" t="str">
        <f>INDEX(Table2[KET],ROW()-2)</f>
        <v>20 ls</v>
      </c>
    </row>
    <row r="1307" spans="1:3" x14ac:dyDescent="0.25">
      <c r="A1307" s="22" t="str">
        <f>INDEX(Table2[NAMA BARANG],ROW()-2)</f>
        <v>Map Jala Rest Trans jos Ungu</v>
      </c>
      <c r="B1307" s="23">
        <f ca="1">INDEX(Table2[TT],ROW()-2)</f>
        <v>56</v>
      </c>
      <c r="C1307" s="24" t="str">
        <f>INDEX(Table2[KET],ROW()-2)</f>
        <v>20 ls</v>
      </c>
    </row>
    <row r="1308" spans="1:3" x14ac:dyDescent="0.25">
      <c r="A1308" s="22" t="str">
        <f>INDEX(Table2[NAMA BARANG],ROW()-2)</f>
        <v>Map jaring Sleting B4 5601</v>
      </c>
      <c r="B1308" s="23">
        <f ca="1">INDEX(Table2[TT],ROW()-2)</f>
        <v>1</v>
      </c>
      <c r="C1308" s="24">
        <f>INDEX(Table2[KET],ROW()-2)</f>
        <v>300</v>
      </c>
    </row>
    <row r="1309" spans="1:3" x14ac:dyDescent="0.25">
      <c r="A1309" s="22" t="str">
        <f>INDEX(Table2[NAMA BARANG],ROW()-2)</f>
        <v>Map jaring Sleting B4 5601</v>
      </c>
      <c r="B1309" s="23">
        <f ca="1">INDEX(Table2[TT],ROW()-2)</f>
        <v>1</v>
      </c>
      <c r="C1309" s="24">
        <f>INDEX(Table2[KET],ROW()-2)</f>
        <v>300</v>
      </c>
    </row>
    <row r="1310" spans="1:3" x14ac:dyDescent="0.25">
      <c r="A1310" s="22" t="str">
        <f>INDEX(Table2[NAMA BARANG],ROW()-2)</f>
        <v>Map jaring Sleting B4 5601</v>
      </c>
      <c r="B1310" s="23">
        <f ca="1">INDEX(Table2[TT],ROW()-2)</f>
        <v>3</v>
      </c>
      <c r="C1310" s="24">
        <f>INDEX(Table2[KET],ROW()-2)</f>
        <v>300</v>
      </c>
    </row>
    <row r="1311" spans="1:3" x14ac:dyDescent="0.25">
      <c r="A1311" s="22" t="str">
        <f>INDEX(Table2[NAMA BARANG],ROW()-2)</f>
        <v>Map jaring Sleting B4 5601</v>
      </c>
      <c r="B1311" s="23">
        <f ca="1">INDEX(Table2[TT],ROW()-2)</f>
        <v>3</v>
      </c>
      <c r="C1311" s="24">
        <f>INDEX(Table2[KET],ROW()-2)</f>
        <v>300</v>
      </c>
    </row>
    <row r="1312" spans="1:3" x14ac:dyDescent="0.25">
      <c r="A1312" s="22" t="str">
        <f>INDEX(Table2[NAMA BARANG],ROW()-2)</f>
        <v>Map jepit 85082</v>
      </c>
      <c r="B1312" s="23">
        <f ca="1">INDEX(Table2[TT],ROW()-2)</f>
        <v>5</v>
      </c>
      <c r="C1312" s="24">
        <f>INDEX(Table2[KET],ROW()-2)</f>
        <v>24</v>
      </c>
    </row>
    <row r="1313" spans="1:3" x14ac:dyDescent="0.25">
      <c r="A1313" s="22" t="str">
        <f>INDEX(Table2[NAMA BARANG],ROW()-2)</f>
        <v>Map jumbo TB 168</v>
      </c>
      <c r="B1313" s="23">
        <f ca="1">INDEX(Table2[TT],ROW()-2)</f>
        <v>7</v>
      </c>
      <c r="C1313" s="24" t="str">
        <f>INDEX(Table2[KET],ROW()-2)</f>
        <v>50 ls</v>
      </c>
    </row>
    <row r="1314" spans="1:3" x14ac:dyDescent="0.25">
      <c r="A1314" s="22" t="str">
        <f>INDEX(Table2[NAMA BARANG],ROW()-2)</f>
        <v>Map Kancing 2 microtop TN warna K/ B</v>
      </c>
      <c r="B1314" s="23">
        <f ca="1">INDEX(Table2[TT],ROW()-2)</f>
        <v>2</v>
      </c>
      <c r="C1314" s="24">
        <f>INDEX(Table2[KET],ROW()-2)</f>
        <v>240</v>
      </c>
    </row>
    <row r="1315" spans="1:3" x14ac:dyDescent="0.25">
      <c r="A1315" s="22" t="str">
        <f>INDEX(Table2[NAMA BARANG],ROW()-2)</f>
        <v>Map Kancing Fancy M07</v>
      </c>
      <c r="B1315" s="23">
        <f ca="1">INDEX(Table2[TT],ROW()-2)</f>
        <v>14</v>
      </c>
      <c r="C1315" s="24" t="str">
        <f>INDEX(Table2[KET],ROW()-2)</f>
        <v>100 ls</v>
      </c>
    </row>
    <row r="1316" spans="1:3" x14ac:dyDescent="0.25">
      <c r="A1316" s="22" t="str">
        <f>INDEX(Table2[NAMA BARANG],ROW()-2)</f>
        <v>Map Kancing FC 519 Biru muda</v>
      </c>
      <c r="B1316" s="23">
        <f ca="1">INDEX(Table2[TT],ROW()-2)</f>
        <v>3</v>
      </c>
      <c r="C1316" s="24" t="str">
        <f>INDEX(Table2[KET],ROW()-2)</f>
        <v>50 ls</v>
      </c>
    </row>
    <row r="1317" spans="1:3" x14ac:dyDescent="0.25">
      <c r="A1317" s="22" t="str">
        <f>INDEX(Table2[NAMA BARANG],ROW()-2)</f>
        <v>Map Kancing FC 519 Hj</v>
      </c>
      <c r="B1317" s="23">
        <f ca="1">INDEX(Table2[TT],ROW()-2)</f>
        <v>18</v>
      </c>
      <c r="C1317" s="24" t="str">
        <f>INDEX(Table2[KET],ROW()-2)</f>
        <v>50 ls</v>
      </c>
    </row>
    <row r="1318" spans="1:3" x14ac:dyDescent="0.25">
      <c r="A1318" s="22" t="str">
        <f>INDEX(Table2[NAMA BARANG],ROW()-2)</f>
        <v>Map Kancing FC 519 K</v>
      </c>
      <c r="B1318" s="23">
        <f ca="1">INDEX(Table2[TT],ROW()-2)</f>
        <v>13</v>
      </c>
      <c r="C1318" s="24" t="str">
        <f>INDEX(Table2[KET],ROW()-2)</f>
        <v>50 ls</v>
      </c>
    </row>
    <row r="1319" spans="1:3" x14ac:dyDescent="0.25">
      <c r="A1319" s="22" t="str">
        <f>INDEX(Table2[NAMA BARANG],ROW()-2)</f>
        <v>Map Kancing FC 519 merah</v>
      </c>
      <c r="B1319" s="23">
        <f ca="1">INDEX(Table2[TT],ROW()-2)</f>
        <v>10</v>
      </c>
      <c r="C1319" s="24" t="str">
        <f>INDEX(Table2[KET],ROW()-2)</f>
        <v>50 ls</v>
      </c>
    </row>
    <row r="1320" spans="1:3" x14ac:dyDescent="0.25">
      <c r="A1320" s="22" t="str">
        <f>INDEX(Table2[NAMA BARANG],ROW()-2)</f>
        <v>Map Kancing FC 519 orange</v>
      </c>
      <c r="B1320" s="23">
        <f ca="1">INDEX(Table2[TT],ROW()-2)</f>
        <v>2</v>
      </c>
      <c r="C1320" s="24" t="str">
        <f>INDEX(Table2[KET],ROW()-2)</f>
        <v>50 ls</v>
      </c>
    </row>
    <row r="1321" spans="1:3" x14ac:dyDescent="0.25">
      <c r="A1321" s="22" t="str">
        <f>INDEX(Table2[NAMA BARANG],ROW()-2)</f>
        <v>Map Kancing Trans jos U(4)</v>
      </c>
      <c r="B1321" s="23">
        <f ca="1">INDEX(Table2[TT],ROW()-2)</f>
        <v>4</v>
      </c>
      <c r="C1321" s="24" t="str">
        <f>INDEX(Table2[KET],ROW()-2)</f>
        <v>20 ls</v>
      </c>
    </row>
    <row r="1322" spans="1:3" x14ac:dyDescent="0.25">
      <c r="A1322" s="22" t="str">
        <f>INDEX(Table2[NAMA BARANG],ROW()-2)</f>
        <v>Map kcg 1 w/Spire M(3)</v>
      </c>
      <c r="B1322" s="23">
        <f ca="1">INDEX(Table2[TT],ROW()-2)</f>
        <v>3</v>
      </c>
      <c r="C1322" s="24" t="str">
        <f>INDEX(Table2[KET],ROW()-2)</f>
        <v>25 ls</v>
      </c>
    </row>
    <row r="1323" spans="1:3" x14ac:dyDescent="0.25">
      <c r="A1323" s="22" t="str">
        <f>INDEX(Table2[NAMA BARANG],ROW()-2)</f>
        <v>Map kcg 2 corak K</v>
      </c>
      <c r="B1323" s="23">
        <f ca="1">INDEX(Table2[TT],ROW()-2)</f>
        <v>7</v>
      </c>
      <c r="C1323" s="24">
        <f>INDEX(Table2[KET],ROW()-2)</f>
        <v>240</v>
      </c>
    </row>
    <row r="1324" spans="1:3" x14ac:dyDescent="0.25">
      <c r="A1324" s="22" t="str">
        <f>INDEX(Table2[NAMA BARANG],ROW()-2)</f>
        <v>Map kcg 2 corak M</v>
      </c>
      <c r="B1324" s="23">
        <f ca="1">INDEX(Table2[TT],ROW()-2)</f>
        <v>1</v>
      </c>
      <c r="C1324" s="24">
        <f>INDEX(Table2[KET],ROW()-2)</f>
        <v>240</v>
      </c>
    </row>
    <row r="1325" spans="1:3" x14ac:dyDescent="0.25">
      <c r="A1325" s="22" t="str">
        <f>INDEX(Table2[NAMA BARANG],ROW()-2)</f>
        <v>Map kcg 2 microtop warna Hj</v>
      </c>
      <c r="B1325" s="23">
        <f ca="1">INDEX(Table2[TT],ROW()-2)</f>
        <v>1</v>
      </c>
      <c r="C1325" s="24">
        <f>INDEX(Table2[KET],ROW()-2)</f>
        <v>240</v>
      </c>
    </row>
    <row r="1326" spans="1:3" x14ac:dyDescent="0.25">
      <c r="A1326" s="22" t="str">
        <f>INDEX(Table2[NAMA BARANG],ROW()-2)</f>
        <v>Map kcg 2 Paris microtop</v>
      </c>
      <c r="B1326" s="23">
        <f ca="1">INDEX(Table2[TT],ROW()-2)</f>
        <v>4</v>
      </c>
      <c r="C1326" s="24" t="str">
        <f>INDEX(Table2[KET],ROW()-2)</f>
        <v>240 pc</v>
      </c>
    </row>
    <row r="1327" spans="1:3" x14ac:dyDescent="0.25">
      <c r="A1327" s="22" t="str">
        <f>INDEX(Table2[NAMA BARANG],ROW()-2)</f>
        <v>Map kcg 2 Sika Hj/ M</v>
      </c>
      <c r="B1327" s="23">
        <f ca="1">INDEX(Table2[TT],ROW()-2)</f>
        <v>5</v>
      </c>
      <c r="C1327" s="24" t="str">
        <f>INDEX(Table2[KET],ROW()-2)</f>
        <v>50 ls</v>
      </c>
    </row>
    <row r="1328" spans="1:3" x14ac:dyDescent="0.25">
      <c r="A1328" s="22" t="str">
        <f>INDEX(Table2[NAMA BARANG],ROW()-2)</f>
        <v>Map kcg 4 UTN K</v>
      </c>
      <c r="B1328" s="23">
        <f ca="1">INDEX(Table2[TT],ROW()-2)</f>
        <v>1</v>
      </c>
      <c r="C1328" s="24">
        <f>INDEX(Table2[KET],ROW()-2)</f>
        <v>240</v>
      </c>
    </row>
    <row r="1329" spans="1:3" x14ac:dyDescent="0.25">
      <c r="A1329" s="22" t="str">
        <f>INDEX(Table2[NAMA BARANG],ROW()-2)</f>
        <v>Map kcg 4 UTN K/ P</v>
      </c>
      <c r="B1329" s="23">
        <f ca="1">INDEX(Table2[TT],ROW()-2)</f>
        <v>1</v>
      </c>
      <c r="C1329" s="24">
        <f>INDEX(Table2[KET],ROW()-2)</f>
        <v>240</v>
      </c>
    </row>
    <row r="1330" spans="1:3" x14ac:dyDescent="0.25">
      <c r="A1330" s="22" t="str">
        <f>INDEX(Table2[NAMA BARANG],ROW()-2)</f>
        <v>Map kcg corak 2 U</v>
      </c>
      <c r="B1330" s="23">
        <f ca="1">INDEX(Table2[TT],ROW()-2)</f>
        <v>1</v>
      </c>
      <c r="C1330" s="24">
        <f>INDEX(Table2[KET],ROW()-2)</f>
        <v>0</v>
      </c>
    </row>
    <row r="1331" spans="1:3" x14ac:dyDescent="0.25">
      <c r="A1331" s="22" t="str">
        <f>INDEX(Table2[NAMA BARANG],ROW()-2)</f>
        <v>Map kcg sika M (23), B (3)</v>
      </c>
      <c r="B1331" s="23">
        <f ca="1">INDEX(Table2[TT],ROW()-2)</f>
        <v>26</v>
      </c>
      <c r="C1331" s="24" t="str">
        <f>INDEX(Table2[KET],ROW()-2)</f>
        <v>50 ls</v>
      </c>
    </row>
    <row r="1332" spans="1:3" x14ac:dyDescent="0.25">
      <c r="A1332" s="22" t="str">
        <f>INDEX(Table2[NAMA BARANG],ROW()-2)</f>
        <v>Map kcg sika P (11), HJ(15)</v>
      </c>
      <c r="B1332" s="23">
        <f ca="1">INDEX(Table2[TT],ROW()-2)</f>
        <v>26</v>
      </c>
      <c r="C1332" s="24" t="str">
        <f>INDEX(Table2[KET],ROW()-2)</f>
        <v>50 ls</v>
      </c>
    </row>
    <row r="1333" spans="1:3" x14ac:dyDescent="0.25">
      <c r="A1333" s="22" t="str">
        <f>INDEX(Table2[NAMA BARANG],ROW()-2)</f>
        <v>Map kcg Zipper warna ungu</v>
      </c>
      <c r="B1333" s="23">
        <f ca="1">INDEX(Table2[TT],ROW()-2)</f>
        <v>2</v>
      </c>
      <c r="C1333" s="24">
        <f>INDEX(Table2[KET],ROW()-2)</f>
        <v>240</v>
      </c>
    </row>
    <row r="1334" spans="1:3" x14ac:dyDescent="0.25">
      <c r="A1334" s="22" t="str">
        <f>INDEX(Table2[NAMA BARANG],ROW()-2)</f>
        <v>Map L Merah Vtro</v>
      </c>
      <c r="B1334" s="23">
        <f ca="1">INDEX(Table2[TT],ROW()-2)</f>
        <v>1</v>
      </c>
      <c r="C1334" s="24" t="str">
        <f>INDEX(Table2[KET],ROW()-2)</f>
        <v>100 ls</v>
      </c>
    </row>
    <row r="1335" spans="1:3" x14ac:dyDescent="0.25">
      <c r="A1335" s="22" t="str">
        <f>INDEX(Table2[NAMA BARANG],ROW()-2)</f>
        <v>Map L Sika Hijau</v>
      </c>
      <c r="B1335" s="23">
        <f ca="1">INDEX(Table2[TT],ROW()-2)</f>
        <v>3</v>
      </c>
      <c r="C1335" s="24" t="str">
        <f>INDEX(Table2[KET],ROW()-2)</f>
        <v>50 ls</v>
      </c>
    </row>
    <row r="1336" spans="1:3" x14ac:dyDescent="0.25">
      <c r="A1336" s="22" t="str">
        <f>INDEX(Table2[NAMA BARANG],ROW()-2)</f>
        <v>Map L Sika merah</v>
      </c>
      <c r="B1336" s="23">
        <f ca="1">INDEX(Table2[TT],ROW()-2)</f>
        <v>2</v>
      </c>
      <c r="C1336" s="24" t="str">
        <f>INDEX(Table2[KET],ROW()-2)</f>
        <v>50 ls</v>
      </c>
    </row>
    <row r="1337" spans="1:3" x14ac:dyDescent="0.25">
      <c r="A1337" s="22" t="str">
        <f>INDEX(Table2[NAMA BARANG],ROW()-2)</f>
        <v>Map L sika putih</v>
      </c>
      <c r="B1337" s="23">
        <f ca="1">INDEX(Table2[TT],ROW()-2)</f>
        <v>4</v>
      </c>
      <c r="C1337" s="24" t="str">
        <f>INDEX(Table2[KET],ROW()-2)</f>
        <v>60 ls</v>
      </c>
    </row>
    <row r="1338" spans="1:3" x14ac:dyDescent="0.25">
      <c r="A1338" s="22" t="str">
        <f>INDEX(Table2[NAMA BARANG],ROW()-2)</f>
        <v>Map microtop kcg-1 MT-119 P(6)/ B(6)</v>
      </c>
      <c r="B1338" s="23">
        <f ca="1">INDEX(Table2[TT],ROW()-2)</f>
        <v>12</v>
      </c>
      <c r="C1338" s="24" t="str">
        <f>INDEX(Table2[KET],ROW()-2)</f>
        <v>100 ls</v>
      </c>
    </row>
    <row r="1339" spans="1:3" x14ac:dyDescent="0.25">
      <c r="A1339" s="22" t="str">
        <f>INDEX(Table2[NAMA BARANG],ROW()-2)</f>
        <v>Map Ret Imitasi MT 1112</v>
      </c>
      <c r="B1339" s="23">
        <f ca="1">INDEX(Table2[TT],ROW()-2)</f>
        <v>3</v>
      </c>
      <c r="C1339" s="24" t="str">
        <f>INDEX(Table2[KET],ROW()-2)</f>
        <v>720 pc</v>
      </c>
    </row>
    <row r="1340" spans="1:3" x14ac:dyDescent="0.25">
      <c r="A1340" s="22" t="str">
        <f>INDEX(Table2[NAMA BARANG],ROW()-2)</f>
        <v>Map school Bag corak kcg 2 ungu</v>
      </c>
      <c r="B1340" s="23">
        <f ca="1">INDEX(Table2[TT],ROW()-2)</f>
        <v>3</v>
      </c>
      <c r="C1340" s="24" t="str">
        <f>INDEX(Table2[KET],ROW()-2)</f>
        <v>240 pc</v>
      </c>
    </row>
    <row r="1341" spans="1:3" x14ac:dyDescent="0.25">
      <c r="A1341" s="22" t="str">
        <f>INDEX(Table2[NAMA BARANG],ROW()-2)</f>
        <v>Map sekolah Mnk ret  Ht-202</v>
      </c>
      <c r="B1341" s="23">
        <f ca="1">INDEX(Table2[TT],ROW()-2)</f>
        <v>3</v>
      </c>
      <c r="C1341" s="24" t="str">
        <f>INDEX(Table2[KET],ROW()-2)</f>
        <v>120 ls</v>
      </c>
    </row>
    <row r="1342" spans="1:3" x14ac:dyDescent="0.25">
      <c r="A1342" s="22" t="str">
        <f>INDEX(Table2[NAMA BARANG],ROW()-2)</f>
        <v>Map Smile JNT 8077 no B6 5014 F</v>
      </c>
      <c r="B1342" s="23">
        <f ca="1">INDEX(Table2[TT],ROW()-2)</f>
        <v>2</v>
      </c>
      <c r="C1342" s="24" t="str">
        <f>INDEX(Table2[KET],ROW()-2)</f>
        <v>50 ls</v>
      </c>
    </row>
    <row r="1343" spans="1:3" x14ac:dyDescent="0.25">
      <c r="A1343" s="22" t="str">
        <f>INDEX(Table2[NAMA BARANG],ROW()-2)</f>
        <v>Map somssi 2010 C mini</v>
      </c>
      <c r="B1343" s="23">
        <f ca="1">INDEX(Table2[TT],ROW()-2)</f>
        <v>16</v>
      </c>
      <c r="C1343" s="24" t="str">
        <f>INDEX(Table2[KET],ROW()-2)</f>
        <v>240 pc</v>
      </c>
    </row>
    <row r="1344" spans="1:3" x14ac:dyDescent="0.25">
      <c r="A1344" s="22" t="str">
        <f>INDEX(Table2[NAMA BARANG],ROW()-2)</f>
        <v>Map somssi tali 2015/S (P/K/B/M/Hj/Pink)</v>
      </c>
      <c r="B1344" s="23">
        <f ca="1">INDEX(Table2[TT],ROW()-2)</f>
        <v>29</v>
      </c>
      <c r="C1344" s="24" t="str">
        <f>INDEX(Table2[KET],ROW()-2)</f>
        <v>96 pc</v>
      </c>
    </row>
    <row r="1345" spans="1:3" x14ac:dyDescent="0.25">
      <c r="A1345" s="22" t="str">
        <f>INDEX(Table2[NAMA BARANG],ROW()-2)</f>
        <v>Map Tali A4 warna polos 4164</v>
      </c>
      <c r="B1345" s="23">
        <f ca="1">INDEX(Table2[TT],ROW()-2)</f>
        <v>3</v>
      </c>
      <c r="C1345" s="24" t="str">
        <f>INDEX(Table2[KET],ROW()-2)</f>
        <v>160 pc</v>
      </c>
    </row>
    <row r="1346" spans="1:3" x14ac:dyDescent="0.25">
      <c r="A1346" s="22" t="str">
        <f>INDEX(Table2[NAMA BARANG],ROW()-2)</f>
        <v xml:space="preserve">Map tali sika biru </v>
      </c>
      <c r="B1346" s="23">
        <f ca="1">INDEX(Table2[TT],ROW()-2)</f>
        <v>3</v>
      </c>
      <c r="C1346" s="24" t="str">
        <f>INDEX(Table2[KET],ROW()-2)</f>
        <v>50 ls</v>
      </c>
    </row>
    <row r="1347" spans="1:3" x14ac:dyDescent="0.25">
      <c r="A1347" s="22" t="str">
        <f>INDEX(Table2[NAMA BARANG],ROW()-2)</f>
        <v>Map tali sika kuning (1)/ hijau (5)</v>
      </c>
      <c r="B1347" s="23">
        <f ca="1">INDEX(Table2[TT],ROW()-2)</f>
        <v>6</v>
      </c>
      <c r="C1347" s="24" t="str">
        <f>INDEX(Table2[KET],ROW()-2)</f>
        <v>50 ls</v>
      </c>
    </row>
    <row r="1348" spans="1:3" x14ac:dyDescent="0.25">
      <c r="A1348" s="22" t="str">
        <f>INDEX(Table2[NAMA BARANG],ROW()-2)</f>
        <v>Map tali sika merah (1)/ putih (11)</v>
      </c>
      <c r="B1348" s="23">
        <f ca="1">INDEX(Table2[TT],ROW()-2)</f>
        <v>12</v>
      </c>
      <c r="C1348" s="24" t="str">
        <f>INDEX(Table2[KET],ROW()-2)</f>
        <v>50 ls</v>
      </c>
    </row>
    <row r="1349" spans="1:3" x14ac:dyDescent="0.25">
      <c r="A1349" s="22" t="str">
        <f>INDEX(Table2[NAMA BARANG],ROW()-2)</f>
        <v>Map Tenteng ZF 821 Lx</v>
      </c>
      <c r="B1349" s="23">
        <f ca="1">INDEX(Table2[TT],ROW()-2)</f>
        <v>2</v>
      </c>
      <c r="C1349" s="24" t="str">
        <f>INDEX(Table2[KET],ROW()-2)</f>
        <v>12 ls</v>
      </c>
    </row>
    <row r="1350" spans="1:3" x14ac:dyDescent="0.25">
      <c r="A1350" s="22" t="str">
        <f>INDEX(Table2[NAMA BARANG],ROW()-2)</f>
        <v>Map Tenteng ZF 830</v>
      </c>
      <c r="B1350" s="23">
        <f ca="1">INDEX(Table2[TT],ROW()-2)</f>
        <v>3</v>
      </c>
      <c r="C1350" s="24" t="str">
        <f>INDEX(Table2[KET],ROW()-2)</f>
        <v>72 pc</v>
      </c>
    </row>
    <row r="1351" spans="1:3" x14ac:dyDescent="0.25">
      <c r="A1351" s="22" t="str">
        <f>INDEX(Table2[NAMA BARANG],ROW()-2)</f>
        <v>Map Topla 1928 orange</v>
      </c>
      <c r="B1351" s="23">
        <f ca="1">INDEX(Table2[TT],ROW()-2)</f>
        <v>1</v>
      </c>
      <c r="C1351" s="24">
        <f>INDEX(Table2[KET],ROW()-2)</f>
        <v>240</v>
      </c>
    </row>
    <row r="1352" spans="1:3" x14ac:dyDescent="0.25">
      <c r="A1352" s="22" t="str">
        <f>INDEX(Table2[NAMA BARANG],ROW()-2)</f>
        <v>Map Topla 3080 Ht (2)/ B (5)</v>
      </c>
      <c r="B1352" s="23">
        <f ca="1">INDEX(Table2[TT],ROW()-2)</f>
        <v>7</v>
      </c>
      <c r="C1352" s="24" t="str">
        <f>INDEX(Table2[KET],ROW()-2)</f>
        <v>240 pc</v>
      </c>
    </row>
    <row r="1353" spans="1:3" x14ac:dyDescent="0.25">
      <c r="A1353" s="22" t="str">
        <f>INDEX(Table2[NAMA BARANG],ROW()-2)</f>
        <v>Map Topla 3080 orange (3)/ M (4)</v>
      </c>
      <c r="B1353" s="23">
        <f ca="1">INDEX(Table2[TT],ROW()-2)</f>
        <v>10</v>
      </c>
      <c r="C1353" s="24" t="str">
        <f>INDEX(Table2[KET],ROW()-2)</f>
        <v>240 pc</v>
      </c>
    </row>
    <row r="1354" spans="1:3" x14ac:dyDescent="0.25">
      <c r="A1354" s="22" t="str">
        <f>INDEX(Table2[NAMA BARANG],ROW()-2)</f>
        <v>Map Topla 3080 ungu (3)/ K (1)/ B (1)</v>
      </c>
      <c r="B1354" s="23">
        <f ca="1">INDEX(Table2[TT],ROW()-2)</f>
        <v>5</v>
      </c>
      <c r="C1354" s="24">
        <f>INDEX(Table2[KET],ROW()-2)</f>
        <v>240</v>
      </c>
    </row>
    <row r="1355" spans="1:3" x14ac:dyDescent="0.25">
      <c r="A1355" s="22" t="str">
        <f>INDEX(Table2[NAMA BARANG],ROW()-2)</f>
        <v>Map Topla 3090 W Biru</v>
      </c>
      <c r="B1355" s="23">
        <f ca="1">INDEX(Table2[TT],ROW()-2)</f>
        <v>7</v>
      </c>
      <c r="C1355" s="24" t="str">
        <f>INDEX(Table2[KET],ROW()-2)</f>
        <v>240 PCS</v>
      </c>
    </row>
    <row r="1356" spans="1:3" x14ac:dyDescent="0.25">
      <c r="A1356" s="22" t="str">
        <f>INDEX(Table2[NAMA BARANG],ROW()-2)</f>
        <v>Map Topla 3090 W Hitam</v>
      </c>
      <c r="B1356" s="23">
        <f ca="1">INDEX(Table2[TT],ROW()-2)</f>
        <v>3</v>
      </c>
      <c r="C1356" s="24" t="str">
        <f>INDEX(Table2[KET],ROW()-2)</f>
        <v>240 PCS</v>
      </c>
    </row>
    <row r="1357" spans="1:3" x14ac:dyDescent="0.25">
      <c r="A1357" s="22" t="str">
        <f>INDEX(Table2[NAMA BARANG],ROW()-2)</f>
        <v>Map Topla 3090 W kuning</v>
      </c>
      <c r="B1357" s="23">
        <f ca="1">INDEX(Table2[TT],ROW()-2)</f>
        <v>8</v>
      </c>
      <c r="C1357" s="24" t="str">
        <f>INDEX(Table2[KET],ROW()-2)</f>
        <v>240 PCS</v>
      </c>
    </row>
    <row r="1358" spans="1:3" x14ac:dyDescent="0.25">
      <c r="A1358" s="22" t="str">
        <f>INDEX(Table2[NAMA BARANG],ROW()-2)</f>
        <v>Map Topla 3090 W Merah</v>
      </c>
      <c r="B1358" s="23">
        <f ca="1">INDEX(Table2[TT],ROW()-2)</f>
        <v>5</v>
      </c>
      <c r="C1358" s="24" t="str">
        <f>INDEX(Table2[KET],ROW()-2)</f>
        <v>240 PCS</v>
      </c>
    </row>
    <row r="1359" spans="1:3" x14ac:dyDescent="0.25">
      <c r="A1359" s="22" t="str">
        <f>INDEX(Table2[NAMA BARANG],ROW()-2)</f>
        <v>Map Topla 3090 W Orange</v>
      </c>
      <c r="B1359" s="23">
        <f ca="1">INDEX(Table2[TT],ROW()-2)</f>
        <v>1</v>
      </c>
      <c r="C1359" s="24" t="str">
        <f>INDEX(Table2[KET],ROW()-2)</f>
        <v>240 PCS</v>
      </c>
    </row>
    <row r="1360" spans="1:3" x14ac:dyDescent="0.25">
      <c r="A1360" s="22" t="str">
        <f>INDEX(Table2[NAMA BARANG],ROW()-2)</f>
        <v>Map Topla 3090 W ungu</v>
      </c>
      <c r="B1360" s="23">
        <f ca="1">INDEX(Table2[TT],ROW()-2)</f>
        <v>3</v>
      </c>
      <c r="C1360" s="24" t="str">
        <f>INDEX(Table2[KET],ROW()-2)</f>
        <v>240 PCS</v>
      </c>
    </row>
    <row r="1361" spans="1:3" x14ac:dyDescent="0.25">
      <c r="A1361" s="22" t="str">
        <f>INDEX(Table2[NAMA BARANG],ROW()-2)</f>
        <v>Map Topla 40 lb</v>
      </c>
      <c r="B1361" s="23">
        <f ca="1">INDEX(Table2[TT],ROW()-2)</f>
        <v>1</v>
      </c>
      <c r="C1361" s="24" t="str">
        <f>INDEX(Table2[KET],ROW()-2)</f>
        <v>60 pc</v>
      </c>
    </row>
    <row r="1362" spans="1:3" x14ac:dyDescent="0.25">
      <c r="A1362" s="22" t="str">
        <f>INDEX(Table2[NAMA BARANG],ROW()-2)</f>
        <v>Map Topla 60 lb</v>
      </c>
      <c r="B1362" s="23">
        <f ca="1">INDEX(Table2[TT],ROW()-2)</f>
        <v>2</v>
      </c>
      <c r="C1362" s="24" t="str">
        <f>INDEX(Table2[KET],ROW()-2)</f>
        <v>60 pc</v>
      </c>
    </row>
    <row r="1363" spans="1:3" x14ac:dyDescent="0.25">
      <c r="A1363" s="22" t="str">
        <f>INDEX(Table2[NAMA BARANG],ROW()-2)</f>
        <v>Map Transparan AC 1605 B(10)/ K(8)/ M(2)</v>
      </c>
      <c r="B1363" s="23">
        <f ca="1">INDEX(Table2[TT],ROW()-2)</f>
        <v>20</v>
      </c>
      <c r="C1363" s="24">
        <f>INDEX(Table2[KET],ROW()-2)</f>
        <v>240</v>
      </c>
    </row>
    <row r="1364" spans="1:3" x14ac:dyDescent="0.25">
      <c r="A1364" s="22" t="str">
        <f>INDEX(Table2[NAMA BARANG],ROW()-2)</f>
        <v>Map Transparant B4</v>
      </c>
      <c r="B1364" s="23">
        <f ca="1">INDEX(Table2[TT],ROW()-2)</f>
        <v>2</v>
      </c>
      <c r="C1364" s="24" t="str">
        <f>INDEX(Table2[KET],ROW()-2)</f>
        <v>1000 pc</v>
      </c>
    </row>
    <row r="1365" spans="1:3" x14ac:dyDescent="0.25">
      <c r="A1365" s="22" t="str">
        <f>INDEX(Table2[NAMA BARANG],ROW()-2)</f>
        <v>Map UTN Dove 2w Hj muda(2)</v>
      </c>
      <c r="B1365" s="23">
        <f ca="1">INDEX(Table2[TT],ROW()-2)</f>
        <v>2</v>
      </c>
      <c r="C1365" s="24">
        <f>INDEX(Table2[KET],ROW()-2)</f>
        <v>240</v>
      </c>
    </row>
    <row r="1366" spans="1:3" x14ac:dyDescent="0.25">
      <c r="A1366" s="22" t="str">
        <f>INDEX(Table2[NAMA BARANG],ROW()-2)</f>
        <v>Map UTN Dove 2w K(2)/ Hj(10)</v>
      </c>
      <c r="B1366" s="23">
        <f ca="1">INDEX(Table2[TT],ROW()-2)</f>
        <v>12</v>
      </c>
      <c r="C1366" s="24">
        <f>INDEX(Table2[KET],ROW()-2)</f>
        <v>240</v>
      </c>
    </row>
    <row r="1367" spans="1:3" x14ac:dyDescent="0.25">
      <c r="A1367" s="22" t="str">
        <f>INDEX(Table2[NAMA BARANG],ROW()-2)</f>
        <v>Map UTN Dove 2w mix(9) kcg</v>
      </c>
      <c r="B1367" s="23">
        <f ca="1">INDEX(Table2[TT],ROW()-2)</f>
        <v>8</v>
      </c>
      <c r="C1367" s="24">
        <f>INDEX(Table2[KET],ROW()-2)</f>
        <v>240</v>
      </c>
    </row>
    <row r="1368" spans="1:3" x14ac:dyDescent="0.25">
      <c r="A1368" s="22" t="str">
        <f>INDEX(Table2[NAMA BARANG],ROW()-2)</f>
        <v>Map UTN Dove 2w U(1)/ Hj Stabillo(4)</v>
      </c>
      <c r="B1368" s="23">
        <f ca="1">INDEX(Table2[TT],ROW()-2)</f>
        <v>5</v>
      </c>
      <c r="C1368" s="24">
        <f>INDEX(Table2[KET],ROW()-2)</f>
        <v>240</v>
      </c>
    </row>
    <row r="1369" spans="1:3" x14ac:dyDescent="0.25">
      <c r="A1369" s="22" t="str">
        <f>INDEX(Table2[NAMA BARANG],ROW()-2)</f>
        <v>Map Vtec Document Bag Type VT W209</v>
      </c>
      <c r="B1369" s="23">
        <f ca="1">INDEX(Table2[TT],ROW()-2)</f>
        <v>10</v>
      </c>
      <c r="C1369" s="24" t="str">
        <f>INDEX(Table2[KET],ROW()-2)</f>
        <v>120 pc</v>
      </c>
    </row>
    <row r="1370" spans="1:3" x14ac:dyDescent="0.25">
      <c r="A1370" s="22" t="str">
        <f>INDEX(Table2[NAMA BARANG],ROW()-2)</f>
        <v>Map Zipper binder A5 kotak Topla</v>
      </c>
      <c r="B1370" s="23">
        <f ca="1">INDEX(Table2[TT],ROW()-2)</f>
        <v>1</v>
      </c>
      <c r="C1370" s="24" t="str">
        <f>INDEX(Table2[KET],ROW()-2)</f>
        <v>160 ls</v>
      </c>
    </row>
    <row r="1371" spans="1:3" x14ac:dyDescent="0.25">
      <c r="A1371" s="22" t="str">
        <f>INDEX(Table2[NAMA BARANG],ROW()-2)</f>
        <v>Map Zipper Binder RB T1</v>
      </c>
      <c r="B1371" s="23">
        <f ca="1">INDEX(Table2[TT],ROW()-2)</f>
        <v>5</v>
      </c>
      <c r="C1371" s="24" t="str">
        <f>INDEX(Table2[KET],ROW()-2)</f>
        <v>160 pc</v>
      </c>
    </row>
    <row r="1372" spans="1:3" x14ac:dyDescent="0.25">
      <c r="A1372" s="22" t="str">
        <f>INDEX(Table2[NAMA BARANG],ROW()-2)</f>
        <v>Map zipper HCL B4</v>
      </c>
      <c r="B1372" s="23">
        <f ca="1">INDEX(Table2[TT],ROW()-2)</f>
        <v>1</v>
      </c>
      <c r="C1372" s="24" t="str">
        <f>INDEX(Table2[KET],ROW()-2)</f>
        <v>1000 pc</v>
      </c>
    </row>
    <row r="1373" spans="1:3" x14ac:dyDescent="0.25">
      <c r="A1373" s="22" t="str">
        <f>INDEX(Table2[NAMA BARANG],ROW()-2)</f>
        <v>Map Zipper JNT A036</v>
      </c>
      <c r="B1373" s="23">
        <f ca="1">INDEX(Table2[TT],ROW()-2)</f>
        <v>1</v>
      </c>
      <c r="C1373" s="24" t="str">
        <f>INDEX(Table2[KET],ROW()-2)</f>
        <v>1200 pc</v>
      </c>
    </row>
    <row r="1374" spans="1:3" x14ac:dyDescent="0.25">
      <c r="A1374" s="22" t="str">
        <f>INDEX(Table2[NAMA BARANG],ROW()-2)</f>
        <v>Map Zipper KC polos Hj</v>
      </c>
      <c r="B1374" s="23">
        <f ca="1">INDEX(Table2[TT],ROW()-2)</f>
        <v>3</v>
      </c>
      <c r="C1374" s="24" t="str">
        <f>INDEX(Table2[KET],ROW()-2)</f>
        <v>15 ls</v>
      </c>
    </row>
    <row r="1375" spans="1:3" x14ac:dyDescent="0.25">
      <c r="A1375" s="22" t="str">
        <f>INDEX(Table2[NAMA BARANG],ROW()-2)</f>
        <v>Map Zipper M2 13 A5-warna Hj MM/ Hj Tua</v>
      </c>
      <c r="B1375" s="23">
        <f ca="1">INDEX(Table2[TT],ROW()-2)</f>
        <v>5</v>
      </c>
      <c r="C1375" s="24" t="str">
        <f>INDEX(Table2[KET],ROW()-2)</f>
        <v>360 pc</v>
      </c>
    </row>
    <row r="1376" spans="1:3" x14ac:dyDescent="0.25">
      <c r="A1376" s="22" t="str">
        <f>INDEX(Table2[NAMA BARANG],ROW()-2)</f>
        <v>Map Zipper NT A037</v>
      </c>
      <c r="B1376" s="23">
        <f ca="1">INDEX(Table2[TT],ROW()-2)</f>
        <v>2</v>
      </c>
      <c r="C1376" s="24" t="str">
        <f>INDEX(Table2[KET],ROW()-2)</f>
        <v>600 pc</v>
      </c>
    </row>
    <row r="1377" spans="1:3" x14ac:dyDescent="0.25">
      <c r="A1377" s="22" t="str">
        <f>INDEX(Table2[NAMA BARANG],ROW()-2)</f>
        <v>Map Zipper pelangi</v>
      </c>
      <c r="B1377" s="23">
        <f ca="1">INDEX(Table2[TT],ROW()-2)</f>
        <v>1</v>
      </c>
      <c r="C1377" s="24" t="str">
        <f>INDEX(Table2[KET],ROW()-2)</f>
        <v>720 pc</v>
      </c>
    </row>
    <row r="1378" spans="1:3" x14ac:dyDescent="0.25">
      <c r="A1378" s="22" t="str">
        <f>INDEX(Table2[NAMA BARANG],ROW()-2)</f>
        <v>Map Zipper pelangi D57</v>
      </c>
      <c r="B1378" s="23">
        <f ca="1">INDEX(Table2[TT],ROW()-2)</f>
        <v>7</v>
      </c>
      <c r="C1378" s="24" t="str">
        <f>INDEX(Table2[KET],ROW()-2)</f>
        <v>400 pc</v>
      </c>
    </row>
    <row r="1379" spans="1:3" x14ac:dyDescent="0.25">
      <c r="A1379" s="22" t="str">
        <f>INDEX(Table2[NAMA BARANG],ROW()-2)</f>
        <v>Map Zipper sika kuning</v>
      </c>
      <c r="B1379" s="23">
        <f ca="1">INDEX(Table2[TT],ROW()-2)</f>
        <v>1</v>
      </c>
      <c r="C1379" s="24" t="str">
        <f>INDEX(Table2[KET],ROW()-2)</f>
        <v>20 ls</v>
      </c>
    </row>
    <row r="1380" spans="1:3" x14ac:dyDescent="0.25">
      <c r="A1380" s="22" t="str">
        <f>INDEX(Table2[NAMA BARANG],ROW()-2)</f>
        <v>Map Zipper TF 22 B6 BF53</v>
      </c>
      <c r="B1380" s="23">
        <f ca="1">INDEX(Table2[TT],ROW()-2)</f>
        <v>8</v>
      </c>
      <c r="C1380" s="24" t="str">
        <f>INDEX(Table2[KET],ROW()-2)</f>
        <v>1440 pc</v>
      </c>
    </row>
    <row r="1381" spans="1:3" x14ac:dyDescent="0.25">
      <c r="A1381" s="22" t="str">
        <f>INDEX(Table2[NAMA BARANG],ROW()-2)</f>
        <v>Map Zipper TF 23 A5 BF54</v>
      </c>
      <c r="B1381" s="23">
        <f ca="1">INDEX(Table2[TT],ROW()-2)</f>
        <v>24</v>
      </c>
      <c r="C1381" s="24" t="str">
        <f>INDEX(Table2[KET],ROW()-2)</f>
        <v>960 pc</v>
      </c>
    </row>
    <row r="1382" spans="1:3" x14ac:dyDescent="0.25">
      <c r="A1382" s="22" t="str">
        <f>INDEX(Table2[NAMA BARANG],ROW()-2)</f>
        <v>Map Zipper TF 24 A4</v>
      </c>
      <c r="B1382" s="23">
        <f ca="1">INDEX(Table2[TT],ROW()-2)</f>
        <v>32</v>
      </c>
      <c r="C1382" s="24" t="str">
        <f>INDEX(Table2[KET],ROW()-2)</f>
        <v>576 pc</v>
      </c>
    </row>
    <row r="1383" spans="1:3" x14ac:dyDescent="0.25">
      <c r="A1383" s="22" t="str">
        <f>INDEX(Table2[NAMA BARANG],ROW()-2)</f>
        <v>Map Zipper TF 25 B4</v>
      </c>
      <c r="B1383" s="23">
        <f ca="1">INDEX(Table2[TT],ROW()-2)</f>
        <v>31</v>
      </c>
      <c r="C1383" s="24" t="str">
        <f>INDEX(Table2[KET],ROW()-2)</f>
        <v>480 pc</v>
      </c>
    </row>
    <row r="1384" spans="1:3" x14ac:dyDescent="0.25">
      <c r="A1384" s="22" t="str">
        <f>INDEX(Table2[NAMA BARANG],ROW()-2)</f>
        <v>Map/ Bag File EN 0103F</v>
      </c>
      <c r="B1384" s="23">
        <f ca="1">INDEX(Table2[TT],ROW()-2)</f>
        <v>3</v>
      </c>
      <c r="C1384" s="24" t="str">
        <f>INDEX(Table2[KET],ROW()-2)</f>
        <v>40 ls</v>
      </c>
    </row>
    <row r="1385" spans="1:3" x14ac:dyDescent="0.25">
      <c r="A1385" s="22" t="str">
        <f>INDEX(Table2[NAMA BARANG],ROW()-2)</f>
        <v>Map/ Bag file M 6861</v>
      </c>
      <c r="B1385" s="23">
        <f ca="1">INDEX(Table2[TT],ROW()-2)</f>
        <v>2</v>
      </c>
      <c r="C1385" s="24" t="str">
        <f>INDEX(Table2[KET],ROW()-2)</f>
        <v>64 pc</v>
      </c>
    </row>
    <row r="1386" spans="1:3" x14ac:dyDescent="0.25">
      <c r="A1386" s="22" t="str">
        <f>INDEX(Table2[NAMA BARANG],ROW()-2)</f>
        <v>Map/ School bag kcg 2 Zip 12</v>
      </c>
      <c r="B1386" s="23">
        <f ca="1">INDEX(Table2[TT],ROW()-2)</f>
        <v>31</v>
      </c>
      <c r="C1386" s="24">
        <f>INDEX(Table2[KET],ROW()-2)</f>
        <v>180</v>
      </c>
    </row>
    <row r="1387" spans="1:3" x14ac:dyDescent="0.25">
      <c r="A1387" s="22" t="str">
        <f>INDEX(Table2[NAMA BARANG],ROW()-2)</f>
        <v>Map/ Zipper Bag trix EN 1101</v>
      </c>
      <c r="B1387" s="23">
        <f ca="1">INDEX(Table2[TT],ROW()-2)</f>
        <v>13</v>
      </c>
      <c r="C1387" s="24" t="str">
        <f>INDEX(Table2[KET],ROW()-2)</f>
        <v>50 ls</v>
      </c>
    </row>
    <row r="1388" spans="1:3" x14ac:dyDescent="0.25">
      <c r="A1388" s="22" t="str">
        <f>INDEX(Table2[NAMA BARANG],ROW()-2)</f>
        <v>Masker 3 ply</v>
      </c>
      <c r="B1388" s="23">
        <f ca="1">INDEX(Table2[TT],ROW()-2)</f>
        <v>13</v>
      </c>
      <c r="C1388" s="24" t="str">
        <f>INDEX(Table2[KET],ROW()-2)</f>
        <v>90 dos</v>
      </c>
    </row>
    <row r="1389" spans="1:3" x14ac:dyDescent="0.25">
      <c r="A1389" s="22" t="str">
        <f>INDEX(Table2[NAMA BARANG],ROW()-2)</f>
        <v>Masker T Care</v>
      </c>
      <c r="B1389" s="23">
        <f ca="1">INDEX(Table2[TT],ROW()-2)</f>
        <v>8</v>
      </c>
      <c r="C1389" s="24" t="str">
        <f>INDEX(Table2[KET],ROW()-2)</f>
        <v>50 dos</v>
      </c>
    </row>
    <row r="1390" spans="1:3" x14ac:dyDescent="0.25">
      <c r="A1390" s="22" t="str">
        <f>INDEX(Table2[NAMA BARANG],ROW()-2)</f>
        <v>Mech Deboss DBM p 300</v>
      </c>
      <c r="B1390" s="23">
        <f ca="1">INDEX(Table2[TT],ROW()-2)</f>
        <v>32</v>
      </c>
      <c r="C1390" s="24" t="str">
        <f>INDEX(Table2[KET],ROW()-2)</f>
        <v>240 ls</v>
      </c>
    </row>
    <row r="1391" spans="1:3" x14ac:dyDescent="0.25">
      <c r="A1391" s="22" t="str">
        <f>INDEX(Table2[NAMA BARANG],ROW()-2)</f>
        <v>Mech pen 109 A (1x4)</v>
      </c>
      <c r="B1391" s="23">
        <f ca="1">INDEX(Table2[TT],ROW()-2)</f>
        <v>22</v>
      </c>
      <c r="C1391" s="24" t="str">
        <f>INDEX(Table2[KET],ROW()-2)</f>
        <v>80 pk</v>
      </c>
    </row>
    <row r="1392" spans="1:3" x14ac:dyDescent="0.25">
      <c r="A1392" s="22" t="str">
        <f>INDEX(Table2[NAMA BARANG],ROW()-2)</f>
        <v>Mech pen 2978 (2,0)</v>
      </c>
      <c r="B1392" s="23">
        <f ca="1">INDEX(Table2[TT],ROW()-2)</f>
        <v>4</v>
      </c>
      <c r="C1392" s="24" t="str">
        <f>INDEX(Table2[KET],ROW()-2)</f>
        <v>144 ls</v>
      </c>
    </row>
    <row r="1393" spans="1:3" x14ac:dyDescent="0.25">
      <c r="A1393" s="22" t="str">
        <f>INDEX(Table2[NAMA BARANG],ROW()-2)</f>
        <v>Mech pen bear C10.0630 No. 3058</v>
      </c>
      <c r="B1393" s="23">
        <f ca="1">INDEX(Table2[TT],ROW()-2)</f>
        <v>18</v>
      </c>
      <c r="C1393" s="24" t="str">
        <f>INDEX(Table2[KET],ROW()-2)</f>
        <v>144 ls</v>
      </c>
    </row>
    <row r="1394" spans="1:3" x14ac:dyDescent="0.25">
      <c r="A1394" s="22" t="str">
        <f>INDEX(Table2[NAMA BARANG],ROW()-2)</f>
        <v>Mech pen debozz 12W DB-CMP 500</v>
      </c>
      <c r="B1394" s="23">
        <f ca="1">INDEX(Table2[TT],ROW()-2)</f>
        <v>1</v>
      </c>
      <c r="C1394" s="24" t="str">
        <f>INDEX(Table2[KET],ROW()-2)</f>
        <v>240 ls</v>
      </c>
    </row>
    <row r="1395" spans="1:3" x14ac:dyDescent="0.25">
      <c r="A1395" s="22" t="str">
        <f>INDEX(Table2[NAMA BARANG],ROW()-2)</f>
        <v>Mech pen HN 2003 Hanaro</v>
      </c>
      <c r="B1395" s="23">
        <f ca="1">INDEX(Table2[TT],ROW()-2)</f>
        <v>3</v>
      </c>
      <c r="C1395" s="24" t="str">
        <f>INDEX(Table2[KET],ROW()-2)</f>
        <v>1440 pc</v>
      </c>
    </row>
    <row r="1396" spans="1:3" x14ac:dyDescent="0.25">
      <c r="A1396" s="22" t="str">
        <f>INDEX(Table2[NAMA BARANG],ROW()-2)</f>
        <v>Mech pen kuku malu HB-258 (@50 pc)</v>
      </c>
      <c r="B1396" s="23">
        <f ca="1">INDEX(Table2[TT],ROW()-2)</f>
        <v>1</v>
      </c>
      <c r="C1396" s="24" t="str">
        <f>INDEX(Table2[KET],ROW()-2)</f>
        <v>48 box</v>
      </c>
    </row>
    <row r="1397" spans="1:3" x14ac:dyDescent="0.25">
      <c r="A1397" s="22" t="str">
        <f>INDEX(Table2[NAMA BARANG],ROW()-2)</f>
        <v>Mech pensil 3049</v>
      </c>
      <c r="B1397" s="23">
        <f ca="1">INDEX(Table2[TT],ROW()-2)</f>
        <v>3</v>
      </c>
      <c r="C1397" s="24" t="str">
        <f>INDEX(Table2[KET],ROW()-2)</f>
        <v>144 ls</v>
      </c>
    </row>
    <row r="1398" spans="1:3" x14ac:dyDescent="0.25">
      <c r="A1398" s="22" t="str">
        <f>INDEX(Table2[NAMA BARANG],ROW()-2)</f>
        <v>Mech pensil 405</v>
      </c>
      <c r="B1398" s="23">
        <f ca="1">INDEX(Table2[TT],ROW()-2)</f>
        <v>3</v>
      </c>
      <c r="C1398" s="24" t="str">
        <f>INDEX(Table2[KET],ROW()-2)</f>
        <v>144 ls</v>
      </c>
    </row>
    <row r="1399" spans="1:3" x14ac:dyDescent="0.25">
      <c r="A1399" s="22" t="str">
        <f>INDEX(Table2[NAMA BARANG],ROW()-2)</f>
        <v>Mech pensil bensia AB/ Hk/ PR(P1260)</v>
      </c>
      <c r="B1399" s="23">
        <f ca="1">INDEX(Table2[TT],ROW()-2)</f>
        <v>8</v>
      </c>
      <c r="C1399" s="24" t="str">
        <f>INDEX(Table2[KET],ROW()-2)</f>
        <v>144 ls</v>
      </c>
    </row>
    <row r="1400" spans="1:3" x14ac:dyDescent="0.25">
      <c r="A1400" s="22" t="str">
        <f>INDEX(Table2[NAMA BARANG],ROW()-2)</f>
        <v>Mech pensil C10-0630 AB 8008</v>
      </c>
      <c r="B1400" s="23">
        <f ca="1">INDEX(Table2[TT],ROW()-2)</f>
        <v>7</v>
      </c>
      <c r="C1400" s="24" t="str">
        <f>INDEX(Table2[KET],ROW()-2)</f>
        <v>144 ls</v>
      </c>
    </row>
    <row r="1401" spans="1:3" x14ac:dyDescent="0.25">
      <c r="A1401" s="22" t="str">
        <f>INDEX(Table2[NAMA BARANG],ROW()-2)</f>
        <v>Mech pensil Colour disney C10-0348</v>
      </c>
      <c r="B1401" s="23">
        <f ca="1">INDEX(Table2[TT],ROW()-2)</f>
        <v>1</v>
      </c>
      <c r="C1401" s="24" t="str">
        <f>INDEX(Table2[KET],ROW()-2)</f>
        <v>108 ls</v>
      </c>
    </row>
    <row r="1402" spans="1:3" x14ac:dyDescent="0.25">
      <c r="A1402" s="22" t="str">
        <f>INDEX(Table2[NAMA BARANG],ROW()-2)</f>
        <v>Mech pensil Colour disney PR 6W(1)/ Hk(2)</v>
      </c>
      <c r="B1402" s="23">
        <f ca="1">INDEX(Table2[TT],ROW()-2)</f>
        <v>3</v>
      </c>
      <c r="C1402" s="24" t="str">
        <f>INDEX(Table2[KET],ROW()-2)</f>
        <v>108 ls</v>
      </c>
    </row>
    <row r="1403" spans="1:3" x14ac:dyDescent="0.25">
      <c r="A1403" s="22" t="str">
        <f>INDEX(Table2[NAMA BARANG],ROW()-2)</f>
        <v>Mech pensil DF 125</v>
      </c>
      <c r="B1403" s="23">
        <f ca="1">INDEX(Table2[TT],ROW()-2)</f>
        <v>11</v>
      </c>
      <c r="C1403" s="24" t="str">
        <f>INDEX(Table2[KET],ROW()-2)</f>
        <v>144 ls</v>
      </c>
    </row>
    <row r="1404" spans="1:3" x14ac:dyDescent="0.25">
      <c r="A1404" s="22" t="str">
        <f>INDEX(Table2[NAMA BARANG],ROW()-2)</f>
        <v>Mech pensil MEC 1317 AB 1 box 12 pc</v>
      </c>
      <c r="B1404" s="23">
        <f ca="1">INDEX(Table2[TT],ROW()-2)</f>
        <v>11</v>
      </c>
      <c r="C1404" s="24" t="str">
        <f>INDEX(Table2[KET],ROW()-2)</f>
        <v>50 box</v>
      </c>
    </row>
    <row r="1405" spans="1:3" x14ac:dyDescent="0.25">
      <c r="A1405" s="22" t="str">
        <f>INDEX(Table2[NAMA BARANG],ROW()-2)</f>
        <v>Mech pensil Segitiga Nariko</v>
      </c>
      <c r="B1405" s="23">
        <f ca="1">INDEX(Table2[TT],ROW()-2)</f>
        <v>5</v>
      </c>
      <c r="C1405" s="24" t="str">
        <f>INDEX(Table2[KET],ROW()-2)</f>
        <v>60 ls</v>
      </c>
    </row>
    <row r="1406" spans="1:3" x14ac:dyDescent="0.25">
      <c r="A1406" s="22" t="str">
        <f>INDEX(Table2[NAMA BARANG],ROW()-2)</f>
        <v>Mech pensil Vanco 521</v>
      </c>
      <c r="B1406" s="23">
        <f ca="1">INDEX(Table2[TT],ROW()-2)</f>
        <v>7</v>
      </c>
      <c r="C1406" s="24" t="str">
        <f>INDEX(Table2[KET],ROW()-2)</f>
        <v>144 ls</v>
      </c>
    </row>
    <row r="1407" spans="1:3" x14ac:dyDescent="0.25">
      <c r="A1407" s="22" t="str">
        <f>INDEX(Table2[NAMA BARANG],ROW()-2)</f>
        <v>Mechanic K 2211 0.5 bening polos</v>
      </c>
      <c r="B1407" s="23">
        <f ca="1">INDEX(Table2[TT],ROW()-2)</f>
        <v>1</v>
      </c>
      <c r="C1407" s="24" t="str">
        <f>INDEX(Table2[KET],ROW()-2)</f>
        <v>144 ls</v>
      </c>
    </row>
    <row r="1408" spans="1:3" x14ac:dyDescent="0.25">
      <c r="A1408" s="22" t="str">
        <f>INDEX(Table2[NAMA BARANG],ROW()-2)</f>
        <v>Memo + giant 810026</v>
      </c>
      <c r="B1408" s="23">
        <f ca="1">INDEX(Table2[TT],ROW()-2)</f>
        <v>1</v>
      </c>
      <c r="C1408" s="24" t="str">
        <f>INDEX(Table2[KET],ROW()-2)</f>
        <v>25 ls</v>
      </c>
    </row>
    <row r="1409" spans="1:3" x14ac:dyDescent="0.25">
      <c r="A1409" s="22" t="str">
        <f>INDEX(Table2[NAMA BARANG],ROW()-2)</f>
        <v>Memo 105/ 104</v>
      </c>
      <c r="B1409" s="23">
        <f ca="1">INDEX(Table2[TT],ROW()-2)</f>
        <v>1</v>
      </c>
      <c r="C1409" s="24" t="str">
        <f>INDEX(Table2[KET],ROW()-2)</f>
        <v>52 ls</v>
      </c>
    </row>
    <row r="1410" spans="1:3" x14ac:dyDescent="0.25">
      <c r="A1410" s="22" t="str">
        <f>INDEX(Table2[NAMA BARANG],ROW()-2)</f>
        <v>Memo 5 Dsg</v>
      </c>
      <c r="B1410" s="23">
        <f ca="1">INDEX(Table2[TT],ROW()-2)</f>
        <v>1</v>
      </c>
      <c r="C1410" s="24" t="str">
        <f>INDEX(Table2[KET],ROW()-2)</f>
        <v>1500 pc</v>
      </c>
    </row>
    <row r="1411" spans="1:3" x14ac:dyDescent="0.25">
      <c r="A1411" s="22" t="str">
        <f>INDEX(Table2[NAMA BARANG],ROW()-2)</f>
        <v>Memo Fancy 0248</v>
      </c>
      <c r="B1411" s="23">
        <f ca="1">INDEX(Table2[TT],ROW()-2)</f>
        <v>1</v>
      </c>
      <c r="C1411" s="24">
        <f>INDEX(Table2[KET],ROW()-2)</f>
        <v>576</v>
      </c>
    </row>
    <row r="1412" spans="1:3" x14ac:dyDescent="0.25">
      <c r="A1412" s="22" t="str">
        <f>INDEX(Table2[NAMA BARANG],ROW()-2)</f>
        <v>Memo Fancy 929</v>
      </c>
      <c r="B1412" s="23">
        <f ca="1">INDEX(Table2[TT],ROW()-2)</f>
        <v>2</v>
      </c>
      <c r="C1412" s="24" t="str">
        <f>INDEX(Table2[KET],ROW()-2)</f>
        <v>576 pc</v>
      </c>
    </row>
    <row r="1413" spans="1:3" x14ac:dyDescent="0.25">
      <c r="A1413" s="22" t="str">
        <f>INDEX(Table2[NAMA BARANG],ROW()-2)</f>
        <v>Memo Holo CX-7 lilo kcl(1)</v>
      </c>
      <c r="B1413" s="23">
        <f ca="1">INDEX(Table2[TT],ROW()-2)</f>
        <v>1</v>
      </c>
      <c r="C1413" s="24" t="str">
        <f>INDEX(Table2[KET],ROW()-2)</f>
        <v>144 ls</v>
      </c>
    </row>
    <row r="1414" spans="1:3" x14ac:dyDescent="0.25">
      <c r="A1414" s="22" t="str">
        <f>INDEX(Table2[NAMA BARANG],ROW()-2)</f>
        <v>Memo Holo Pkc besar</v>
      </c>
      <c r="B1414" s="23">
        <f ca="1">INDEX(Table2[TT],ROW()-2)</f>
        <v>10</v>
      </c>
      <c r="C1414" s="24" t="str">
        <f>INDEX(Table2[KET],ROW()-2)</f>
        <v>60 ls</v>
      </c>
    </row>
    <row r="1415" spans="1:3" x14ac:dyDescent="0.25">
      <c r="A1415" s="22" t="str">
        <f>INDEX(Table2[NAMA BARANG],ROW()-2)</f>
        <v>Memo pad Spiral alfa 403 batik</v>
      </c>
      <c r="B1415" s="23">
        <f ca="1">INDEX(Table2[TT],ROW()-2)</f>
        <v>14</v>
      </c>
      <c r="C1415" s="24">
        <f>INDEX(Table2[KET],ROW()-2)</f>
        <v>384</v>
      </c>
    </row>
    <row r="1416" spans="1:3" x14ac:dyDescent="0.25">
      <c r="A1416" s="22" t="str">
        <f>INDEX(Table2[NAMA BARANG],ROW()-2)</f>
        <v>Memo pad Spiral alfa 404 batik</v>
      </c>
      <c r="B1416" s="23">
        <f ca="1">INDEX(Table2[TT],ROW()-2)</f>
        <v>16</v>
      </c>
      <c r="C1416" s="24">
        <f>INDEX(Table2[KET],ROW()-2)</f>
        <v>576</v>
      </c>
    </row>
    <row r="1417" spans="1:3" x14ac:dyDescent="0.25">
      <c r="A1417" s="22" t="str">
        <f>INDEX(Table2[NAMA BARANG],ROW()-2)</f>
        <v>Memo Tebal dos</v>
      </c>
      <c r="B1417" s="23">
        <f ca="1">INDEX(Table2[TT],ROW()-2)</f>
        <v>1</v>
      </c>
      <c r="C1417" s="24" t="str">
        <f>INDEX(Table2[KET],ROW()-2)</f>
        <v>48 pc</v>
      </c>
    </row>
    <row r="1418" spans="1:3" x14ac:dyDescent="0.25">
      <c r="A1418" s="22" t="str">
        <f>INDEX(Table2[NAMA BARANG],ROW()-2)</f>
        <v>Memo Tebal dos</v>
      </c>
      <c r="B1418" s="23">
        <f ca="1">INDEX(Table2[TT],ROW()-2)</f>
        <v>2</v>
      </c>
      <c r="C1418" s="24" t="str">
        <f>INDEX(Table2[KET],ROW()-2)</f>
        <v>48 pc</v>
      </c>
    </row>
    <row r="1419" spans="1:3" x14ac:dyDescent="0.25">
      <c r="A1419" s="22" t="str">
        <f>INDEX(Table2[NAMA BARANG],ROW()-2)</f>
        <v>Memo Tebal dos</v>
      </c>
      <c r="B1419" s="23">
        <f ca="1">INDEX(Table2[TT],ROW()-2)</f>
        <v>7</v>
      </c>
      <c r="C1419" s="24" t="str">
        <f>INDEX(Table2[KET],ROW()-2)</f>
        <v>48 pc</v>
      </c>
    </row>
    <row r="1420" spans="1:3" x14ac:dyDescent="0.25">
      <c r="A1420" s="22" t="str">
        <f>INDEX(Table2[NAMA BARANG],ROW()-2)</f>
        <v>Memo Tebal dos</v>
      </c>
      <c r="B1420" s="23">
        <f ca="1">INDEX(Table2[TT],ROW()-2)</f>
        <v>9</v>
      </c>
      <c r="C1420" s="24" t="str">
        <f>INDEX(Table2[KET],ROW()-2)</f>
        <v>48 pc</v>
      </c>
    </row>
    <row r="1421" spans="1:3" x14ac:dyDescent="0.25">
      <c r="A1421" s="22" t="str">
        <f>INDEX(Table2[NAMA BARANG],ROW()-2)</f>
        <v>Memo Tebal dos</v>
      </c>
      <c r="B1421" s="23">
        <f ca="1">INDEX(Table2[TT],ROW()-2)</f>
        <v>27</v>
      </c>
      <c r="C1421" s="24" t="str">
        <f>INDEX(Table2[KET],ROW()-2)</f>
        <v>48 pc</v>
      </c>
    </row>
    <row r="1422" spans="1:3" x14ac:dyDescent="0.25">
      <c r="A1422" s="22" t="str">
        <f>INDEX(Table2[NAMA BARANG],ROW()-2)</f>
        <v>Memo WTP cmp</v>
      </c>
      <c r="B1422" s="23">
        <f ca="1">INDEX(Table2[TT],ROW()-2)</f>
        <v>3</v>
      </c>
      <c r="C1422" s="24" t="str">
        <f>INDEX(Table2[KET],ROW()-2)</f>
        <v>216 ls</v>
      </c>
    </row>
    <row r="1423" spans="1:3" x14ac:dyDescent="0.25">
      <c r="A1423" s="22" t="str">
        <f>INDEX(Table2[NAMA BARANG],ROW()-2)</f>
        <v>Memo X161(11)/ 204(4)</v>
      </c>
      <c r="B1423" s="23">
        <f ca="1">INDEX(Table2[TT],ROW()-2)</f>
        <v>15</v>
      </c>
      <c r="C1423" s="24" t="str">
        <f>INDEX(Table2[KET],ROW()-2)</f>
        <v>400 pc</v>
      </c>
    </row>
    <row r="1424" spans="1:3" x14ac:dyDescent="0.25">
      <c r="A1424" s="22" t="str">
        <f>INDEX(Table2[NAMA BARANG],ROW()-2)</f>
        <v>Mesin tembak 188 Jumbo</v>
      </c>
      <c r="B1424" s="23">
        <f ca="1">INDEX(Table2[TT],ROW()-2)</f>
        <v>21</v>
      </c>
      <c r="C1424" s="24" t="str">
        <f>INDEX(Table2[KET],ROW()-2)</f>
        <v>48 pc</v>
      </c>
    </row>
    <row r="1425" spans="1:3" x14ac:dyDescent="0.25">
      <c r="A1425" s="22" t="str">
        <f>INDEX(Table2[NAMA BARANG],ROW()-2)</f>
        <v>Mesin tembak 189/ 60W</v>
      </c>
      <c r="B1425" s="23">
        <f ca="1">INDEX(Table2[TT],ROW()-2)</f>
        <v>1</v>
      </c>
      <c r="C1425" s="24">
        <f>INDEX(Table2[KET],ROW()-2)</f>
        <v>48</v>
      </c>
    </row>
    <row r="1426" spans="1:3" x14ac:dyDescent="0.25">
      <c r="A1426" s="22" t="str">
        <f>INDEX(Table2[NAMA BARANG],ROW()-2)</f>
        <v>Mesin Tembak Besar Bix done</v>
      </c>
      <c r="B1426" s="23">
        <f ca="1">INDEX(Table2[TT],ROW()-2)</f>
        <v>6</v>
      </c>
      <c r="C1426" s="24" t="str">
        <f>INDEX(Table2[KET],ROW()-2)</f>
        <v>48 pc</v>
      </c>
    </row>
    <row r="1427" spans="1:3" x14ac:dyDescent="0.25">
      <c r="A1427" s="22" t="str">
        <f>INDEX(Table2[NAMA BARANG],ROW()-2)</f>
        <v>Mesin Tembak HE E2010 K (65 BLK)</v>
      </c>
      <c r="B1427" s="23">
        <f ca="1">INDEX(Table2[TT],ROW()-2)</f>
        <v>136</v>
      </c>
      <c r="C1427" s="24" t="str">
        <f>INDEX(Table2[KET],ROW()-2)</f>
        <v>100 pc</v>
      </c>
    </row>
    <row r="1428" spans="1:3" x14ac:dyDescent="0.25">
      <c r="A1428" s="22" t="str">
        <f>INDEX(Table2[NAMA BARANG],ROW()-2)</f>
        <v>Meteran bulat 5 mt/ K07</v>
      </c>
      <c r="B1428" s="23">
        <f ca="1">INDEX(Table2[TT],ROW()-2)</f>
        <v>6</v>
      </c>
      <c r="C1428" s="24" t="str">
        <f>INDEX(Table2[KET],ROW()-2)</f>
        <v>20 ls</v>
      </c>
    </row>
    <row r="1429" spans="1:3" x14ac:dyDescent="0.25">
      <c r="A1429" s="22" t="str">
        <f>INDEX(Table2[NAMA BARANG],ROW()-2)</f>
        <v>Mewarnai Pasir besar</v>
      </c>
      <c r="B1429" s="23">
        <f ca="1">INDEX(Table2[TT],ROW()-2)</f>
        <v>4</v>
      </c>
      <c r="C1429" s="24" t="str">
        <f>INDEX(Table2[KET],ROW()-2)</f>
        <v>1000 pc</v>
      </c>
    </row>
    <row r="1430" spans="1:3" x14ac:dyDescent="0.25">
      <c r="A1430" s="22" t="str">
        <f>INDEX(Table2[NAMA BARANG],ROW()-2)</f>
        <v>Minyak maries 718 Surabaya</v>
      </c>
      <c r="B1430" s="23">
        <f ca="1">INDEX(Table2[TT],ROW()-2)</f>
        <v>65</v>
      </c>
      <c r="C1430" s="24" t="str">
        <f>INDEX(Table2[KET],ROW()-2)</f>
        <v>60 pc</v>
      </c>
    </row>
    <row r="1431" spans="1:3" x14ac:dyDescent="0.25">
      <c r="A1431" s="22" t="str">
        <f>INDEX(Table2[NAMA BARANG],ROW()-2)</f>
        <v>Name Card 2 pc Fancy (barbie/P. Hana) PP-A282</v>
      </c>
      <c r="B1431" s="23">
        <f ca="1">INDEX(Table2[TT],ROW()-2)</f>
        <v>1</v>
      </c>
      <c r="C1431" s="24" t="str">
        <f>INDEX(Table2[KET],ROW()-2)</f>
        <v>750 pc</v>
      </c>
    </row>
    <row r="1432" spans="1:3" x14ac:dyDescent="0.25">
      <c r="A1432" s="22" t="str">
        <f>INDEX(Table2[NAMA BARANG],ROW()-2)</f>
        <v>Name plate 10,5x16</v>
      </c>
      <c r="B1432" s="23">
        <f ca="1">INDEX(Table2[TT],ROW()-2)</f>
        <v>1</v>
      </c>
      <c r="C1432" s="24">
        <f>INDEX(Table2[KET],ROW()-2)</f>
        <v>20000</v>
      </c>
    </row>
    <row r="1433" spans="1:3" x14ac:dyDescent="0.25">
      <c r="A1433" s="22" t="str">
        <f>INDEX(Table2[NAMA BARANG],ROW()-2)</f>
        <v>Name plate 7 x 10 kancing jepitan</v>
      </c>
      <c r="B1433" s="23">
        <f ca="1">INDEX(Table2[TT],ROW()-2)</f>
        <v>5</v>
      </c>
      <c r="C1433" s="24" t="str">
        <f>INDEX(Table2[KET],ROW()-2)</f>
        <v>4000 pc</v>
      </c>
    </row>
    <row r="1434" spans="1:3" x14ac:dyDescent="0.25">
      <c r="A1434" s="22" t="str">
        <f>INDEX(Table2[NAMA BARANG],ROW()-2)</f>
        <v>Name plate 7 x 10 miring enter</v>
      </c>
      <c r="B1434" s="23">
        <f ca="1">INDEX(Table2[TT],ROW()-2)</f>
        <v>2</v>
      </c>
      <c r="C1434" s="24" t="str">
        <f>INDEX(Table2[KET],ROW()-2)</f>
        <v>24000 pc</v>
      </c>
    </row>
    <row r="1435" spans="1:3" x14ac:dyDescent="0.25">
      <c r="A1435" s="22" t="str">
        <f>INDEX(Table2[NAMA BARANG],ROW()-2)</f>
        <v>Name plate 7x 10 tegak enter</v>
      </c>
      <c r="B1435" s="23">
        <f ca="1">INDEX(Table2[TT],ROW()-2)</f>
        <v>2</v>
      </c>
      <c r="C1435" s="24" t="str">
        <f>INDEX(Table2[KET],ROW()-2)</f>
        <v>27000 pc</v>
      </c>
    </row>
    <row r="1436" spans="1:3" x14ac:dyDescent="0.25">
      <c r="A1436" s="22" t="str">
        <f>INDEX(Table2[NAMA BARANG],ROW()-2)</f>
        <v>Name plate Kojiko 10,5 x 14 +2 cm</v>
      </c>
      <c r="B1436" s="23">
        <f ca="1">INDEX(Table2[TT],ROW()-2)</f>
        <v>6</v>
      </c>
      <c r="C1436" s="24" t="str">
        <f>INDEX(Table2[KET],ROW()-2)</f>
        <v>13500 pc</v>
      </c>
    </row>
    <row r="1437" spans="1:3" x14ac:dyDescent="0.25">
      <c r="A1437" s="22" t="str">
        <f>INDEX(Table2[NAMA BARANG],ROW()-2)</f>
        <v>Name Tag berdiri putih</v>
      </c>
      <c r="B1437" s="23">
        <f ca="1">INDEX(Table2[TT],ROW()-2)</f>
        <v>5</v>
      </c>
      <c r="C1437" s="24" t="str">
        <f>INDEX(Table2[KET],ROW()-2)</f>
        <v>3000 bh</v>
      </c>
    </row>
    <row r="1438" spans="1:3" x14ac:dyDescent="0.25">
      <c r="A1438" s="22" t="str">
        <f>INDEX(Table2[NAMA BARANG],ROW()-2)</f>
        <v>Name Tag multi Dos Biru</v>
      </c>
      <c r="B1438" s="23">
        <f ca="1">INDEX(Table2[TT],ROW()-2)</f>
        <v>2</v>
      </c>
      <c r="C1438" s="24" t="str">
        <f>INDEX(Table2[KET],ROW()-2)</f>
        <v>4000 pc</v>
      </c>
    </row>
    <row r="1439" spans="1:3" x14ac:dyDescent="0.25">
      <c r="A1439" s="22" t="str">
        <f>INDEX(Table2[NAMA BARANG],ROW()-2)</f>
        <v>Name Tag peniti polos H-56</v>
      </c>
      <c r="B1439" s="23">
        <f ca="1">INDEX(Table2[TT],ROW()-2)</f>
        <v>7</v>
      </c>
      <c r="C1439" s="24" t="str">
        <f>INDEX(Table2[KET],ROW()-2)</f>
        <v>3000 pc</v>
      </c>
    </row>
    <row r="1440" spans="1:3" x14ac:dyDescent="0.25">
      <c r="A1440" s="22" t="str">
        <f>INDEX(Table2[NAMA BARANG],ROW()-2)</f>
        <v>NB 156-80</v>
      </c>
      <c r="B1440" s="23">
        <f ca="1">INDEX(Table2[TT],ROW()-2)</f>
        <v>1</v>
      </c>
      <c r="C1440" s="24" t="str">
        <f>INDEX(Table2[KET],ROW()-2)</f>
        <v>60 ls</v>
      </c>
    </row>
    <row r="1441" spans="1:3" x14ac:dyDescent="0.25">
      <c r="A1441" s="22" t="str">
        <f>INDEX(Table2[NAMA BARANG],ROW()-2)</f>
        <v>NB 7050-9</v>
      </c>
      <c r="B1441" s="23">
        <f ca="1">INDEX(Table2[TT],ROW()-2)</f>
        <v>1</v>
      </c>
      <c r="C1441" s="24">
        <f>INDEX(Table2[KET],ROW()-2)</f>
        <v>512</v>
      </c>
    </row>
    <row r="1442" spans="1:3" x14ac:dyDescent="0.25">
      <c r="A1442" s="22" t="str">
        <f>INDEX(Table2[NAMA BARANG],ROW()-2)</f>
        <v>NB A5 BTS 80 biasa 25100-36</v>
      </c>
      <c r="B1442" s="23">
        <f ca="1">INDEX(Table2[TT],ROW()-2)</f>
        <v>1</v>
      </c>
      <c r="C1442" s="24">
        <f>INDEX(Table2[KET],ROW()-2)</f>
        <v>160</v>
      </c>
    </row>
    <row r="1443" spans="1:3" x14ac:dyDescent="0.25">
      <c r="A1443" s="22" t="str">
        <f>INDEX(Table2[NAMA BARANG],ROW()-2)</f>
        <v>NB Exclusive 0801/ 80</v>
      </c>
      <c r="B1443" s="23">
        <f ca="1">INDEX(Table2[TT],ROW()-2)</f>
        <v>1</v>
      </c>
      <c r="C1443" s="24" t="str">
        <f>INDEX(Table2[KET],ROW()-2)</f>
        <v>80 pc</v>
      </c>
    </row>
    <row r="1444" spans="1:3" x14ac:dyDescent="0.25">
      <c r="A1444" s="22" t="str">
        <f>INDEX(Table2[NAMA BARANG],ROW()-2)</f>
        <v>NB mini pocket MB 120 warna kulit</v>
      </c>
      <c r="B1444" s="23">
        <f ca="1">INDEX(Table2[TT],ROW()-2)</f>
        <v>4</v>
      </c>
      <c r="C1444" s="24" t="str">
        <f>INDEX(Table2[KET],ROW()-2)</f>
        <v>30 ls</v>
      </c>
    </row>
    <row r="1445" spans="1:3" x14ac:dyDescent="0.25">
      <c r="A1445" s="22" t="str">
        <f>INDEX(Table2[NAMA BARANG],ROW()-2)</f>
        <v>NB pocket NB 4003</v>
      </c>
      <c r="B1445" s="23">
        <f ca="1">INDEX(Table2[TT],ROW()-2)</f>
        <v>95</v>
      </c>
      <c r="C1445" s="24" t="str">
        <f>INDEX(Table2[KET],ROW()-2)</f>
        <v>120 pc</v>
      </c>
    </row>
    <row r="1446" spans="1:3" x14ac:dyDescent="0.25">
      <c r="A1446" s="22" t="str">
        <f>INDEX(Table2[NAMA BARANG],ROW()-2)</f>
        <v>NB Ring A5 801 Index</v>
      </c>
      <c r="B1446" s="23">
        <f ca="1">INDEX(Table2[TT],ROW()-2)</f>
        <v>9</v>
      </c>
      <c r="C1446" s="24" t="str">
        <f>INDEX(Table2[KET],ROW()-2)</f>
        <v>160 pc</v>
      </c>
    </row>
    <row r="1447" spans="1:3" x14ac:dyDescent="0.25">
      <c r="A1447" s="22" t="str">
        <f>INDEX(Table2[NAMA BARANG],ROW()-2)</f>
        <v>NB Spiral 3D A6-80</v>
      </c>
      <c r="B1447" s="23">
        <f ca="1">INDEX(Table2[TT],ROW()-2)</f>
        <v>11</v>
      </c>
      <c r="C1447" s="24" t="str">
        <f>INDEX(Table2[KET],ROW()-2)</f>
        <v>360 pc</v>
      </c>
    </row>
    <row r="1448" spans="1:3" x14ac:dyDescent="0.25">
      <c r="A1448" s="22" t="str">
        <f>INDEX(Table2[NAMA BARANG],ROW()-2)</f>
        <v>NB Spiral A6-801</v>
      </c>
      <c r="B1448" s="23">
        <f ca="1">INDEX(Table2[TT],ROW()-2)</f>
        <v>19</v>
      </c>
      <c r="C1448" s="24" t="str">
        <f>INDEX(Table2[KET],ROW()-2)</f>
        <v>380 pc</v>
      </c>
    </row>
    <row r="1449" spans="1:3" x14ac:dyDescent="0.25">
      <c r="A1449" s="22" t="str">
        <f>INDEX(Table2[NAMA BARANG],ROW()-2)</f>
        <v>NB Spiral PVC A5 80</v>
      </c>
      <c r="B1449" s="23">
        <f ca="1">INDEX(Table2[TT],ROW()-2)</f>
        <v>3</v>
      </c>
      <c r="C1449" s="24" t="str">
        <f>INDEX(Table2[KET],ROW()-2)</f>
        <v>160 pc</v>
      </c>
    </row>
    <row r="1450" spans="1:3" x14ac:dyDescent="0.25">
      <c r="A1450" s="22" t="str">
        <f>INDEX(Table2[NAMA BARANG],ROW()-2)</f>
        <v>Note book B64 fresh fruit (8 gambar)</v>
      </c>
      <c r="B1450" s="23">
        <f ca="1">INDEX(Table2[TT],ROW()-2)</f>
        <v>7</v>
      </c>
      <c r="C1450" s="24" t="str">
        <f>INDEX(Table2[KET],ROW()-2)</f>
        <v>480 pc</v>
      </c>
    </row>
    <row r="1451" spans="1:3" x14ac:dyDescent="0.25">
      <c r="A1451" s="22" t="str">
        <f>INDEX(Table2[NAMA BARANG],ROW()-2)</f>
        <v>Notes Buah Spiral BH/ LC 421 worry</v>
      </c>
      <c r="B1451" s="23">
        <f ca="1">INDEX(Table2[TT],ROW()-2)</f>
        <v>1</v>
      </c>
      <c r="C1451" s="24" t="str">
        <f>INDEX(Table2[KET],ROW()-2)</f>
        <v>120 pc</v>
      </c>
    </row>
    <row r="1452" spans="1:3" x14ac:dyDescent="0.25">
      <c r="A1452" s="22" t="str">
        <f>INDEX(Table2[NAMA BARANG],ROW()-2)</f>
        <v>Notes Fancy 7091 sunlight</v>
      </c>
      <c r="B1452" s="23">
        <f ca="1">INDEX(Table2[TT],ROW()-2)</f>
        <v>2</v>
      </c>
      <c r="C1452" s="24" t="str">
        <f>INDEX(Table2[KET],ROW()-2)</f>
        <v>128 ls</v>
      </c>
    </row>
    <row r="1453" spans="1:3" x14ac:dyDescent="0.25">
      <c r="A1453" s="22" t="str">
        <f>INDEX(Table2[NAMA BARANG],ROW()-2)</f>
        <v>Notes spiral 062(2)/ 061(1)</v>
      </c>
      <c r="B1453" s="23">
        <f ca="1">INDEX(Table2[TT],ROW()-2)</f>
        <v>4</v>
      </c>
      <c r="C1453" s="24" t="str">
        <f>INDEX(Table2[KET],ROW()-2)</f>
        <v>175 ls</v>
      </c>
    </row>
    <row r="1454" spans="1:3" x14ac:dyDescent="0.25">
      <c r="A1454" s="22" t="str">
        <f>INDEX(Table2[NAMA BARANG],ROW()-2)</f>
        <v>Notes spiral 505 kcg + Bp</v>
      </c>
      <c r="B1454" s="23">
        <f ca="1">INDEX(Table2[TT],ROW()-2)</f>
        <v>5</v>
      </c>
      <c r="C1454" s="24" t="str">
        <f>INDEX(Table2[KET],ROW()-2)</f>
        <v>30 ls</v>
      </c>
    </row>
    <row r="1455" spans="1:3" x14ac:dyDescent="0.25">
      <c r="A1455" s="22" t="str">
        <f>INDEX(Table2[NAMA BARANG],ROW()-2)</f>
        <v>Notes spiral princess 708 (tenaga baru)</v>
      </c>
      <c r="B1455" s="23">
        <f ca="1">INDEX(Table2[TT],ROW()-2)</f>
        <v>4</v>
      </c>
      <c r="C1455" s="24" t="str">
        <f>INDEX(Table2[KET],ROW()-2)</f>
        <v>660 pc</v>
      </c>
    </row>
    <row r="1456" spans="1:3" x14ac:dyDescent="0.25">
      <c r="A1456" s="22" t="str">
        <f>INDEX(Table2[NAMA BARANG],ROW()-2)</f>
        <v>Notes spiral Princess berdiri (Mitra)</v>
      </c>
      <c r="B1456" s="23">
        <f ca="1">INDEX(Table2[TT],ROW()-2)</f>
        <v>5</v>
      </c>
      <c r="C1456" s="24" t="str">
        <f>INDEX(Table2[KET],ROW()-2)</f>
        <v>280 pc</v>
      </c>
    </row>
    <row r="1457" spans="1:3" x14ac:dyDescent="0.25">
      <c r="A1457" s="22" t="str">
        <f>INDEX(Table2[NAMA BARANG],ROW()-2)</f>
        <v>Notes yoyo</v>
      </c>
      <c r="B1457" s="23">
        <f ca="1">INDEX(Table2[TT],ROW()-2)</f>
        <v>2</v>
      </c>
      <c r="C1457" s="24" t="str">
        <f>INDEX(Table2[KET],ROW()-2)</f>
        <v>72 ls</v>
      </c>
    </row>
    <row r="1458" spans="1:3" x14ac:dyDescent="0.25">
      <c r="A1458" s="22" t="str">
        <f>INDEX(Table2[NAMA BARANG],ROW()-2)</f>
        <v>Oil Colour Vanco CA 140 (9 ml)</v>
      </c>
      <c r="B1458" s="23">
        <f ca="1">INDEX(Table2[TT],ROW()-2)</f>
        <v>7</v>
      </c>
      <c r="C1458" s="24" t="str">
        <f>INDEX(Table2[KET],ROW()-2)</f>
        <v>120 pc</v>
      </c>
    </row>
    <row r="1459" spans="1:3" x14ac:dyDescent="0.25">
      <c r="A1459" s="22" t="str">
        <f>INDEX(Table2[NAMA BARANG],ROW()-2)</f>
        <v>Oil marries 12W</v>
      </c>
      <c r="B1459" s="23">
        <f ca="1">INDEX(Table2[TT],ROW()-2)</f>
        <v>50</v>
      </c>
      <c r="C1459" s="24" t="str">
        <f>INDEX(Table2[KET],ROW()-2)</f>
        <v>5 ls</v>
      </c>
    </row>
    <row r="1460" spans="1:3" x14ac:dyDescent="0.25">
      <c r="A1460" s="22" t="str">
        <f>INDEX(Table2[NAMA BARANG],ROW()-2)</f>
        <v>Oil Marries E 1387B 14w</v>
      </c>
      <c r="B1460" s="23">
        <f ca="1">INDEX(Table2[TT],ROW()-2)</f>
        <v>37</v>
      </c>
      <c r="C1460" s="24" t="str">
        <f>INDEX(Table2[KET],ROW()-2)</f>
        <v>3 ls</v>
      </c>
    </row>
    <row r="1461" spans="1:3" x14ac:dyDescent="0.25">
      <c r="A1461" s="22" t="str">
        <f>INDEX(Table2[NAMA BARANG],ROW()-2)</f>
        <v>Oil Marries E 1388B 18w</v>
      </c>
      <c r="B1461" s="23">
        <f ca="1">INDEX(Table2[TT],ROW()-2)</f>
        <v>70</v>
      </c>
      <c r="C1461" s="24" t="str">
        <f>INDEX(Table2[KET],ROW()-2)</f>
        <v>3 ls</v>
      </c>
    </row>
    <row r="1462" spans="1:3" x14ac:dyDescent="0.25">
      <c r="A1462" s="22" t="str">
        <f>INDEX(Table2[NAMA BARANG],ROW()-2)</f>
        <v>Oil pastel 24w Tbg Deboss 670-24</v>
      </c>
      <c r="B1462" s="23">
        <f ca="1">INDEX(Table2[TT],ROW()-2)</f>
        <v>30</v>
      </c>
      <c r="C1462" s="24">
        <f>INDEX(Table2[KET],ROW()-2)</f>
        <v>72</v>
      </c>
    </row>
    <row r="1463" spans="1:3" x14ac:dyDescent="0.25">
      <c r="A1463" s="22" t="str">
        <f>INDEX(Table2[NAMA BARANG],ROW()-2)</f>
        <v>Oil pastel artist greeble 12W</v>
      </c>
      <c r="B1463" s="23">
        <f ca="1">INDEX(Table2[TT],ROW()-2)</f>
        <v>1</v>
      </c>
      <c r="C1463" s="24" t="str">
        <f>INDEX(Table2[KET],ROW()-2)</f>
        <v>96 pc</v>
      </c>
    </row>
    <row r="1464" spans="1:3" x14ac:dyDescent="0.25">
      <c r="A1464" s="22" t="str">
        <f>INDEX(Table2[NAMA BARANG],ROW()-2)</f>
        <v>Oil pastel chung hwa 36W</v>
      </c>
      <c r="B1464" s="23">
        <f ca="1">INDEX(Table2[TT],ROW()-2)</f>
        <v>1</v>
      </c>
      <c r="C1464" s="24">
        <f>INDEX(Table2[KET],ROW()-2)</f>
        <v>36</v>
      </c>
    </row>
    <row r="1465" spans="1:3" x14ac:dyDescent="0.25">
      <c r="A1465" s="22" t="str">
        <f>INDEX(Table2[NAMA BARANG],ROW()-2)</f>
        <v>Oil pastel dady bear JX 8156-12</v>
      </c>
      <c r="B1465" s="23">
        <f ca="1">INDEX(Table2[TT],ROW()-2)</f>
        <v>1</v>
      </c>
      <c r="C1465" s="24" t="str">
        <f>INDEX(Table2[KET],ROW()-2)</f>
        <v>144 set</v>
      </c>
    </row>
    <row r="1466" spans="1:3" x14ac:dyDescent="0.25">
      <c r="A1466" s="22" t="str">
        <f>INDEX(Table2[NAMA BARANG],ROW()-2)</f>
        <v>Oil pastel dady bear JX 8156-18</v>
      </c>
      <c r="B1466" s="23">
        <f ca="1">INDEX(Table2[TT],ROW()-2)</f>
        <v>4</v>
      </c>
      <c r="C1466" s="24" t="str">
        <f>INDEX(Table2[KET],ROW()-2)</f>
        <v>96 set</v>
      </c>
    </row>
    <row r="1467" spans="1:3" x14ac:dyDescent="0.25">
      <c r="A1467" s="22" t="str">
        <f>INDEX(Table2[NAMA BARANG],ROW()-2)</f>
        <v>Oil pastel holo mika 36W bear</v>
      </c>
      <c r="B1467" s="23">
        <f ca="1">INDEX(Table2[TT],ROW()-2)</f>
        <v>1</v>
      </c>
      <c r="C1467" s="24" t="str">
        <f>INDEX(Table2[KET],ROW()-2)</f>
        <v>60 set</v>
      </c>
    </row>
    <row r="1468" spans="1:3" x14ac:dyDescent="0.25">
      <c r="A1468" s="22" t="str">
        <f>INDEX(Table2[NAMA BARANG],ROW()-2)</f>
        <v>Oil pastel joy star jumbo OPD 24W</v>
      </c>
      <c r="B1468" s="23">
        <f ca="1">INDEX(Table2[TT],ROW()-2)</f>
        <v>1</v>
      </c>
      <c r="C1468" s="24" t="str">
        <f>INDEX(Table2[KET],ROW()-2)</f>
        <v>12 ls</v>
      </c>
    </row>
    <row r="1469" spans="1:3" x14ac:dyDescent="0.25">
      <c r="A1469" s="22" t="str">
        <f>INDEX(Table2[NAMA BARANG],ROW()-2)</f>
        <v>Oil pastel OP 08</v>
      </c>
      <c r="B1469" s="23">
        <f ca="1">INDEX(Table2[TT],ROW()-2)</f>
        <v>19</v>
      </c>
      <c r="C1469" s="24" t="str">
        <f>INDEX(Table2[KET],ROW()-2)</f>
        <v>192 set</v>
      </c>
    </row>
    <row r="1470" spans="1:3" x14ac:dyDescent="0.25">
      <c r="A1470" s="22" t="str">
        <f>INDEX(Table2[NAMA BARANG],ROW()-2)</f>
        <v>Oil pastel putar 12W ZJ 660 MM</v>
      </c>
      <c r="B1470" s="23">
        <f ca="1">INDEX(Table2[TT],ROW()-2)</f>
        <v>1</v>
      </c>
      <c r="C1470" s="24" t="str">
        <f>INDEX(Table2[KET],ROW()-2)</f>
        <v xml:space="preserve"> 288 pc</v>
      </c>
    </row>
    <row r="1471" spans="1:3" x14ac:dyDescent="0.25">
      <c r="A1471" s="22" t="str">
        <f>INDEX(Table2[NAMA BARANG],ROW()-2)</f>
        <v>Oil pastel Selectrum 24W</v>
      </c>
      <c r="B1471" s="23">
        <f ca="1">INDEX(Table2[TT],ROW()-2)</f>
        <v>5</v>
      </c>
      <c r="C1471" s="24" t="str">
        <f>INDEX(Table2[KET],ROW()-2)</f>
        <v>4 ls</v>
      </c>
    </row>
    <row r="1472" spans="1:3" x14ac:dyDescent="0.25">
      <c r="A1472" s="22" t="str">
        <f>INDEX(Table2[NAMA BARANG],ROW()-2)</f>
        <v>Oil pastel T-crew 18W (dos)</v>
      </c>
      <c r="B1472" s="23">
        <f ca="1">INDEX(Table2[TT],ROW()-2)</f>
        <v>3</v>
      </c>
      <c r="C1472" s="24" t="str">
        <f>INDEX(Table2[KET],ROW()-2)</f>
        <v>96 pc</v>
      </c>
    </row>
    <row r="1473" spans="1:3" x14ac:dyDescent="0.25">
      <c r="A1473" s="22" t="str">
        <f>INDEX(Table2[NAMA BARANG],ROW()-2)</f>
        <v>Oil pastel T-crew 24W (dos)</v>
      </c>
      <c r="B1473" s="23">
        <f ca="1">INDEX(Table2[TT],ROW()-2)</f>
        <v>2</v>
      </c>
      <c r="C1473" s="24" t="str">
        <f>INDEX(Table2[KET],ROW()-2)</f>
        <v>96 pc</v>
      </c>
    </row>
    <row r="1474" spans="1:3" x14ac:dyDescent="0.25">
      <c r="A1474" s="22" t="str">
        <f>INDEX(Table2[NAMA BARANG],ROW()-2)</f>
        <v>Oil pastel TTS 6612-12W dos (BT)</v>
      </c>
      <c r="B1474" s="23">
        <f ca="1">INDEX(Table2[TT],ROW()-2)</f>
        <v>3</v>
      </c>
      <c r="C1474" s="24" t="str">
        <f>INDEX(Table2[KET],ROW()-2)</f>
        <v>144 pc</v>
      </c>
    </row>
    <row r="1475" spans="1:3" x14ac:dyDescent="0.25">
      <c r="A1475" s="22" t="str">
        <f>INDEX(Table2[NAMA BARANG],ROW()-2)</f>
        <v>OP DB 12W</v>
      </c>
      <c r="B1475" s="23">
        <f ca="1">INDEX(Table2[TT],ROW()-2)</f>
        <v>5</v>
      </c>
      <c r="C1475" s="24" t="str">
        <f>INDEX(Table2[KET],ROW()-2)</f>
        <v>144 pc</v>
      </c>
    </row>
    <row r="1476" spans="1:3" x14ac:dyDescent="0.25">
      <c r="A1476" s="22" t="str">
        <f>INDEX(Table2[NAMA BARANG],ROW()-2)</f>
        <v>OP DB 18W</v>
      </c>
      <c r="B1476" s="23">
        <f ca="1">INDEX(Table2[TT],ROW()-2)</f>
        <v>19</v>
      </c>
      <c r="C1476" s="24">
        <f>INDEX(Table2[KET],ROW()-2)</f>
        <v>72</v>
      </c>
    </row>
    <row r="1477" spans="1:3" x14ac:dyDescent="0.25">
      <c r="A1477" s="22" t="str">
        <f>INDEX(Table2[NAMA BARANG],ROW()-2)</f>
        <v>OP DB 24W</v>
      </c>
      <c r="B1477" s="23">
        <f ca="1">INDEX(Table2[TT],ROW()-2)</f>
        <v>5</v>
      </c>
      <c r="C1477" s="24" t="str">
        <f>INDEX(Table2[KET],ROW()-2)</f>
        <v>60 pc</v>
      </c>
    </row>
    <row r="1478" spans="1:3" x14ac:dyDescent="0.25">
      <c r="A1478" s="22" t="str">
        <f>INDEX(Table2[NAMA BARANG],ROW()-2)</f>
        <v>OP putar 12w pdk 1011 Box</v>
      </c>
      <c r="B1478" s="23">
        <f ca="1">INDEX(Table2[TT],ROW()-2)</f>
        <v>37</v>
      </c>
      <c r="C1478" s="24" t="str">
        <f>INDEX(Table2[KET],ROW()-2)</f>
        <v>192 pc</v>
      </c>
    </row>
    <row r="1479" spans="1:3" x14ac:dyDescent="0.25">
      <c r="A1479" s="22" t="str">
        <f>INDEX(Table2[NAMA BARANG],ROW()-2)</f>
        <v>OP twister TF 003</v>
      </c>
      <c r="B1479" s="23">
        <f ca="1">INDEX(Table2[TT],ROW()-2)</f>
        <v>5</v>
      </c>
      <c r="C1479" s="24" t="str">
        <f>INDEX(Table2[KET],ROW()-2)</f>
        <v>72 pc</v>
      </c>
    </row>
    <row r="1480" spans="1:3" x14ac:dyDescent="0.25">
      <c r="A1480" s="22" t="str">
        <f>INDEX(Table2[NAMA BARANG],ROW()-2)</f>
        <v>OP twister TF 029</v>
      </c>
      <c r="B1480" s="23">
        <f ca="1">INDEX(Table2[TT],ROW()-2)</f>
        <v>18</v>
      </c>
      <c r="C1480" s="24" t="str">
        <f>INDEX(Table2[KET],ROW()-2)</f>
        <v>48 set</v>
      </c>
    </row>
    <row r="1481" spans="1:3" x14ac:dyDescent="0.25">
      <c r="A1481" s="22" t="str">
        <f>INDEX(Table2[NAMA BARANG],ROW()-2)</f>
        <v>P Case botol bts 1063 (BLK)</v>
      </c>
      <c r="B1481" s="23">
        <f ca="1">INDEX(Table2[TT],ROW()-2)</f>
        <v>5</v>
      </c>
      <c r="C1481" s="24" t="str">
        <f>INDEX(Table2[KET],ROW()-2)</f>
        <v>28 ls</v>
      </c>
    </row>
    <row r="1482" spans="1:3" x14ac:dyDescent="0.25">
      <c r="A1482" s="22" t="str">
        <f>INDEX(Table2[NAMA BARANG],ROW()-2)</f>
        <v>P Case Karton KK 2C8 D</v>
      </c>
      <c r="B1482" s="23">
        <f ca="1">INDEX(Table2[TT],ROW()-2)</f>
        <v>10</v>
      </c>
      <c r="C1482" s="24" t="str">
        <f>INDEX(Table2[KET],ROW()-2)</f>
        <v>100 pc</v>
      </c>
    </row>
    <row r="1483" spans="1:3" x14ac:dyDescent="0.25">
      <c r="A1483" s="22" t="str">
        <f>INDEX(Table2[NAMA BARANG],ROW()-2)</f>
        <v>P Case Kayagi 1160/ 6159</v>
      </c>
      <c r="B1483" s="23">
        <f ca="1">INDEX(Table2[TT],ROW()-2)</f>
        <v>2</v>
      </c>
      <c r="C1483" s="24" t="str">
        <f>INDEX(Table2[KET],ROW()-2)</f>
        <v>12 ls</v>
      </c>
    </row>
    <row r="1484" spans="1:3" x14ac:dyDescent="0.25">
      <c r="A1484" s="22" t="str">
        <f>INDEX(Table2[NAMA BARANG],ROW()-2)</f>
        <v>P case klg GP-009-3/ 10x21/ set</v>
      </c>
      <c r="B1484" s="23">
        <f ca="1">INDEX(Table2[TT],ROW()-2)</f>
        <v>15</v>
      </c>
      <c r="C1484" s="24" t="str">
        <f>INDEX(Table2[KET],ROW()-2)</f>
        <v>120 PCS</v>
      </c>
    </row>
    <row r="1485" spans="1:3" x14ac:dyDescent="0.25">
      <c r="A1485" s="22" t="str">
        <f>INDEX(Table2[NAMA BARANG],ROW()-2)</f>
        <v>P Case Klg XD 9555 WB</v>
      </c>
      <c r="B1485" s="23">
        <f ca="1">INDEX(Table2[TT],ROW()-2)</f>
        <v>22</v>
      </c>
      <c r="C1485" s="24" t="str">
        <f>INDEX(Table2[KET],ROW()-2)</f>
        <v>72 pc</v>
      </c>
    </row>
    <row r="1486" spans="1:3" x14ac:dyDescent="0.25">
      <c r="A1486" s="22" t="str">
        <f>INDEX(Table2[NAMA BARANG],ROW()-2)</f>
        <v>P case klg XDA 3339 Doraemon  /TSUM</v>
      </c>
      <c r="B1486" s="23">
        <f ca="1">INDEX(Table2[TT],ROW()-2)</f>
        <v>5</v>
      </c>
      <c r="C1486" s="24" t="str">
        <f>INDEX(Table2[KET],ROW()-2)</f>
        <v>144 pc</v>
      </c>
    </row>
    <row r="1487" spans="1:3" x14ac:dyDescent="0.25">
      <c r="A1487" s="22" t="str">
        <f>INDEX(Table2[NAMA BARANG],ROW()-2)</f>
        <v>P Case KM 3115</v>
      </c>
      <c r="B1487" s="23">
        <f ca="1">INDEX(Table2[TT],ROW()-2)</f>
        <v>1</v>
      </c>
      <c r="C1487" s="24">
        <f>INDEX(Table2[KET],ROW()-2)</f>
        <v>0</v>
      </c>
    </row>
    <row r="1488" spans="1:3" x14ac:dyDescent="0.25">
      <c r="A1488" s="22" t="str">
        <f>INDEX(Table2[NAMA BARANG],ROW()-2)</f>
        <v>P Case KRT 2203 2 susun metallik</v>
      </c>
      <c r="B1488" s="23">
        <f ca="1">INDEX(Table2[TT],ROW()-2)</f>
        <v>10</v>
      </c>
      <c r="C1488" s="24" t="str">
        <f>INDEX(Table2[KET],ROW()-2)</f>
        <v>120 pc</v>
      </c>
    </row>
    <row r="1489" spans="1:3" x14ac:dyDescent="0.25">
      <c r="A1489" s="22" t="str">
        <f>INDEX(Table2[NAMA BARANG],ROW()-2)</f>
        <v>P case magnit 1628 kalkulaor</v>
      </c>
      <c r="B1489" s="23">
        <f ca="1">INDEX(Table2[TT],ROW()-2)</f>
        <v>5</v>
      </c>
      <c r="C1489" s="24" t="str">
        <f>INDEX(Table2[KET],ROW()-2)</f>
        <v>120 PCS</v>
      </c>
    </row>
    <row r="1490" spans="1:3" x14ac:dyDescent="0.25">
      <c r="A1490" s="22" t="str">
        <f>INDEX(Table2[NAMA BARANG],ROW()-2)</f>
        <v>P case magnit 35128</v>
      </c>
      <c r="B1490" s="23">
        <f ca="1">INDEX(Table2[TT],ROW()-2)</f>
        <v>5</v>
      </c>
      <c r="C1490" s="24" t="str">
        <f>INDEX(Table2[KET],ROW()-2)</f>
        <v>96 pc</v>
      </c>
    </row>
    <row r="1491" spans="1:3" x14ac:dyDescent="0.25">
      <c r="A1491" s="22" t="str">
        <f>INDEX(Table2[NAMA BARANG],ROW()-2)</f>
        <v>P case magnit 35139</v>
      </c>
      <c r="B1491" s="23">
        <f ca="1">INDEX(Table2[TT],ROW()-2)</f>
        <v>32</v>
      </c>
      <c r="C1491" s="24" t="str">
        <f>INDEX(Table2[KET],ROW()-2)</f>
        <v>96 pc</v>
      </c>
    </row>
    <row r="1492" spans="1:3" x14ac:dyDescent="0.25">
      <c r="A1492" s="22" t="str">
        <f>INDEX(Table2[NAMA BARANG],ROW()-2)</f>
        <v>P case magnit 3514-17</v>
      </c>
      <c r="B1492" s="23">
        <f ca="1">INDEX(Table2[TT],ROW()-2)</f>
        <v>9</v>
      </c>
      <c r="C1492" s="24" t="str">
        <f>INDEX(Table2[KET],ROW()-2)</f>
        <v>96 pc</v>
      </c>
    </row>
    <row r="1493" spans="1:3" x14ac:dyDescent="0.25">
      <c r="A1493" s="22" t="str">
        <f>INDEX(Table2[NAMA BARANG],ROW()-2)</f>
        <v>P case magnit 3549-18</v>
      </c>
      <c r="B1493" s="23">
        <f ca="1">INDEX(Table2[TT],ROW()-2)</f>
        <v>14</v>
      </c>
      <c r="C1493" s="24" t="str">
        <f>INDEX(Table2[KET],ROW()-2)</f>
        <v>96 pc</v>
      </c>
    </row>
    <row r="1494" spans="1:3" x14ac:dyDescent="0.25">
      <c r="A1494" s="22" t="str">
        <f>INDEX(Table2[NAMA BARANG],ROW()-2)</f>
        <v>P case magnit 3569-19</v>
      </c>
      <c r="B1494" s="23">
        <f ca="1">INDEX(Table2[TT],ROW()-2)</f>
        <v>7</v>
      </c>
      <c r="C1494" s="24" t="str">
        <f>INDEX(Table2[KET],ROW()-2)</f>
        <v>96 pc</v>
      </c>
    </row>
    <row r="1495" spans="1:3" x14ac:dyDescent="0.25">
      <c r="A1495" s="22" t="str">
        <f>INDEX(Table2[NAMA BARANG],ROW()-2)</f>
        <v>P Case Magnit call MC 7121 ATAS (1)/ BLK (40)</v>
      </c>
      <c r="B1495" s="23">
        <f ca="1">INDEX(Table2[TT],ROW()-2)</f>
        <v>41</v>
      </c>
      <c r="C1495" s="24" t="str">
        <f>INDEX(Table2[KET],ROW()-2)</f>
        <v>96 PCS</v>
      </c>
    </row>
    <row r="1496" spans="1:3" x14ac:dyDescent="0.25">
      <c r="A1496" s="22" t="str">
        <f>INDEX(Table2[NAMA BARANG],ROW()-2)</f>
        <v>P Case Magnit MC 8090</v>
      </c>
      <c r="B1496" s="23">
        <f ca="1">INDEX(Table2[TT],ROW()-2)</f>
        <v>1</v>
      </c>
      <c r="C1496" s="24" t="str">
        <f>INDEX(Table2[KET],ROW()-2)</f>
        <v>144 pc</v>
      </c>
    </row>
    <row r="1497" spans="1:3" x14ac:dyDescent="0.25">
      <c r="A1497" s="22" t="str">
        <f>INDEX(Table2[NAMA BARANG],ROW()-2)</f>
        <v>P case magnit+call CC-7806</v>
      </c>
      <c r="B1497" s="23">
        <f ca="1">INDEX(Table2[TT],ROW()-2)</f>
        <v>21</v>
      </c>
      <c r="C1497" s="24" t="str">
        <f>INDEX(Table2[KET],ROW()-2)</f>
        <v>12 ls</v>
      </c>
    </row>
    <row r="1498" spans="1:3" x14ac:dyDescent="0.25">
      <c r="A1498" s="22" t="str">
        <f>INDEX(Table2[NAMA BARANG],ROW()-2)</f>
        <v>P Case oval BTS 1067 (BLK)</v>
      </c>
      <c r="B1498" s="23">
        <f ca="1">INDEX(Table2[TT],ROW()-2)</f>
        <v>3</v>
      </c>
      <c r="C1498" s="24" t="str">
        <f>INDEX(Table2[KET],ROW()-2)</f>
        <v>26 ls</v>
      </c>
    </row>
    <row r="1499" spans="1:3" x14ac:dyDescent="0.25">
      <c r="A1499" s="22" t="str">
        <f>INDEX(Table2[NAMA BARANG],ROW()-2)</f>
        <v>P Case rest 8833</v>
      </c>
      <c r="B1499" s="23">
        <f ca="1">INDEX(Table2[TT],ROW()-2)</f>
        <v>1</v>
      </c>
      <c r="C1499" s="24">
        <f>INDEX(Table2[KET],ROW()-2)</f>
        <v>0</v>
      </c>
    </row>
    <row r="1500" spans="1:3" x14ac:dyDescent="0.25">
      <c r="A1500" s="22" t="str">
        <f>INDEX(Table2[NAMA BARANG],ROW()-2)</f>
        <v>P Case rest 8906</v>
      </c>
      <c r="B1500" s="23">
        <f ca="1">INDEX(Table2[TT],ROW()-2)</f>
        <v>1</v>
      </c>
      <c r="C1500" s="24">
        <f>INDEX(Table2[KET],ROW()-2)</f>
        <v>0</v>
      </c>
    </row>
    <row r="1501" spans="1:3" x14ac:dyDescent="0.25">
      <c r="A1501" s="22" t="str">
        <f>INDEX(Table2[NAMA BARANG],ROW()-2)</f>
        <v>P Case rest BD 762</v>
      </c>
      <c r="B1501" s="23">
        <f ca="1">INDEX(Table2[TT],ROW()-2)</f>
        <v>3</v>
      </c>
      <c r="C1501" s="24" t="str">
        <f>INDEX(Table2[KET],ROW()-2)</f>
        <v>300 pc</v>
      </c>
    </row>
    <row r="1502" spans="1:3" x14ac:dyDescent="0.25">
      <c r="A1502" s="22" t="str">
        <f>INDEX(Table2[NAMA BARANG],ROW()-2)</f>
        <v>P Case rest BD 772</v>
      </c>
      <c r="B1502" s="23">
        <f ca="1">INDEX(Table2[TT],ROW()-2)</f>
        <v>1</v>
      </c>
      <c r="C1502" s="24" t="str">
        <f>INDEX(Table2[KET],ROW()-2)</f>
        <v>300 pc</v>
      </c>
    </row>
    <row r="1503" spans="1:3" x14ac:dyDescent="0.25">
      <c r="A1503" s="22" t="str">
        <f>INDEX(Table2[NAMA BARANG],ROW()-2)</f>
        <v>Palet Apel (3)/ Anggur (1)</v>
      </c>
      <c r="B1503" s="23">
        <f ca="1">INDEX(Table2[TT],ROW()-2)</f>
        <v>4</v>
      </c>
      <c r="C1503" s="24" t="str">
        <f>INDEX(Table2[KET],ROW()-2)</f>
        <v>60 ls</v>
      </c>
    </row>
    <row r="1504" spans="1:3" x14ac:dyDescent="0.25">
      <c r="A1504" s="22" t="str">
        <f>INDEX(Table2[NAMA BARANG],ROW()-2)</f>
        <v>Palet brush 2801</v>
      </c>
      <c r="B1504" s="23">
        <f ca="1">INDEX(Table2[TT],ROW()-2)</f>
        <v>1</v>
      </c>
      <c r="C1504" s="24" t="str">
        <f>INDEX(Table2[KET],ROW()-2)</f>
        <v>600 set</v>
      </c>
    </row>
    <row r="1505" spans="1:3" x14ac:dyDescent="0.25">
      <c r="A1505" s="22" t="str">
        <f>INDEX(Table2[NAMA BARANG],ROW()-2)</f>
        <v>Palet Cat air 081</v>
      </c>
      <c r="B1505" s="23">
        <f ca="1">INDEX(Table2[TT],ROW()-2)</f>
        <v>5</v>
      </c>
      <c r="C1505" s="24" t="str">
        <f>INDEX(Table2[KET],ROW()-2)</f>
        <v>375 ls</v>
      </c>
    </row>
    <row r="1506" spans="1:3" x14ac:dyDescent="0.25">
      <c r="A1506" s="22" t="str">
        <f>INDEX(Table2[NAMA BARANG],ROW()-2)</f>
        <v>Palet Cat air 1019</v>
      </c>
      <c r="B1506" s="23">
        <f ca="1">INDEX(Table2[TT],ROW()-2)</f>
        <v>6</v>
      </c>
      <c r="C1506" s="24" t="str">
        <f>INDEX(Table2[KET],ROW()-2)</f>
        <v>384 pc</v>
      </c>
    </row>
    <row r="1507" spans="1:3" x14ac:dyDescent="0.25">
      <c r="A1507" s="22" t="str">
        <f>INDEX(Table2[NAMA BARANG],ROW()-2)</f>
        <v>Palet Cat air Sakura Biasa DOF</v>
      </c>
      <c r="B1507" s="23">
        <f ca="1">INDEX(Table2[TT],ROW()-2)</f>
        <v>18</v>
      </c>
      <c r="C1507" s="24" t="str">
        <f>INDEX(Table2[KET],ROW()-2)</f>
        <v>84 ls</v>
      </c>
    </row>
    <row r="1508" spans="1:3" x14ac:dyDescent="0.25">
      <c r="A1508" s="22" t="str">
        <f>INDEX(Table2[NAMA BARANG],ROW()-2)</f>
        <v>Palet Cat air Sakura Trans</v>
      </c>
      <c r="B1508" s="23">
        <f ca="1">INDEX(Table2[TT],ROW()-2)</f>
        <v>16</v>
      </c>
      <c r="C1508" s="24" t="str">
        <f>INDEX(Table2[KET],ROW()-2)</f>
        <v>84 ls</v>
      </c>
    </row>
    <row r="1509" spans="1:3" x14ac:dyDescent="0.25">
      <c r="A1509" s="22" t="str">
        <f>INDEX(Table2[NAMA BARANG],ROW()-2)</f>
        <v>Palet gambar 1010 Buah APEL</v>
      </c>
      <c r="B1509" s="23">
        <f ca="1">INDEX(Table2[TT],ROW()-2)</f>
        <v>6</v>
      </c>
      <c r="C1509" s="24" t="str">
        <f>INDEX(Table2[KET],ROW()-2)</f>
        <v>40 ls</v>
      </c>
    </row>
    <row r="1510" spans="1:3" x14ac:dyDescent="0.25">
      <c r="A1510" s="22" t="str">
        <f>INDEX(Table2[NAMA BARANG],ROW()-2)</f>
        <v>Palet gambar 1011 Kumbang</v>
      </c>
      <c r="B1510" s="23">
        <f ca="1">INDEX(Table2[TT],ROW()-2)</f>
        <v>7</v>
      </c>
      <c r="C1510" s="24" t="str">
        <f>INDEX(Table2[KET],ROW()-2)</f>
        <v>48 ls</v>
      </c>
    </row>
    <row r="1511" spans="1:3" x14ac:dyDescent="0.25">
      <c r="A1511" s="22" t="str">
        <f>INDEX(Table2[NAMA BARANG],ROW()-2)</f>
        <v>Palet gambar G5321</v>
      </c>
      <c r="B1511" s="23">
        <f ca="1">INDEX(Table2[TT],ROW()-2)</f>
        <v>3</v>
      </c>
      <c r="C1511" s="24" t="str">
        <f>INDEX(Table2[KET],ROW()-2)</f>
        <v>480 pc</v>
      </c>
    </row>
    <row r="1512" spans="1:3" x14ac:dyDescent="0.25">
      <c r="A1512" s="22" t="str">
        <f>INDEX(Table2[NAMA BARANG],ROW()-2)</f>
        <v>Palet gambar Hp 1012 kumbang</v>
      </c>
      <c r="B1512" s="23">
        <f ca="1">INDEX(Table2[TT],ROW()-2)</f>
        <v>2</v>
      </c>
      <c r="C1512" s="24" t="str">
        <f>INDEX(Table2[KET],ROW()-2)</f>
        <v>576 pc</v>
      </c>
    </row>
    <row r="1513" spans="1:3" x14ac:dyDescent="0.25">
      <c r="A1513" s="22" t="str">
        <f>INDEX(Table2[NAMA BARANG],ROW()-2)</f>
        <v>Palet Mickey TR</v>
      </c>
      <c r="B1513" s="23">
        <f ca="1">INDEX(Table2[TT],ROW()-2)</f>
        <v>3</v>
      </c>
      <c r="C1513" s="24" t="str">
        <f>INDEX(Table2[KET],ROW()-2)</f>
        <v>80 ls</v>
      </c>
    </row>
    <row r="1514" spans="1:3" x14ac:dyDescent="0.25">
      <c r="A1514" s="22" t="str">
        <f>INDEX(Table2[NAMA BARANG],ROW()-2)</f>
        <v>Palet plastik 21,5 x 27,5/ R B9</v>
      </c>
      <c r="B1514" s="23">
        <f ca="1">INDEX(Table2[TT],ROW()-2)</f>
        <v>2</v>
      </c>
      <c r="C1514" s="24" t="str">
        <f>INDEX(Table2[KET],ROW()-2)</f>
        <v>200 pc</v>
      </c>
    </row>
    <row r="1515" spans="1:3" x14ac:dyDescent="0.25">
      <c r="A1515" s="22" t="str">
        <f>INDEX(Table2[NAMA BARANG],ROW()-2)</f>
        <v>Palet PLT 006</v>
      </c>
      <c r="B1515" s="23">
        <f ca="1">INDEX(Table2[TT],ROW()-2)</f>
        <v>4</v>
      </c>
      <c r="C1515" s="24" t="str">
        <f>INDEX(Table2[KET],ROW()-2)</f>
        <v>50 ls</v>
      </c>
    </row>
    <row r="1516" spans="1:3" x14ac:dyDescent="0.25">
      <c r="A1516" s="22" t="str">
        <f>INDEX(Table2[NAMA BARANG],ROW()-2)</f>
        <v>Palet putih UTN</v>
      </c>
      <c r="B1516" s="23">
        <f ca="1">INDEX(Table2[TT],ROW()-2)</f>
        <v>19</v>
      </c>
      <c r="C1516" s="24" t="str">
        <f>INDEX(Table2[KET],ROW()-2)</f>
        <v>125 ls</v>
      </c>
    </row>
    <row r="1517" spans="1:3" x14ac:dyDescent="0.25">
      <c r="A1517" s="22" t="str">
        <f>INDEX(Table2[NAMA BARANG],ROW()-2)</f>
        <v>Palet Sakura Nariko</v>
      </c>
      <c r="B1517" s="23">
        <f ca="1">INDEX(Table2[TT],ROW()-2)</f>
        <v>3</v>
      </c>
      <c r="C1517" s="24" t="str">
        <f>INDEX(Table2[KET],ROW()-2)</f>
        <v>25 ls</v>
      </c>
    </row>
    <row r="1518" spans="1:3" x14ac:dyDescent="0.25">
      <c r="A1518" s="22" t="str">
        <f>INDEX(Table2[NAMA BARANG],ROW()-2)</f>
        <v>Palet Super Butek</v>
      </c>
      <c r="B1518" s="23">
        <f ca="1">INDEX(Table2[TT],ROW()-2)</f>
        <v>3</v>
      </c>
      <c r="C1518" s="24" t="str">
        <f>INDEX(Table2[KET],ROW()-2)</f>
        <v>120 ls</v>
      </c>
    </row>
    <row r="1519" spans="1:3" x14ac:dyDescent="0.25">
      <c r="A1519" s="22" t="str">
        <f>INDEX(Table2[NAMA BARANG],ROW()-2)</f>
        <v>Papan W/B Besar 50x70</v>
      </c>
      <c r="B1519" s="23">
        <f ca="1">INDEX(Table2[TT],ROW()-2)</f>
        <v>1</v>
      </c>
      <c r="C1519" s="24" t="str">
        <f>INDEX(Table2[KET],ROW()-2)</f>
        <v>12 pc</v>
      </c>
    </row>
    <row r="1520" spans="1:3" x14ac:dyDescent="0.25">
      <c r="A1520" s="22" t="str">
        <f>INDEX(Table2[NAMA BARANG],ROW()-2)</f>
        <v>Paper Clip V Tec kecil VT 001</v>
      </c>
      <c r="B1520" s="23">
        <f ca="1">INDEX(Table2[TT],ROW()-2)</f>
        <v>2</v>
      </c>
      <c r="C1520" s="24">
        <f>INDEX(Table2[KET],ROW()-2)</f>
        <v>288</v>
      </c>
    </row>
    <row r="1521" spans="1:3" x14ac:dyDescent="0.25">
      <c r="A1521" s="22" t="str">
        <f>INDEX(Table2[NAMA BARANG],ROW()-2)</f>
        <v>Paper Clip warna kecil 28 (733)</v>
      </c>
      <c r="B1521" s="23">
        <f ca="1">INDEX(Table2[TT],ROW()-2)</f>
        <v>4</v>
      </c>
      <c r="C1521" s="24" t="str">
        <f>INDEX(Table2[KET],ROW()-2)</f>
        <v>1000 pc</v>
      </c>
    </row>
    <row r="1522" spans="1:3" x14ac:dyDescent="0.25">
      <c r="A1522" s="22" t="str">
        <f>INDEX(Table2[NAMA BARANG],ROW()-2)</f>
        <v>Payet 2008</v>
      </c>
      <c r="B1522" s="23">
        <f ca="1">INDEX(Table2[TT],ROW()-2)</f>
        <v>8</v>
      </c>
      <c r="C1522" s="24" t="str">
        <f>INDEX(Table2[KET],ROW()-2)</f>
        <v>288 Disp</v>
      </c>
    </row>
    <row r="1523" spans="1:3" x14ac:dyDescent="0.25">
      <c r="A1523" s="22" t="str">
        <f>INDEX(Table2[NAMA BARANG],ROW()-2)</f>
        <v>PC 16852 (2)</v>
      </c>
      <c r="B1523" s="23">
        <f ca="1">INDEX(Table2[TT],ROW()-2)</f>
        <v>2</v>
      </c>
      <c r="C1523" s="24" t="str">
        <f>INDEX(Table2[KET],ROW()-2)</f>
        <v>120 pc</v>
      </c>
    </row>
    <row r="1524" spans="1:3" x14ac:dyDescent="0.25">
      <c r="A1524" s="22" t="str">
        <f>INDEX(Table2[NAMA BARANG],ROW()-2)</f>
        <v>PC 2013/VA 30 papan tulis</v>
      </c>
      <c r="B1524" s="23">
        <f ca="1">INDEX(Table2[TT],ROW()-2)</f>
        <v>48</v>
      </c>
      <c r="C1524" s="24" t="str">
        <f>INDEX(Table2[KET],ROW()-2)</f>
        <v>144 pc</v>
      </c>
    </row>
    <row r="1525" spans="1:3" x14ac:dyDescent="0.25">
      <c r="A1525" s="22" t="str">
        <f>INDEX(Table2[NAMA BARANG],ROW()-2)</f>
        <v>PC 2201</v>
      </c>
      <c r="B1525" s="23">
        <f ca="1">INDEX(Table2[TT],ROW()-2)</f>
        <v>2</v>
      </c>
      <c r="C1525" s="24" t="str">
        <f>INDEX(Table2[KET],ROW()-2)</f>
        <v>96 pc</v>
      </c>
    </row>
    <row r="1526" spans="1:3" x14ac:dyDescent="0.25">
      <c r="A1526" s="22" t="str">
        <f>INDEX(Table2[NAMA BARANG],ROW()-2)</f>
        <v>PC 3D calculator LT 1060</v>
      </c>
      <c r="B1526" s="23">
        <f ca="1">INDEX(Table2[TT],ROW()-2)</f>
        <v>1</v>
      </c>
      <c r="C1526" s="24" t="str">
        <f>INDEX(Table2[KET],ROW()-2)</f>
        <v>144 pc</v>
      </c>
    </row>
    <row r="1527" spans="1:3" x14ac:dyDescent="0.25">
      <c r="A1527" s="22" t="str">
        <f>INDEX(Table2[NAMA BARANG],ROW()-2)</f>
        <v>PC 8425</v>
      </c>
      <c r="B1527" s="23">
        <f ca="1">INDEX(Table2[TT],ROW()-2)</f>
        <v>1</v>
      </c>
      <c r="C1527" s="24" t="str">
        <f>INDEX(Table2[KET],ROW()-2)</f>
        <v>60 ls</v>
      </c>
    </row>
    <row r="1528" spans="1:3" x14ac:dyDescent="0.25">
      <c r="A1528" s="22" t="str">
        <f>INDEX(Table2[NAMA BARANG],ROW()-2)</f>
        <v>PC 8887 kepiting</v>
      </c>
      <c r="B1528" s="23">
        <f ca="1">INDEX(Table2[TT],ROW()-2)</f>
        <v>2</v>
      </c>
      <c r="C1528" s="24" t="str">
        <f>INDEX(Table2[KET],ROW()-2)</f>
        <v>12 ls</v>
      </c>
    </row>
    <row r="1529" spans="1:3" x14ac:dyDescent="0.25">
      <c r="A1529" s="22" t="str">
        <f>INDEX(Table2[NAMA BARANG],ROW()-2)</f>
        <v>PC 9002 (4)/ 9008(1)</v>
      </c>
      <c r="B1529" s="23">
        <f ca="1">INDEX(Table2[TT],ROW()-2)</f>
        <v>5</v>
      </c>
      <c r="C1529" s="24" t="str">
        <f>INDEX(Table2[KET],ROW()-2)</f>
        <v>16 ls</v>
      </c>
    </row>
    <row r="1530" spans="1:3" x14ac:dyDescent="0.25">
      <c r="A1530" s="22" t="str">
        <f>INDEX(Table2[NAMA BARANG],ROW()-2)</f>
        <v>PC A 6855</v>
      </c>
      <c r="B1530" s="23">
        <f ca="1">INDEX(Table2[TT],ROW()-2)</f>
        <v>1</v>
      </c>
      <c r="C1530" s="24">
        <f>INDEX(Table2[KET],ROW()-2)</f>
        <v>0</v>
      </c>
    </row>
    <row r="1531" spans="1:3" x14ac:dyDescent="0.25">
      <c r="A1531" s="22" t="str">
        <f>INDEX(Table2[NAMA BARANG],ROW()-2)</f>
        <v>PC A2-27 PC 8110 KT</v>
      </c>
      <c r="B1531" s="23">
        <f ca="1">INDEX(Table2[TT],ROW()-2)</f>
        <v>1</v>
      </c>
      <c r="C1531" s="24" t="str">
        <f>INDEX(Table2[KET],ROW()-2)</f>
        <v>96 pc</v>
      </c>
    </row>
    <row r="1532" spans="1:3" x14ac:dyDescent="0.25">
      <c r="A1532" s="22" t="str">
        <f>INDEX(Table2[NAMA BARANG],ROW()-2)</f>
        <v>PC A2-3 PC 3311</v>
      </c>
      <c r="B1532" s="23">
        <f ca="1">INDEX(Table2[TT],ROW()-2)</f>
        <v>1</v>
      </c>
      <c r="C1532" s="24" t="str">
        <f>INDEX(Table2[KET],ROW()-2)</f>
        <v>192 pc</v>
      </c>
    </row>
    <row r="1533" spans="1:3" x14ac:dyDescent="0.25">
      <c r="A1533" s="22" t="str">
        <f>INDEX(Table2[NAMA BARANG],ROW()-2)</f>
        <v>PC AD 006</v>
      </c>
      <c r="B1533" s="23">
        <f ca="1">INDEX(Table2[TT],ROW()-2)</f>
        <v>5</v>
      </c>
      <c r="C1533" s="24" t="str">
        <f>INDEX(Table2[KET],ROW()-2)</f>
        <v>160 pc</v>
      </c>
    </row>
    <row r="1534" spans="1:3" x14ac:dyDescent="0.25">
      <c r="A1534" s="22" t="str">
        <f>INDEX(Table2[NAMA BARANG],ROW()-2)</f>
        <v>Pc AD 030</v>
      </c>
      <c r="B1534" s="23">
        <f ca="1">INDEX(Table2[TT],ROW()-2)</f>
        <v>26</v>
      </c>
      <c r="C1534" s="24" t="str">
        <f>INDEX(Table2[KET],ROW()-2)</f>
        <v>144 pc</v>
      </c>
    </row>
    <row r="1535" spans="1:3" x14ac:dyDescent="0.25">
      <c r="A1535" s="22" t="str">
        <f>INDEX(Table2[NAMA BARANG],ROW()-2)</f>
        <v>PC angel restleting/ DM 2-28</v>
      </c>
      <c r="B1535" s="23">
        <f ca="1">INDEX(Table2[TT],ROW()-2)</f>
        <v>2</v>
      </c>
      <c r="C1535" s="24" t="str">
        <f>INDEX(Table2[KET],ROW()-2)</f>
        <v>33 ls</v>
      </c>
    </row>
    <row r="1536" spans="1:3" x14ac:dyDescent="0.25">
      <c r="A1536" s="22" t="str">
        <f>INDEX(Table2[NAMA BARANG],ROW()-2)</f>
        <v>PC arc type 3185</v>
      </c>
      <c r="B1536" s="23">
        <f ca="1">INDEX(Table2[TT],ROW()-2)</f>
        <v>3</v>
      </c>
      <c r="C1536" s="24" t="str">
        <f>INDEX(Table2[KET],ROW()-2)</f>
        <v>144 pc</v>
      </c>
    </row>
    <row r="1537" spans="1:3" x14ac:dyDescent="0.25">
      <c r="A1537" s="22" t="str">
        <f>INDEX(Table2[NAMA BARANG],ROW()-2)</f>
        <v>PC arc type 8852</v>
      </c>
      <c r="B1537" s="23">
        <f ca="1">INDEX(Table2[TT],ROW()-2)</f>
        <v>1</v>
      </c>
      <c r="C1537" s="24" t="str">
        <f>INDEX(Table2[KET],ROW()-2)</f>
        <v>96 pc</v>
      </c>
    </row>
    <row r="1538" spans="1:3" x14ac:dyDescent="0.25">
      <c r="A1538" s="22" t="str">
        <f>INDEX(Table2[NAMA BARANG],ROW()-2)</f>
        <v>PC B 249</v>
      </c>
      <c r="B1538" s="23">
        <f ca="1">INDEX(Table2[TT],ROW()-2)</f>
        <v>1</v>
      </c>
      <c r="C1538" s="24" t="str">
        <f>INDEX(Table2[KET],ROW()-2)</f>
        <v>10 ls</v>
      </c>
    </row>
    <row r="1539" spans="1:3" x14ac:dyDescent="0.25">
      <c r="A1539" s="22" t="str">
        <f>INDEX(Table2[NAMA BARANG],ROW()-2)</f>
        <v>PC Box 121106 blk+ktk</v>
      </c>
      <c r="B1539" s="23">
        <f ca="1">INDEX(Table2[TT],ROW()-2)</f>
        <v>1</v>
      </c>
      <c r="C1539" s="24" t="str">
        <f>INDEX(Table2[KET],ROW()-2)</f>
        <v>144 pc</v>
      </c>
    </row>
    <row r="1540" spans="1:3" x14ac:dyDescent="0.25">
      <c r="A1540" s="22" t="str">
        <f>INDEX(Table2[NAMA BARANG],ROW()-2)</f>
        <v>PC Box 121126 blk+ktk</v>
      </c>
      <c r="B1540" s="23">
        <f ca="1">INDEX(Table2[TT],ROW()-2)</f>
        <v>2</v>
      </c>
      <c r="C1540" s="24" t="str">
        <f>INDEX(Table2[KET],ROW()-2)</f>
        <v>288 pc</v>
      </c>
    </row>
    <row r="1541" spans="1:3" x14ac:dyDescent="0.25">
      <c r="A1541" s="22" t="str">
        <f>INDEX(Table2[NAMA BARANG],ROW()-2)</f>
        <v>PC Box 802</v>
      </c>
      <c r="B1541" s="23">
        <f ca="1">INDEX(Table2[TT],ROW()-2)</f>
        <v>1</v>
      </c>
      <c r="C1541" s="24" t="str">
        <f>INDEX(Table2[KET],ROW()-2)</f>
        <v>384 pc</v>
      </c>
    </row>
    <row r="1542" spans="1:3" x14ac:dyDescent="0.25">
      <c r="A1542" s="22" t="str">
        <f>INDEX(Table2[NAMA BARANG],ROW()-2)</f>
        <v>PC Box 8872 Big Hero</v>
      </c>
      <c r="B1542" s="23">
        <f ca="1">INDEX(Table2[TT],ROW()-2)</f>
        <v>2</v>
      </c>
      <c r="C1542" s="24" t="str">
        <f>INDEX(Table2[KET],ROW()-2)</f>
        <v>96 pc</v>
      </c>
    </row>
    <row r="1543" spans="1:3" x14ac:dyDescent="0.25">
      <c r="A1543" s="22" t="str">
        <f>INDEX(Table2[NAMA BARANG],ROW()-2)</f>
        <v>PC Box Fy 58M</v>
      </c>
      <c r="B1543" s="23">
        <f ca="1">INDEX(Table2[TT],ROW()-2)</f>
        <v>4</v>
      </c>
      <c r="C1543" s="24" t="str">
        <f>INDEX(Table2[KET],ROW()-2)</f>
        <v>192 pc</v>
      </c>
    </row>
    <row r="1544" spans="1:3" x14ac:dyDescent="0.25">
      <c r="A1544" s="22" t="str">
        <f>INDEX(Table2[NAMA BARANG],ROW()-2)</f>
        <v>PC Box Fy 59M</v>
      </c>
      <c r="B1544" s="23">
        <f ca="1">INDEX(Table2[TT],ROW()-2)</f>
        <v>4</v>
      </c>
      <c r="C1544" s="24" t="str">
        <f>INDEX(Table2[KET],ROW()-2)</f>
        <v>192 pc</v>
      </c>
    </row>
    <row r="1545" spans="1:3" x14ac:dyDescent="0.25">
      <c r="A1545" s="22" t="str">
        <f>INDEX(Table2[NAMA BARANG],ROW()-2)</f>
        <v>PC Box K 56A</v>
      </c>
      <c r="B1545" s="23">
        <f ca="1">INDEX(Table2[TT],ROW()-2)</f>
        <v>8</v>
      </c>
      <c r="C1545" s="24" t="str">
        <f>INDEX(Table2[KET],ROW()-2)</f>
        <v>144 pc</v>
      </c>
    </row>
    <row r="1546" spans="1:3" x14ac:dyDescent="0.25">
      <c r="A1546" s="22" t="str">
        <f>INDEX(Table2[NAMA BARANG],ROW()-2)</f>
        <v>PC Box magnit DF 08 (13)/ DF 09 (8)</v>
      </c>
      <c r="B1546" s="23">
        <f ca="1">INDEX(Table2[TT],ROW()-2)</f>
        <v>21</v>
      </c>
      <c r="C1546" s="24">
        <f>INDEX(Table2[KET],ROW()-2)</f>
        <v>240</v>
      </c>
    </row>
    <row r="1547" spans="1:3" x14ac:dyDescent="0.25">
      <c r="A1547" s="22" t="str">
        <f>INDEX(Table2[NAMA BARANG],ROW()-2)</f>
        <v>PC Box P1036</v>
      </c>
      <c r="B1547" s="23">
        <f ca="1">INDEX(Table2[TT],ROW()-2)</f>
        <v>10</v>
      </c>
      <c r="C1547" s="24">
        <f>INDEX(Table2[KET],ROW()-2)</f>
        <v>240</v>
      </c>
    </row>
    <row r="1548" spans="1:3" x14ac:dyDescent="0.25">
      <c r="A1548" s="22" t="str">
        <f>INDEX(Table2[NAMA BARANG],ROW()-2)</f>
        <v>PC Frozen mix Design B2002</v>
      </c>
      <c r="B1548" s="23">
        <f ca="1">INDEX(Table2[TT],ROW()-2)</f>
        <v>1</v>
      </c>
      <c r="C1548" s="24" t="str">
        <f>INDEX(Table2[KET],ROW()-2)</f>
        <v>12 ls</v>
      </c>
    </row>
    <row r="1549" spans="1:3" x14ac:dyDescent="0.25">
      <c r="A1549" s="22" t="str">
        <f>INDEX(Table2[NAMA BARANG],ROW()-2)</f>
        <v>PC G 3901 PR</v>
      </c>
      <c r="B1549" s="23">
        <f ca="1">INDEX(Table2[TT],ROW()-2)</f>
        <v>6</v>
      </c>
      <c r="C1549" s="24" t="str">
        <f>INDEX(Table2[KET],ROW()-2)</f>
        <v>1440 pc</v>
      </c>
    </row>
    <row r="1550" spans="1:3" x14ac:dyDescent="0.25">
      <c r="A1550" s="22" t="str">
        <f>INDEX(Table2[NAMA BARANG],ROW()-2)</f>
        <v>Pc GP 9315</v>
      </c>
      <c r="B1550" s="23">
        <f ca="1">INDEX(Table2[TT],ROW()-2)</f>
        <v>5</v>
      </c>
      <c r="C1550" s="24" t="str">
        <f>INDEX(Table2[KET],ROW()-2)</f>
        <v>240 pc</v>
      </c>
    </row>
    <row r="1551" spans="1:3" x14ac:dyDescent="0.25">
      <c r="A1551" s="22" t="str">
        <f>INDEX(Table2[NAMA BARANG],ROW()-2)</f>
        <v>PC Ht 405 A</v>
      </c>
      <c r="B1551" s="23">
        <f ca="1">INDEX(Table2[TT],ROW()-2)</f>
        <v>5</v>
      </c>
      <c r="C1551" s="24" t="str">
        <f>INDEX(Table2[KET],ROW()-2)</f>
        <v>144 pc</v>
      </c>
    </row>
    <row r="1552" spans="1:3" x14ac:dyDescent="0.25">
      <c r="A1552" s="22" t="str">
        <f>INDEX(Table2[NAMA BARANG],ROW()-2)</f>
        <v>PC Imitasi 252 Rest</v>
      </c>
      <c r="B1552" s="23">
        <f ca="1">INDEX(Table2[TT],ROW()-2)</f>
        <v>1</v>
      </c>
      <c r="C1552" s="24" t="str">
        <f>INDEX(Table2[KET],ROW()-2)</f>
        <v>36 ls</v>
      </c>
    </row>
    <row r="1553" spans="1:3" x14ac:dyDescent="0.25">
      <c r="A1553" s="22" t="str">
        <f>INDEX(Table2[NAMA BARANG],ROW()-2)</f>
        <v>PC Imitasi 338/ Flag</v>
      </c>
      <c r="B1553" s="23">
        <f ca="1">INDEX(Table2[TT],ROW()-2)</f>
        <v>1</v>
      </c>
      <c r="C1553" s="24" t="str">
        <f>INDEX(Table2[KET],ROW()-2)</f>
        <v>30 ls</v>
      </c>
    </row>
    <row r="1554" spans="1:3" x14ac:dyDescent="0.25">
      <c r="A1554" s="22" t="str">
        <f>INDEX(Table2[NAMA BARANG],ROW()-2)</f>
        <v>PC Imitasi 372</v>
      </c>
      <c r="B1554" s="23">
        <f ca="1">INDEX(Table2[TT],ROW()-2)</f>
        <v>3</v>
      </c>
      <c r="C1554" s="24" t="str">
        <f>INDEX(Table2[KET],ROW()-2)</f>
        <v>30 ls</v>
      </c>
    </row>
    <row r="1555" spans="1:3" x14ac:dyDescent="0.25">
      <c r="A1555" s="22" t="str">
        <f>INDEX(Table2[NAMA BARANG],ROW()-2)</f>
        <v>PC Imitasi 373 vintage</v>
      </c>
      <c r="B1555" s="23">
        <f ca="1">INDEX(Table2[TT],ROW()-2)</f>
        <v>8</v>
      </c>
      <c r="C1555" s="24" t="str">
        <f>INDEX(Table2[KET],ROW()-2)</f>
        <v>30 ls</v>
      </c>
    </row>
    <row r="1556" spans="1:3" x14ac:dyDescent="0.25">
      <c r="A1556" s="22" t="str">
        <f>INDEX(Table2[NAMA BARANG],ROW()-2)</f>
        <v>PC isi F4575 A3235 (Blk)</v>
      </c>
      <c r="B1556" s="23">
        <f ca="1">INDEX(Table2[TT],ROW()-2)</f>
        <v>4</v>
      </c>
      <c r="C1556" s="24" t="str">
        <f>INDEX(Table2[KET],ROW()-2)</f>
        <v>12 ls</v>
      </c>
    </row>
    <row r="1557" spans="1:3" x14ac:dyDescent="0.25">
      <c r="A1557" s="22" t="str">
        <f>INDEX(Table2[NAMA BARANG],ROW()-2)</f>
        <v>PC JX 3852</v>
      </c>
      <c r="B1557" s="23">
        <f ca="1">INDEX(Table2[TT],ROW()-2)</f>
        <v>5</v>
      </c>
      <c r="C1557" s="24" t="str">
        <f>INDEX(Table2[KET],ROW()-2)</f>
        <v>168 pc</v>
      </c>
    </row>
    <row r="1558" spans="1:3" x14ac:dyDescent="0.25">
      <c r="A1558" s="22" t="str">
        <f>INDEX(Table2[NAMA BARANG],ROW()-2)</f>
        <v>PC Kain berdiri MM</v>
      </c>
      <c r="B1558" s="23">
        <f ca="1">INDEX(Table2[TT],ROW()-2)</f>
        <v>2</v>
      </c>
      <c r="C1558" s="24" t="str">
        <f>INDEX(Table2[KET],ROW()-2)</f>
        <v>50 ls</v>
      </c>
    </row>
    <row r="1559" spans="1:3" x14ac:dyDescent="0.25">
      <c r="A1559" s="22" t="str">
        <f>INDEX(Table2[NAMA BARANG],ROW()-2)</f>
        <v>PC Kain Instar Tenaga Baru</v>
      </c>
      <c r="B1559" s="23">
        <f ca="1">INDEX(Table2[TT],ROW()-2)</f>
        <v>2</v>
      </c>
      <c r="C1559" s="24" t="str">
        <f>INDEX(Table2[KET],ROW()-2)</f>
        <v>36 ls</v>
      </c>
    </row>
    <row r="1560" spans="1:3" x14ac:dyDescent="0.25">
      <c r="A1560" s="22" t="str">
        <f>INDEX(Table2[NAMA BARANG],ROW()-2)</f>
        <v>PC Kain tutup strong 1028</v>
      </c>
      <c r="B1560" s="23">
        <f ca="1">INDEX(Table2[TT],ROW()-2)</f>
        <v>2</v>
      </c>
      <c r="C1560" s="24" t="str">
        <f>INDEX(Table2[KET],ROW()-2)</f>
        <v>33 ls</v>
      </c>
    </row>
    <row r="1561" spans="1:3" x14ac:dyDescent="0.25">
      <c r="A1561" s="22" t="str">
        <f>INDEX(Table2[NAMA BARANG],ROW()-2)</f>
        <v>PC Karton My 001-004 BLK</v>
      </c>
      <c r="B1561" s="23">
        <f ca="1">INDEX(Table2[TT],ROW()-2)</f>
        <v>9</v>
      </c>
      <c r="C1561" s="24">
        <f>INDEX(Table2[KET],ROW()-2)</f>
        <v>240</v>
      </c>
    </row>
    <row r="1562" spans="1:3" x14ac:dyDescent="0.25">
      <c r="A1562" s="22" t="str">
        <f>INDEX(Table2[NAMA BARANG],ROW()-2)</f>
        <v>PC Karton Wy 1257</v>
      </c>
      <c r="B1562" s="23">
        <f ca="1">INDEX(Table2[TT],ROW()-2)</f>
        <v>5</v>
      </c>
      <c r="C1562" s="24" t="str">
        <f>INDEX(Table2[KET],ROW()-2)</f>
        <v>240 pc</v>
      </c>
    </row>
    <row r="1563" spans="1:3" x14ac:dyDescent="0.25">
      <c r="A1563" s="22" t="str">
        <f>INDEX(Table2[NAMA BARANG],ROW()-2)</f>
        <v>PC Karton Wy 1258</v>
      </c>
      <c r="B1563" s="23">
        <f ca="1">INDEX(Table2[TT],ROW()-2)</f>
        <v>15</v>
      </c>
      <c r="C1563" s="24" t="str">
        <f>INDEX(Table2[KET],ROW()-2)</f>
        <v>240 pc</v>
      </c>
    </row>
    <row r="1564" spans="1:3" x14ac:dyDescent="0.25">
      <c r="A1564" s="22" t="str">
        <f>INDEX(Table2[NAMA BARANG],ROW()-2)</f>
        <v>PC Karton Wy 1263 sorok</v>
      </c>
      <c r="B1564" s="23">
        <f ca="1">INDEX(Table2[TT],ROW()-2)</f>
        <v>10</v>
      </c>
      <c r="C1564" s="24" t="str">
        <f>INDEX(Table2[KET],ROW()-2)</f>
        <v>288 pc</v>
      </c>
    </row>
    <row r="1565" spans="1:3" x14ac:dyDescent="0.25">
      <c r="A1565" s="22" t="str">
        <f>INDEX(Table2[NAMA BARANG],ROW()-2)</f>
        <v>PC Karton Wy 1270 Blk</v>
      </c>
      <c r="B1565" s="23">
        <f ca="1">INDEX(Table2[TT],ROW()-2)</f>
        <v>5</v>
      </c>
      <c r="C1565" s="24" t="str">
        <f>INDEX(Table2[KET],ROW()-2)</f>
        <v>240 pc</v>
      </c>
    </row>
    <row r="1566" spans="1:3" x14ac:dyDescent="0.25">
      <c r="A1566" s="22" t="str">
        <f>INDEX(Table2[NAMA BARANG],ROW()-2)</f>
        <v>Pc klg 1609</v>
      </c>
      <c r="B1566" s="23">
        <f ca="1">INDEX(Table2[TT],ROW()-2)</f>
        <v>14</v>
      </c>
      <c r="C1566" s="24" t="str">
        <f>INDEX(Table2[KET],ROW()-2)</f>
        <v>144 ls</v>
      </c>
    </row>
    <row r="1567" spans="1:3" x14ac:dyDescent="0.25">
      <c r="A1567" s="22" t="str">
        <f>INDEX(Table2[NAMA BARANG],ROW()-2)</f>
        <v>PC Klg 19-15</v>
      </c>
      <c r="B1567" s="23">
        <f ca="1">INDEX(Table2[TT],ROW()-2)</f>
        <v>3</v>
      </c>
      <c r="C1567" s="24" t="str">
        <f>INDEX(Table2[KET],ROW()-2)</f>
        <v>12 ls</v>
      </c>
    </row>
    <row r="1568" spans="1:3" x14ac:dyDescent="0.25">
      <c r="A1568" s="22" t="str">
        <f>INDEX(Table2[NAMA BARANG],ROW()-2)</f>
        <v>PC Klg 9888 mobil 3SS</v>
      </c>
      <c r="B1568" s="23">
        <f ca="1">INDEX(Table2[TT],ROW()-2)</f>
        <v>73</v>
      </c>
      <c r="C1568" s="24" t="str">
        <f>INDEX(Table2[KET],ROW()-2)</f>
        <v>144 pc</v>
      </c>
    </row>
    <row r="1569" spans="1:3" x14ac:dyDescent="0.25">
      <c r="A1569" s="22" t="str">
        <f>INDEX(Table2[NAMA BARANG],ROW()-2)</f>
        <v>PC klg AD 122</v>
      </c>
      <c r="B1569" s="23">
        <f ca="1">INDEX(Table2[TT],ROW()-2)</f>
        <v>2</v>
      </c>
      <c r="C1569" s="24">
        <f>INDEX(Table2[KET],ROW()-2)</f>
        <v>192</v>
      </c>
    </row>
    <row r="1570" spans="1:3" x14ac:dyDescent="0.25">
      <c r="A1570" s="22" t="str">
        <f>INDEX(Table2[NAMA BARANG],ROW()-2)</f>
        <v>Pc KLG B 305</v>
      </c>
      <c r="B1570" s="23">
        <f ca="1">INDEX(Table2[TT],ROW()-2)</f>
        <v>4</v>
      </c>
      <c r="C1570" s="24" t="str">
        <f>INDEX(Table2[KET],ROW()-2)</f>
        <v>120 pc</v>
      </c>
    </row>
    <row r="1571" spans="1:3" x14ac:dyDescent="0.25">
      <c r="A1571" s="22" t="str">
        <f>INDEX(Table2[NAMA BARANG],ROW()-2)</f>
        <v>PC Klg B 569-05</v>
      </c>
      <c r="B1571" s="23">
        <f ca="1">INDEX(Table2[TT],ROW()-2)</f>
        <v>1</v>
      </c>
      <c r="C1571" s="24" t="str">
        <f>INDEX(Table2[KET],ROW()-2)</f>
        <v>120 pc</v>
      </c>
    </row>
    <row r="1572" spans="1:3" x14ac:dyDescent="0.25">
      <c r="A1572" s="22" t="str">
        <f>INDEX(Table2[NAMA BARANG],ROW()-2)</f>
        <v>PC Klg B 569-10</v>
      </c>
      <c r="B1572" s="23">
        <f ca="1">INDEX(Table2[TT],ROW()-2)</f>
        <v>2</v>
      </c>
      <c r="C1572" s="24" t="str">
        <f>INDEX(Table2[KET],ROW()-2)</f>
        <v>60 pc</v>
      </c>
    </row>
    <row r="1573" spans="1:3" x14ac:dyDescent="0.25">
      <c r="A1573" s="22" t="str">
        <f>INDEX(Table2[NAMA BARANG],ROW()-2)</f>
        <v>PC klg B 652</v>
      </c>
      <c r="B1573" s="23">
        <f ca="1">INDEX(Table2[TT],ROW()-2)</f>
        <v>10</v>
      </c>
      <c r="C1573" s="24" t="str">
        <f>INDEX(Table2[KET],ROW()-2)</f>
        <v>200 pc</v>
      </c>
    </row>
    <row r="1574" spans="1:3" x14ac:dyDescent="0.25">
      <c r="A1574" s="22" t="str">
        <f>INDEX(Table2[NAMA BARANG],ROW()-2)</f>
        <v>PC klg B715 mobil 2 susun</v>
      </c>
      <c r="B1574" s="23">
        <f ca="1">INDEX(Table2[TT],ROW()-2)</f>
        <v>3</v>
      </c>
      <c r="C1574" s="24" t="str">
        <f>INDEX(Table2[KET],ROW()-2)</f>
        <v>144 pc</v>
      </c>
    </row>
    <row r="1575" spans="1:3" x14ac:dyDescent="0.25">
      <c r="A1575" s="22" t="str">
        <f>INDEX(Table2[NAMA BARANG],ROW()-2)</f>
        <v>PC Klg car smurf B6815/ 6816</v>
      </c>
      <c r="B1575" s="23">
        <f ca="1">INDEX(Table2[TT],ROW()-2)</f>
        <v>4</v>
      </c>
      <c r="C1575" s="24" t="str">
        <f>INDEX(Table2[KET],ROW()-2)</f>
        <v>12 ls</v>
      </c>
    </row>
    <row r="1576" spans="1:3" x14ac:dyDescent="0.25">
      <c r="A1576" s="22" t="str">
        <f>INDEX(Table2[NAMA BARANG],ROW()-2)</f>
        <v>PC Klg D-13</v>
      </c>
      <c r="B1576" s="23">
        <f ca="1">INDEX(Table2[TT],ROW()-2)</f>
        <v>60</v>
      </c>
      <c r="C1576" s="24" t="str">
        <f>INDEX(Table2[KET],ROW()-2)</f>
        <v>10 ls</v>
      </c>
    </row>
    <row r="1577" spans="1:3" x14ac:dyDescent="0.25">
      <c r="A1577" s="22" t="str">
        <f>INDEX(Table2[NAMA BARANG],ROW()-2)</f>
        <v>PC Klg D-8</v>
      </c>
      <c r="B1577" s="23">
        <f ca="1">INDEX(Table2[TT],ROW()-2)</f>
        <v>4</v>
      </c>
      <c r="C1577" s="24" t="str">
        <f>INDEX(Table2[KET],ROW()-2)</f>
        <v>10 ls</v>
      </c>
    </row>
    <row r="1578" spans="1:3" x14ac:dyDescent="0.25">
      <c r="A1578" s="22" t="str">
        <f>INDEX(Table2[NAMA BARANG],ROW()-2)</f>
        <v>PC Klg Disney Smurf F43 (C12 0106)</v>
      </c>
      <c r="B1578" s="23">
        <f ca="1">INDEX(Table2[TT],ROW()-2)</f>
        <v>16</v>
      </c>
      <c r="C1578" s="24" t="str">
        <f>INDEX(Table2[KET],ROW()-2)</f>
        <v>12 ls</v>
      </c>
    </row>
    <row r="1579" spans="1:3" x14ac:dyDescent="0.25">
      <c r="A1579" s="22" t="str">
        <f>INDEX(Table2[NAMA BARANG],ROW()-2)</f>
        <v>PC Klg Dkk 288</v>
      </c>
      <c r="B1579" s="23">
        <f ca="1">INDEX(Table2[TT],ROW()-2)</f>
        <v>2</v>
      </c>
      <c r="C1579" s="24" t="str">
        <f>INDEX(Table2[KET],ROW()-2)</f>
        <v>72 pc</v>
      </c>
    </row>
    <row r="1580" spans="1:3" x14ac:dyDescent="0.25">
      <c r="A1580" s="22" t="str">
        <f>INDEX(Table2[NAMA BARANG],ROW()-2)</f>
        <v>PC Klg DM 6305</v>
      </c>
      <c r="B1580" s="23">
        <f ca="1">INDEX(Table2[TT],ROW()-2)</f>
        <v>2</v>
      </c>
      <c r="C1580" s="24" t="str">
        <f>INDEX(Table2[KET],ROW()-2)</f>
        <v>96 pc</v>
      </c>
    </row>
    <row r="1581" spans="1:3" x14ac:dyDescent="0.25">
      <c r="A1581" s="22" t="str">
        <f>INDEX(Table2[NAMA BARANG],ROW()-2)</f>
        <v>PC Klg DM 6610</v>
      </c>
      <c r="B1581" s="23">
        <f ca="1">INDEX(Table2[TT],ROW()-2)</f>
        <v>1</v>
      </c>
      <c r="C1581" s="24" t="str">
        <f>INDEX(Table2[KET],ROW()-2)</f>
        <v>12 ls</v>
      </c>
    </row>
    <row r="1582" spans="1:3" x14ac:dyDescent="0.25">
      <c r="A1582" s="22" t="str">
        <f>INDEX(Table2[NAMA BARANG],ROW()-2)</f>
        <v>Pc klg F 39 mobil 3 susun</v>
      </c>
      <c r="B1582" s="23">
        <f ca="1">INDEX(Table2[TT],ROW()-2)</f>
        <v>3</v>
      </c>
      <c r="C1582" s="24" t="str">
        <f>INDEX(Table2[KET],ROW()-2)</f>
        <v>120 pc</v>
      </c>
    </row>
    <row r="1583" spans="1:3" x14ac:dyDescent="0.25">
      <c r="A1583" s="22" t="str">
        <f>INDEX(Table2[NAMA BARANG],ROW()-2)</f>
        <v>PC Klg H1113 Sheep (C12.014)</v>
      </c>
      <c r="B1583" s="23">
        <f ca="1">INDEX(Table2[TT],ROW()-2)</f>
        <v>33</v>
      </c>
      <c r="C1583" s="24" t="str">
        <f>INDEX(Table2[KET],ROW()-2)</f>
        <v>200 pc</v>
      </c>
    </row>
    <row r="1584" spans="1:3" x14ac:dyDescent="0.25">
      <c r="A1584" s="22" t="str">
        <f>INDEX(Table2[NAMA BARANG],ROW()-2)</f>
        <v>PC Klg K 367</v>
      </c>
      <c r="B1584" s="23">
        <f ca="1">INDEX(Table2[TT],ROW()-2)</f>
        <v>6</v>
      </c>
      <c r="C1584" s="24" t="str">
        <f>INDEX(Table2[KET],ROW()-2)</f>
        <v>144 pc</v>
      </c>
    </row>
    <row r="1585" spans="1:3" x14ac:dyDescent="0.25">
      <c r="A1585" s="22" t="str">
        <f>INDEX(Table2[NAMA BARANG],ROW()-2)</f>
        <v>PC Klg karakter SN 7109</v>
      </c>
      <c r="B1585" s="23">
        <f ca="1">INDEX(Table2[TT],ROW()-2)</f>
        <v>1</v>
      </c>
      <c r="C1585" s="24" t="str">
        <f>INDEX(Table2[KET],ROW()-2)</f>
        <v>144 pc</v>
      </c>
    </row>
    <row r="1586" spans="1:3" x14ac:dyDescent="0.25">
      <c r="A1586" s="22" t="str">
        <f>INDEX(Table2[NAMA BARANG],ROW()-2)</f>
        <v>PC Klg KT 6612 + STD set</v>
      </c>
      <c r="B1586" s="23">
        <f ca="1">INDEX(Table2[TT],ROW()-2)</f>
        <v>1</v>
      </c>
      <c r="C1586" s="24" t="str">
        <f>INDEX(Table2[KET],ROW()-2)</f>
        <v>144 pc</v>
      </c>
    </row>
    <row r="1587" spans="1:3" x14ac:dyDescent="0.25">
      <c r="A1587" s="22" t="str">
        <f>INDEX(Table2[NAMA BARANG],ROW()-2)</f>
        <v>Pc klg LPY 99-2</v>
      </c>
      <c r="B1587" s="23">
        <f ca="1">INDEX(Table2[TT],ROW()-2)</f>
        <v>3</v>
      </c>
      <c r="C1587" s="24" t="str">
        <f>INDEX(Table2[KET],ROW()-2)</f>
        <v>192 pc</v>
      </c>
    </row>
    <row r="1588" spans="1:3" x14ac:dyDescent="0.25">
      <c r="A1588" s="22" t="str">
        <f>INDEX(Table2[NAMA BARANG],ROW()-2)</f>
        <v>PC Klg QZ 101-1 Kalkulator</v>
      </c>
      <c r="B1588" s="23">
        <f ca="1">INDEX(Table2[TT],ROW()-2)</f>
        <v>29</v>
      </c>
      <c r="C1588" s="24" t="str">
        <f>INDEX(Table2[KET],ROW()-2)</f>
        <v>160 pc</v>
      </c>
    </row>
    <row r="1589" spans="1:3" x14ac:dyDescent="0.25">
      <c r="A1589" s="22" t="str">
        <f>INDEX(Table2[NAMA BARANG],ROW()-2)</f>
        <v>PC Klg QZ 5912</v>
      </c>
      <c r="B1589" s="23">
        <f ca="1">INDEX(Table2[TT],ROW()-2)</f>
        <v>8</v>
      </c>
      <c r="C1589" s="24" t="str">
        <f>INDEX(Table2[KET],ROW()-2)</f>
        <v>96 pc</v>
      </c>
    </row>
    <row r="1590" spans="1:3" x14ac:dyDescent="0.25">
      <c r="A1590" s="22" t="str">
        <f>INDEX(Table2[NAMA BARANG],ROW()-2)</f>
        <v>PC Klg QZ 9011</v>
      </c>
      <c r="B1590" s="23">
        <f ca="1">INDEX(Table2[TT],ROW()-2)</f>
        <v>30</v>
      </c>
      <c r="C1590" s="24" t="str">
        <f>INDEX(Table2[KET],ROW()-2)</f>
        <v>90 pc</v>
      </c>
    </row>
    <row r="1591" spans="1:3" x14ac:dyDescent="0.25">
      <c r="A1591" s="22" t="str">
        <f>INDEX(Table2[NAMA BARANG],ROW()-2)</f>
        <v>PC Klg ret A - 84</v>
      </c>
      <c r="B1591" s="23">
        <f ca="1">INDEX(Table2[TT],ROW()-2)</f>
        <v>2</v>
      </c>
      <c r="C1591" s="24" t="str">
        <f>INDEX(Table2[KET],ROW()-2)</f>
        <v>192 pc</v>
      </c>
    </row>
    <row r="1592" spans="1:3" x14ac:dyDescent="0.25">
      <c r="A1592" s="22" t="str">
        <f>INDEX(Table2[NAMA BARANG],ROW()-2)</f>
        <v>PC Klg ret D - 94 kotak</v>
      </c>
      <c r="B1592" s="23">
        <f ca="1">INDEX(Table2[TT],ROW()-2)</f>
        <v>4</v>
      </c>
      <c r="C1592" s="24" t="str">
        <f>INDEX(Table2[KET],ROW()-2)</f>
        <v>180 pc</v>
      </c>
    </row>
    <row r="1593" spans="1:3" x14ac:dyDescent="0.25">
      <c r="A1593" s="22" t="str">
        <f>INDEX(Table2[NAMA BARANG],ROW()-2)</f>
        <v>PC Klg set KT 6601 (BLK)</v>
      </c>
      <c r="B1593" s="23">
        <f ca="1">INDEX(Table2[TT],ROW()-2)</f>
        <v>60</v>
      </c>
      <c r="C1593" s="24">
        <f>INDEX(Table2[KET],ROW()-2)</f>
        <v>192</v>
      </c>
    </row>
    <row r="1594" spans="1:3" x14ac:dyDescent="0.25">
      <c r="A1594" s="22" t="str">
        <f>INDEX(Table2[NAMA BARANG],ROW()-2)</f>
        <v>PC Klg susun-sika</v>
      </c>
      <c r="B1594" s="23">
        <f ca="1">INDEX(Table2[TT],ROW()-2)</f>
        <v>15</v>
      </c>
      <c r="C1594" s="24" t="str">
        <f>INDEX(Table2[KET],ROW()-2)</f>
        <v>20 ls</v>
      </c>
    </row>
    <row r="1595" spans="1:3" x14ac:dyDescent="0.25">
      <c r="A1595" s="22" t="str">
        <f>INDEX(Table2[NAMA BARANG],ROW()-2)</f>
        <v>PC Klg ZG-6913</v>
      </c>
      <c r="B1595" s="23">
        <f ca="1">INDEX(Table2[TT],ROW()-2)</f>
        <v>18</v>
      </c>
      <c r="C1595" s="24" t="str">
        <f>INDEX(Table2[KET],ROW()-2)</f>
        <v>12 ls</v>
      </c>
    </row>
    <row r="1596" spans="1:3" x14ac:dyDescent="0.25">
      <c r="A1596" s="22" t="str">
        <f>INDEX(Table2[NAMA BARANG],ROW()-2)</f>
        <v>PC KM 2 WTP</v>
      </c>
      <c r="B1596" s="23">
        <f ca="1">INDEX(Table2[TT],ROW()-2)</f>
        <v>2</v>
      </c>
      <c r="C1596" s="24">
        <f>INDEX(Table2[KET],ROW()-2)</f>
        <v>0</v>
      </c>
    </row>
    <row r="1597" spans="1:3" x14ac:dyDescent="0.25">
      <c r="A1597" s="22" t="str">
        <f>INDEX(Table2[NAMA BARANG],ROW()-2)</f>
        <v>PC KM 21(5)/ 311A(2)</v>
      </c>
      <c r="B1597" s="23">
        <f ca="1">INDEX(Table2[TT],ROW()-2)</f>
        <v>7</v>
      </c>
      <c r="C1597" s="24" t="str">
        <f>INDEX(Table2[KET],ROW()-2)</f>
        <v>12 ls</v>
      </c>
    </row>
    <row r="1598" spans="1:3" x14ac:dyDescent="0.25">
      <c r="A1598" s="22" t="str">
        <f>INDEX(Table2[NAMA BARANG],ROW()-2)</f>
        <v>PC KM 22(11)/ KM 23(7)</v>
      </c>
      <c r="B1598" s="23">
        <f ca="1">INDEX(Table2[TT],ROW()-2)</f>
        <v>18</v>
      </c>
      <c r="C1598" s="24" t="str">
        <f>INDEX(Table2[KET],ROW()-2)</f>
        <v>12 ls</v>
      </c>
    </row>
    <row r="1599" spans="1:3" x14ac:dyDescent="0.25">
      <c r="A1599" s="22" t="str">
        <f>INDEX(Table2[NAMA BARANG],ROW()-2)</f>
        <v>PC KM 30C (Blk)</v>
      </c>
      <c r="B1599" s="23">
        <f ca="1">INDEX(Table2[TT],ROW()-2)</f>
        <v>10</v>
      </c>
      <c r="C1599" s="24" t="str">
        <f>INDEX(Table2[KET],ROW()-2)</f>
        <v>16 ls</v>
      </c>
    </row>
    <row r="1600" spans="1:3" x14ac:dyDescent="0.25">
      <c r="A1600" s="22" t="str">
        <f>INDEX(Table2[NAMA BARANG],ROW()-2)</f>
        <v>PC Kode K 22</v>
      </c>
      <c r="B1600" s="23">
        <f ca="1">INDEX(Table2[TT],ROW()-2)</f>
        <v>62</v>
      </c>
      <c r="C1600" s="24" t="str">
        <f>INDEX(Table2[KET],ROW()-2)</f>
        <v>168 pc</v>
      </c>
    </row>
    <row r="1601" spans="1:3" x14ac:dyDescent="0.25">
      <c r="A1601" s="22" t="str">
        <f>INDEX(Table2[NAMA BARANG],ROW()-2)</f>
        <v>Pc KRT lampu 3320</v>
      </c>
      <c r="B1601" s="23">
        <f ca="1">INDEX(Table2[TT],ROW()-2)</f>
        <v>15</v>
      </c>
      <c r="C1601" s="24" t="str">
        <f>INDEX(Table2[KET],ROW()-2)</f>
        <v>96 pc</v>
      </c>
    </row>
    <row r="1602" spans="1:3" x14ac:dyDescent="0.25">
      <c r="A1602" s="22" t="str">
        <f>INDEX(Table2[NAMA BARANG],ROW()-2)</f>
        <v>PC KW 2255</v>
      </c>
      <c r="B1602" s="23">
        <f ca="1">INDEX(Table2[TT],ROW()-2)</f>
        <v>1</v>
      </c>
      <c r="C1602" s="24" t="str">
        <f>INDEX(Table2[KET],ROW()-2)</f>
        <v>72 pc</v>
      </c>
    </row>
    <row r="1603" spans="1:3" x14ac:dyDescent="0.25">
      <c r="A1603" s="22" t="str">
        <f>INDEX(Table2[NAMA BARANG],ROW()-2)</f>
        <v>PC KX 201-02 Disney C16-161 (ATAS)</v>
      </c>
      <c r="B1603" s="23">
        <f ca="1">INDEX(Table2[TT],ROW()-2)</f>
        <v>1</v>
      </c>
      <c r="C1603" s="24" t="str">
        <f>INDEX(Table2[KET],ROW()-2)</f>
        <v>160 pc</v>
      </c>
    </row>
    <row r="1604" spans="1:3" x14ac:dyDescent="0.25">
      <c r="A1604" s="22" t="str">
        <f>INDEX(Table2[NAMA BARANG],ROW()-2)</f>
        <v>PC L A 1005/ Fahma</v>
      </c>
      <c r="B1604" s="23">
        <f ca="1">INDEX(Table2[TT],ROW()-2)</f>
        <v>1</v>
      </c>
      <c r="C1604" s="24" t="str">
        <f>INDEX(Table2[KET],ROW()-2)</f>
        <v>432 pc</v>
      </c>
    </row>
    <row r="1605" spans="1:3" x14ac:dyDescent="0.25">
      <c r="A1605" s="22" t="str">
        <f>INDEX(Table2[NAMA BARANG],ROW()-2)</f>
        <v>PC L CE 393/ A/ Segi</v>
      </c>
      <c r="B1605" s="23">
        <f ca="1">INDEX(Table2[TT],ROW()-2)</f>
        <v>1</v>
      </c>
      <c r="C1605" s="24" t="str">
        <f>INDEX(Table2[KET],ROW()-2)</f>
        <v>300 pc</v>
      </c>
    </row>
    <row r="1606" spans="1:3" x14ac:dyDescent="0.25">
      <c r="A1606" s="22" t="str">
        <f>INDEX(Table2[NAMA BARANG],ROW()-2)</f>
        <v>PC L XT 9907</v>
      </c>
      <c r="B1606" s="23">
        <f ca="1">INDEX(Table2[TT],ROW()-2)</f>
        <v>1</v>
      </c>
      <c r="C1606" s="24" t="str">
        <f>INDEX(Table2[KET],ROW()-2)</f>
        <v>300 pc</v>
      </c>
    </row>
    <row r="1607" spans="1:3" x14ac:dyDescent="0.25">
      <c r="A1607" s="22" t="str">
        <f>INDEX(Table2[NAMA BARANG],ROW()-2)</f>
        <v>PC L ZM 3452</v>
      </c>
      <c r="B1607" s="23">
        <f ca="1">INDEX(Table2[TT],ROW()-2)</f>
        <v>1</v>
      </c>
      <c r="C1607" s="24" t="str">
        <f>INDEX(Table2[KET],ROW()-2)</f>
        <v>180 pc</v>
      </c>
    </row>
    <row r="1608" spans="1:3" x14ac:dyDescent="0.25">
      <c r="A1608" s="22" t="str">
        <f>INDEX(Table2[NAMA BARANG],ROW()-2)</f>
        <v>Pc lampu 6635-1 Unicorn</v>
      </c>
      <c r="B1608" s="23">
        <f ca="1">INDEX(Table2[TT],ROW()-2)</f>
        <v>2</v>
      </c>
      <c r="C1608" s="24" t="str">
        <f>INDEX(Table2[KET],ROW()-2)</f>
        <v>288 pc</v>
      </c>
    </row>
    <row r="1609" spans="1:3" x14ac:dyDescent="0.25">
      <c r="A1609" s="22" t="str">
        <f>INDEX(Table2[NAMA BARANG],ROW()-2)</f>
        <v>Pc lampu 6635-2 LOL</v>
      </c>
      <c r="B1609" s="23">
        <f ca="1">INDEX(Table2[TT],ROW()-2)</f>
        <v>2</v>
      </c>
      <c r="C1609" s="24" t="str">
        <f>INDEX(Table2[KET],ROW()-2)</f>
        <v>288 pc</v>
      </c>
    </row>
    <row r="1610" spans="1:3" x14ac:dyDescent="0.25">
      <c r="A1610" s="22" t="str">
        <f>INDEX(Table2[NAMA BARANG],ROW()-2)</f>
        <v>Pc lampu 6635-2 LOL</v>
      </c>
      <c r="B1610" s="23">
        <f ca="1">INDEX(Table2[TT],ROW()-2)</f>
        <v>5</v>
      </c>
      <c r="C1610" s="24" t="str">
        <f>INDEX(Table2[KET],ROW()-2)</f>
        <v>288 pc</v>
      </c>
    </row>
    <row r="1611" spans="1:3" x14ac:dyDescent="0.25">
      <c r="A1611" s="22" t="str">
        <f>INDEX(Table2[NAMA BARANG],ROW()-2)</f>
        <v>Pc lampu 6635-5 BTS</v>
      </c>
      <c r="B1611" s="23">
        <f ca="1">INDEX(Table2[TT],ROW()-2)</f>
        <v>5</v>
      </c>
      <c r="C1611" s="24" t="str">
        <f>INDEX(Table2[KET],ROW()-2)</f>
        <v>432 pc</v>
      </c>
    </row>
    <row r="1612" spans="1:3" x14ac:dyDescent="0.25">
      <c r="A1612" s="22" t="str">
        <f>INDEX(Table2[NAMA BARANG],ROW()-2)</f>
        <v>Pc lampu 6636-1 Unicorn</v>
      </c>
      <c r="B1612" s="23">
        <f ca="1">INDEX(Table2[TT],ROW()-2)</f>
        <v>1</v>
      </c>
      <c r="C1612" s="24" t="str">
        <f>INDEX(Table2[KET],ROW()-2)</f>
        <v>432 pc</v>
      </c>
    </row>
    <row r="1613" spans="1:3" x14ac:dyDescent="0.25">
      <c r="A1613" s="22" t="str">
        <f>INDEX(Table2[NAMA BARANG],ROW()-2)</f>
        <v>Pc lampu 6636-2 LOL</v>
      </c>
      <c r="B1613" s="23">
        <f ca="1">INDEX(Table2[TT],ROW()-2)</f>
        <v>4</v>
      </c>
      <c r="C1613" s="24" t="str">
        <f>INDEX(Table2[KET],ROW()-2)</f>
        <v>288 pc</v>
      </c>
    </row>
    <row r="1614" spans="1:3" x14ac:dyDescent="0.25">
      <c r="A1614" s="22" t="str">
        <f>INDEX(Table2[NAMA BARANG],ROW()-2)</f>
        <v>Pc lampu 6636-2 LOL</v>
      </c>
      <c r="B1614" s="23">
        <f ca="1">INDEX(Table2[TT],ROW()-2)</f>
        <v>5</v>
      </c>
      <c r="C1614" s="24" t="str">
        <f>INDEX(Table2[KET],ROW()-2)</f>
        <v>288 pc</v>
      </c>
    </row>
    <row r="1615" spans="1:3" x14ac:dyDescent="0.25">
      <c r="A1615" s="22" t="str">
        <f>INDEX(Table2[NAMA BARANG],ROW()-2)</f>
        <v>Pc lampu 6636-3 Avenger</v>
      </c>
      <c r="B1615" s="23">
        <f ca="1">INDEX(Table2[TT],ROW()-2)</f>
        <v>3</v>
      </c>
      <c r="C1615" s="24" t="str">
        <f>INDEX(Table2[KET],ROW()-2)</f>
        <v>432 pc</v>
      </c>
    </row>
    <row r="1616" spans="1:3" x14ac:dyDescent="0.25">
      <c r="A1616" s="22" t="str">
        <f>INDEX(Table2[NAMA BARANG],ROW()-2)</f>
        <v>Pc lampu 6636-6 BT21</v>
      </c>
      <c r="B1616" s="23">
        <f ca="1">INDEX(Table2[TT],ROW()-2)</f>
        <v>25</v>
      </c>
      <c r="C1616" s="24" t="str">
        <f>INDEX(Table2[KET],ROW()-2)</f>
        <v>432 pc</v>
      </c>
    </row>
    <row r="1617" spans="1:3" x14ac:dyDescent="0.25">
      <c r="A1617" s="22" t="str">
        <f>INDEX(Table2[NAMA BARANG],ROW()-2)</f>
        <v>PC M 65009 KB</v>
      </c>
      <c r="B1617" s="23">
        <f ca="1">INDEX(Table2[TT],ROW()-2)</f>
        <v>1</v>
      </c>
      <c r="C1617" s="24" t="str">
        <f>INDEX(Table2[KET],ROW()-2)</f>
        <v>120 pc</v>
      </c>
    </row>
    <row r="1618" spans="1:3" x14ac:dyDescent="0.25">
      <c r="A1618" s="22" t="str">
        <f>INDEX(Table2[NAMA BARANG],ROW()-2)</f>
        <v>Pc Magnet A 1190</v>
      </c>
      <c r="B1618" s="23">
        <f ca="1">INDEX(Table2[TT],ROW()-2)</f>
        <v>2</v>
      </c>
      <c r="C1618" s="24" t="str">
        <f>INDEX(Table2[KET],ROW()-2)</f>
        <v>144 pc</v>
      </c>
    </row>
    <row r="1619" spans="1:3" x14ac:dyDescent="0.25">
      <c r="A1619" s="22" t="str">
        <f>INDEX(Table2[NAMA BARANG],ROW()-2)</f>
        <v>PC magnet KT 208</v>
      </c>
      <c r="B1619" s="23">
        <f ca="1">INDEX(Table2[TT],ROW()-2)</f>
        <v>5</v>
      </c>
      <c r="C1619" s="24">
        <f>INDEX(Table2[KET],ROW()-2)</f>
        <v>120</v>
      </c>
    </row>
    <row r="1620" spans="1:3" x14ac:dyDescent="0.25">
      <c r="A1620" s="22" t="str">
        <f>INDEX(Table2[NAMA BARANG],ROW()-2)</f>
        <v>PC magnet KT 77</v>
      </c>
      <c r="B1620" s="23">
        <f ca="1">INDEX(Table2[TT],ROW()-2)</f>
        <v>8</v>
      </c>
      <c r="C1620" s="24" t="str">
        <f>INDEX(Table2[KET],ROW()-2)</f>
        <v>144 pc</v>
      </c>
    </row>
    <row r="1621" spans="1:3" x14ac:dyDescent="0.25">
      <c r="A1621" s="22" t="str">
        <f>INDEX(Table2[NAMA BARANG],ROW()-2)</f>
        <v>PC Magnit 0110 disney/ 0110 apple bear</v>
      </c>
      <c r="B1621" s="23">
        <f ca="1">INDEX(Table2[TT],ROW()-2)</f>
        <v>1</v>
      </c>
      <c r="C1621" s="24" t="str">
        <f>INDEX(Table2[KET],ROW()-2)</f>
        <v>96 pc</v>
      </c>
    </row>
    <row r="1622" spans="1:3" x14ac:dyDescent="0.25">
      <c r="A1622" s="22" t="str">
        <f>INDEX(Table2[NAMA BARANG],ROW()-2)</f>
        <v>PC Magnit 051 MM blk</v>
      </c>
      <c r="B1622" s="23">
        <f ca="1">INDEX(Table2[TT],ROW()-2)</f>
        <v>29</v>
      </c>
      <c r="C1622" s="24" t="str">
        <f>INDEX(Table2[KET],ROW()-2)</f>
        <v>72 pc</v>
      </c>
    </row>
    <row r="1623" spans="1:3" x14ac:dyDescent="0.25">
      <c r="A1623" s="22" t="str">
        <f>INDEX(Table2[NAMA BARANG],ROW()-2)</f>
        <v>PC Magnit 1151</v>
      </c>
      <c r="B1623" s="23">
        <f ca="1">INDEX(Table2[TT],ROW()-2)</f>
        <v>3</v>
      </c>
      <c r="C1623" s="24" t="str">
        <f>INDEX(Table2[KET],ROW()-2)</f>
        <v>144 pc</v>
      </c>
    </row>
    <row r="1624" spans="1:3" x14ac:dyDescent="0.25">
      <c r="A1624" s="22" t="str">
        <f>INDEX(Table2[NAMA BARANG],ROW()-2)</f>
        <v>PC Magnit 3515-02</v>
      </c>
      <c r="B1624" s="23">
        <f ca="1">INDEX(Table2[TT],ROW()-2)</f>
        <v>1</v>
      </c>
      <c r="C1624" s="24" t="str">
        <f>INDEX(Table2[KET],ROW()-2)</f>
        <v>144 pc</v>
      </c>
    </row>
    <row r="1625" spans="1:3" x14ac:dyDescent="0.25">
      <c r="A1625" s="22" t="str">
        <f>INDEX(Table2[NAMA BARANG],ROW()-2)</f>
        <v>PC Magnit 3578-20</v>
      </c>
      <c r="B1625" s="23">
        <f ca="1">INDEX(Table2[TT],ROW()-2)</f>
        <v>7</v>
      </c>
      <c r="C1625" s="24" t="str">
        <f>INDEX(Table2[KET],ROW()-2)</f>
        <v>96 pc</v>
      </c>
    </row>
    <row r="1626" spans="1:3" x14ac:dyDescent="0.25">
      <c r="A1626" s="22" t="str">
        <f>INDEX(Table2[NAMA BARANG],ROW()-2)</f>
        <v>PC Magnit 3D KT 8158</v>
      </c>
      <c r="B1626" s="23">
        <f ca="1">INDEX(Table2[TT],ROW()-2)</f>
        <v>2</v>
      </c>
      <c r="C1626" s="24" t="str">
        <f>INDEX(Table2[KET],ROW()-2)</f>
        <v>144 pc</v>
      </c>
    </row>
    <row r="1627" spans="1:3" x14ac:dyDescent="0.25">
      <c r="A1627" s="22" t="str">
        <f>INDEX(Table2[NAMA BARANG],ROW()-2)</f>
        <v>PC Magnit 5501 Besar</v>
      </c>
      <c r="B1627" s="23">
        <f ca="1">INDEX(Table2[TT],ROW()-2)</f>
        <v>1</v>
      </c>
      <c r="C1627" s="24" t="str">
        <f>INDEX(Table2[KET],ROW()-2)</f>
        <v>96 pc</v>
      </c>
    </row>
    <row r="1628" spans="1:3" x14ac:dyDescent="0.25">
      <c r="A1628" s="22" t="str">
        <f>INDEX(Table2[NAMA BARANG],ROW()-2)</f>
        <v>PC Magnit 65005 (Baru)</v>
      </c>
      <c r="B1628" s="23">
        <f ca="1">INDEX(Table2[TT],ROW()-2)</f>
        <v>6</v>
      </c>
      <c r="C1628" s="24" t="str">
        <f>INDEX(Table2[KET],ROW()-2)</f>
        <v>144 pc</v>
      </c>
    </row>
    <row r="1629" spans="1:3" x14ac:dyDescent="0.25">
      <c r="A1629" s="22" t="str">
        <f>INDEX(Table2[NAMA BARANG],ROW()-2)</f>
        <v>PC Magnit 65005 FR</v>
      </c>
      <c r="B1629" s="23">
        <f ca="1">INDEX(Table2[TT],ROW()-2)</f>
        <v>5</v>
      </c>
      <c r="C1629" s="24" t="str">
        <f>INDEX(Table2[KET],ROW()-2)</f>
        <v>144 pc</v>
      </c>
    </row>
    <row r="1630" spans="1:3" x14ac:dyDescent="0.25">
      <c r="A1630" s="22" t="str">
        <f>INDEX(Table2[NAMA BARANG],ROW()-2)</f>
        <v>PC Magnit 65005 XQ Big Hero</v>
      </c>
      <c r="B1630" s="23">
        <f ca="1">INDEX(Table2[TT],ROW()-2)</f>
        <v>2</v>
      </c>
      <c r="C1630" s="24" t="str">
        <f>INDEX(Table2[KET],ROW()-2)</f>
        <v>300 pc</v>
      </c>
    </row>
    <row r="1631" spans="1:3" x14ac:dyDescent="0.25">
      <c r="A1631" s="22" t="str">
        <f>INDEX(Table2[NAMA BARANG],ROW()-2)</f>
        <v>PC Magnit 811 kungfu panda</v>
      </c>
      <c r="B1631" s="23">
        <f ca="1">INDEX(Table2[TT],ROW()-2)</f>
        <v>1</v>
      </c>
      <c r="C1631" s="24" t="str">
        <f>INDEX(Table2[KET],ROW()-2)</f>
        <v>120 pc</v>
      </c>
    </row>
    <row r="1632" spans="1:3" x14ac:dyDescent="0.25">
      <c r="A1632" s="22" t="str">
        <f>INDEX(Table2[NAMA BARANG],ROW()-2)</f>
        <v>Pc magnit 9342</v>
      </c>
      <c r="B1632" s="23">
        <f ca="1">INDEX(Table2[TT],ROW()-2)</f>
        <v>7</v>
      </c>
      <c r="C1632" s="24" t="str">
        <f>INDEX(Table2[KET],ROW()-2)</f>
        <v>168 pc</v>
      </c>
    </row>
    <row r="1633" spans="1:3" x14ac:dyDescent="0.25">
      <c r="A1633" s="22" t="str">
        <f>INDEX(Table2[NAMA BARANG],ROW()-2)</f>
        <v>Pc magnit 9354</v>
      </c>
      <c r="B1633" s="23">
        <f ca="1">INDEX(Table2[TT],ROW()-2)</f>
        <v>7</v>
      </c>
      <c r="C1633" s="24" t="str">
        <f>INDEX(Table2[KET],ROW()-2)</f>
        <v>192 pc</v>
      </c>
    </row>
    <row r="1634" spans="1:3" x14ac:dyDescent="0.25">
      <c r="A1634" s="22" t="str">
        <f>INDEX(Table2[NAMA BARANG],ROW()-2)</f>
        <v>Pc magnit 9356</v>
      </c>
      <c r="B1634" s="23">
        <f ca="1">INDEX(Table2[TT],ROW()-2)</f>
        <v>5</v>
      </c>
      <c r="C1634" s="24" t="str">
        <f>INDEX(Table2[KET],ROW()-2)</f>
        <v>160 pc</v>
      </c>
    </row>
    <row r="1635" spans="1:3" x14ac:dyDescent="0.25">
      <c r="A1635" s="22" t="str">
        <f>INDEX(Table2[NAMA BARANG],ROW()-2)</f>
        <v>Pc Magnit 9357</v>
      </c>
      <c r="B1635" s="23">
        <f ca="1">INDEX(Table2[TT],ROW()-2)</f>
        <v>2</v>
      </c>
      <c r="C1635" s="24" t="str">
        <f>INDEX(Table2[KET],ROW()-2)</f>
        <v>160 pc</v>
      </c>
    </row>
    <row r="1636" spans="1:3" x14ac:dyDescent="0.25">
      <c r="A1636" s="22" t="str">
        <f>INDEX(Table2[NAMA BARANG],ROW()-2)</f>
        <v>PC magnit 9696</v>
      </c>
      <c r="B1636" s="23">
        <f ca="1">INDEX(Table2[TT],ROW()-2)</f>
        <v>4</v>
      </c>
      <c r="C1636" s="24" t="str">
        <f>INDEX(Table2[KET],ROW()-2)</f>
        <v>120 pc</v>
      </c>
    </row>
    <row r="1637" spans="1:3" x14ac:dyDescent="0.25">
      <c r="A1637" s="22" t="str">
        <f>INDEX(Table2[NAMA BARANG],ROW()-2)</f>
        <v>PC Magnit A 1172</v>
      </c>
      <c r="B1637" s="23">
        <f ca="1">INDEX(Table2[TT],ROW()-2)</f>
        <v>3</v>
      </c>
      <c r="C1637" s="24" t="str">
        <f>INDEX(Table2[KET],ROW()-2)</f>
        <v>144 pc</v>
      </c>
    </row>
    <row r="1638" spans="1:3" x14ac:dyDescent="0.25">
      <c r="A1638" s="22" t="str">
        <f>INDEX(Table2[NAMA BARANG],ROW()-2)</f>
        <v>PC Magnit A6857/ 3 kal</v>
      </c>
      <c r="B1638" s="23">
        <f ca="1">INDEX(Table2[TT],ROW()-2)</f>
        <v>3</v>
      </c>
      <c r="C1638" s="24" t="str">
        <f>INDEX(Table2[KET],ROW()-2)</f>
        <v>144 pc</v>
      </c>
    </row>
    <row r="1639" spans="1:3" x14ac:dyDescent="0.25">
      <c r="A1639" s="22" t="str">
        <f>INDEX(Table2[NAMA BARANG],ROW()-2)</f>
        <v>PC Magnit A853</v>
      </c>
      <c r="B1639" s="23">
        <f ca="1">INDEX(Table2[TT],ROW()-2)</f>
        <v>16</v>
      </c>
      <c r="C1639" s="24" t="str">
        <f>INDEX(Table2[KET],ROW()-2)</f>
        <v>96 pc</v>
      </c>
    </row>
    <row r="1640" spans="1:3" x14ac:dyDescent="0.25">
      <c r="A1640" s="22" t="str">
        <f>INDEX(Table2[NAMA BARANG],ROW()-2)</f>
        <v>PC Magnit asahan meja 70SS Hk/ AB</v>
      </c>
      <c r="B1640" s="23">
        <f ca="1">INDEX(Table2[TT],ROW()-2)</f>
        <v>29</v>
      </c>
      <c r="C1640" s="24" t="str">
        <f>INDEX(Table2[KET],ROW()-2)</f>
        <v>120 pc</v>
      </c>
    </row>
    <row r="1641" spans="1:3" x14ac:dyDescent="0.25">
      <c r="A1641" s="22" t="str">
        <f>INDEX(Table2[NAMA BARANG],ROW()-2)</f>
        <v>PC Magnit AZ 3300 blk</v>
      </c>
      <c r="B1641" s="23">
        <f ca="1">INDEX(Table2[TT],ROW()-2)</f>
        <v>25</v>
      </c>
      <c r="C1641" s="24" t="str">
        <f>INDEX(Table2[KET],ROW()-2)</f>
        <v>96 pc</v>
      </c>
    </row>
    <row r="1642" spans="1:3" x14ac:dyDescent="0.25">
      <c r="A1642" s="22" t="str">
        <f>INDEX(Table2[NAMA BARANG],ROW()-2)</f>
        <v>PC Magnit AZ 3301 blk</v>
      </c>
      <c r="B1642" s="23">
        <f ca="1">INDEX(Table2[TT],ROW()-2)</f>
        <v>63</v>
      </c>
      <c r="C1642" s="24" t="str">
        <f>INDEX(Table2[KET],ROW()-2)</f>
        <v>96 pc</v>
      </c>
    </row>
    <row r="1643" spans="1:3" x14ac:dyDescent="0.25">
      <c r="A1643" s="22" t="str">
        <f>INDEX(Table2[NAMA BARANG],ROW()-2)</f>
        <v>PC Magnit AZ 3302 blk</v>
      </c>
      <c r="B1643" s="23">
        <f ca="1">INDEX(Table2[TT],ROW()-2)</f>
        <v>59</v>
      </c>
      <c r="C1643" s="24" t="str">
        <f>INDEX(Table2[KET],ROW()-2)</f>
        <v>96 pc</v>
      </c>
    </row>
    <row r="1644" spans="1:3" x14ac:dyDescent="0.25">
      <c r="A1644" s="22" t="str">
        <f>INDEX(Table2[NAMA BARANG],ROW()-2)</f>
        <v>PC Magnit B 0011</v>
      </c>
      <c r="B1644" s="23">
        <f ca="1">INDEX(Table2[TT],ROW()-2)</f>
        <v>9</v>
      </c>
      <c r="C1644" s="24" t="str">
        <f>INDEX(Table2[KET],ROW()-2)</f>
        <v>144 pc</v>
      </c>
    </row>
    <row r="1645" spans="1:3" x14ac:dyDescent="0.25">
      <c r="A1645" s="22" t="str">
        <f>INDEX(Table2[NAMA BARANG],ROW()-2)</f>
        <v>PC Magnit B 120 S 8065</v>
      </c>
      <c r="B1645" s="23">
        <f ca="1">INDEX(Table2[TT],ROW()-2)</f>
        <v>17</v>
      </c>
      <c r="C1645" s="24" t="str">
        <f>INDEX(Table2[KET],ROW()-2)</f>
        <v>144 pc</v>
      </c>
    </row>
    <row r="1646" spans="1:3" x14ac:dyDescent="0.25">
      <c r="A1646" s="22" t="str">
        <f>INDEX(Table2[NAMA BARANG],ROW()-2)</f>
        <v>PC Magnit B 1902</v>
      </c>
      <c r="B1646" s="23">
        <f ca="1">INDEX(Table2[TT],ROW()-2)</f>
        <v>6</v>
      </c>
      <c r="C1646" s="24" t="str">
        <f>INDEX(Table2[KET],ROW()-2)</f>
        <v>96 pc</v>
      </c>
    </row>
    <row r="1647" spans="1:3" x14ac:dyDescent="0.25">
      <c r="A1647" s="22" t="str">
        <f>INDEX(Table2[NAMA BARANG],ROW()-2)</f>
        <v>PC Magnit B 2008</v>
      </c>
      <c r="B1647" s="23">
        <f ca="1">INDEX(Table2[TT],ROW()-2)</f>
        <v>3</v>
      </c>
      <c r="C1647" s="24" t="str">
        <f>INDEX(Table2[KET],ROW()-2)</f>
        <v>144 pc</v>
      </c>
    </row>
    <row r="1648" spans="1:3" x14ac:dyDescent="0.25">
      <c r="A1648" s="22" t="str">
        <f>INDEX(Table2[NAMA BARANG],ROW()-2)</f>
        <v>PC Magnit B 200k/ 388</v>
      </c>
      <c r="B1648" s="23">
        <f ca="1">INDEX(Table2[TT],ROW()-2)</f>
        <v>3</v>
      </c>
      <c r="C1648" s="24" t="str">
        <f>INDEX(Table2[KET],ROW()-2)</f>
        <v>12 ls</v>
      </c>
    </row>
    <row r="1649" spans="1:3" x14ac:dyDescent="0.25">
      <c r="A1649" s="22" t="str">
        <f>INDEX(Table2[NAMA BARANG],ROW()-2)</f>
        <v>PC Magnit B 206</v>
      </c>
      <c r="B1649" s="23">
        <f ca="1">INDEX(Table2[TT],ROW()-2)</f>
        <v>2</v>
      </c>
      <c r="C1649" s="24" t="str">
        <f>INDEX(Table2[KET],ROW()-2)</f>
        <v>144 pc</v>
      </c>
    </row>
    <row r="1650" spans="1:3" x14ac:dyDescent="0.25">
      <c r="A1650" s="22" t="str">
        <f>INDEX(Table2[NAMA BARANG],ROW()-2)</f>
        <v>PC Magnit B 222 mainan</v>
      </c>
      <c r="B1650" s="23">
        <f ca="1">INDEX(Table2[TT],ROW()-2)</f>
        <v>3</v>
      </c>
      <c r="C1650" s="24" t="str">
        <f>INDEX(Table2[KET],ROW()-2)</f>
        <v>96 pc</v>
      </c>
    </row>
    <row r="1651" spans="1:3" x14ac:dyDescent="0.25">
      <c r="A1651" s="22" t="str">
        <f>INDEX(Table2[NAMA BARANG],ROW()-2)</f>
        <v>PC Magnit B 39 Y 262</v>
      </c>
      <c r="B1651" s="23">
        <f ca="1">INDEX(Table2[TT],ROW()-2)</f>
        <v>6</v>
      </c>
      <c r="C1651" s="24" t="str">
        <f>INDEX(Table2[KET],ROW()-2)</f>
        <v>192 pc</v>
      </c>
    </row>
    <row r="1652" spans="1:3" x14ac:dyDescent="0.25">
      <c r="A1652" s="22" t="str">
        <f>INDEX(Table2[NAMA BARANG],ROW()-2)</f>
        <v>PC Magnit B-018 disney</v>
      </c>
      <c r="B1652" s="23">
        <f ca="1">INDEX(Table2[TT],ROW()-2)</f>
        <v>5</v>
      </c>
      <c r="C1652" s="24" t="str">
        <f>INDEX(Table2[KET],ROW()-2)</f>
        <v>144 pc</v>
      </c>
    </row>
    <row r="1653" spans="1:3" x14ac:dyDescent="0.25">
      <c r="A1653" s="22" t="str">
        <f>INDEX(Table2[NAMA BARANG],ROW()-2)</f>
        <v>PC Magnit C 9962 blk set</v>
      </c>
      <c r="B1653" s="23">
        <f ca="1">INDEX(Table2[TT],ROW()-2)</f>
        <v>13</v>
      </c>
      <c r="C1653" s="24" t="str">
        <f>INDEX(Table2[KET],ROW()-2)</f>
        <v>144 pc</v>
      </c>
    </row>
    <row r="1654" spans="1:3" x14ac:dyDescent="0.25">
      <c r="A1654" s="22" t="str">
        <f>INDEX(Table2[NAMA BARANG],ROW()-2)</f>
        <v>PC Magnit C-2118 barbie/ princess/ MM/ WTP</v>
      </c>
      <c r="B1654" s="23">
        <f ca="1">INDEX(Table2[TT],ROW()-2)</f>
        <v>3</v>
      </c>
      <c r="C1654" s="24" t="str">
        <f>INDEX(Table2[KET],ROW()-2)</f>
        <v>144 pc</v>
      </c>
    </row>
    <row r="1655" spans="1:3" x14ac:dyDescent="0.25">
      <c r="A1655" s="22" t="str">
        <f>INDEX(Table2[NAMA BARANG],ROW()-2)</f>
        <v>PC Magnit Card CC 101 2B</v>
      </c>
      <c r="B1655" s="23">
        <f ca="1">INDEX(Table2[TT],ROW()-2)</f>
        <v>58</v>
      </c>
      <c r="C1655" s="24" t="str">
        <f>INDEX(Table2[KET],ROW()-2)</f>
        <v>96 pc</v>
      </c>
    </row>
    <row r="1656" spans="1:3" x14ac:dyDescent="0.25">
      <c r="A1656" s="22" t="str">
        <f>INDEX(Table2[NAMA BARANG],ROW()-2)</f>
        <v>PC Magnit Card CC 101 7B</v>
      </c>
      <c r="B1656" s="23">
        <f ca="1">INDEX(Table2[TT],ROW()-2)</f>
        <v>6</v>
      </c>
      <c r="C1656" s="24" t="str">
        <f>INDEX(Table2[KET],ROW()-2)</f>
        <v>144 pc</v>
      </c>
    </row>
    <row r="1657" spans="1:3" x14ac:dyDescent="0.25">
      <c r="A1657" s="22" t="str">
        <f>INDEX(Table2[NAMA BARANG],ROW()-2)</f>
        <v>PC Magnit CC 856</v>
      </c>
      <c r="B1657" s="23">
        <f ca="1">INDEX(Table2[TT],ROW()-2)</f>
        <v>5</v>
      </c>
      <c r="C1657" s="24" t="str">
        <f>INDEX(Table2[KET],ROW()-2)</f>
        <v>144 pc</v>
      </c>
    </row>
    <row r="1658" spans="1:3" x14ac:dyDescent="0.25">
      <c r="A1658" s="22" t="str">
        <f>INDEX(Table2[NAMA BARANG],ROW()-2)</f>
        <v>PC Magnit D 0052</v>
      </c>
      <c r="B1658" s="23">
        <f ca="1">INDEX(Table2[TT],ROW()-2)</f>
        <v>4</v>
      </c>
      <c r="C1658" s="24" t="str">
        <f>INDEX(Table2[KET],ROW()-2)</f>
        <v>96 pc</v>
      </c>
    </row>
    <row r="1659" spans="1:3" x14ac:dyDescent="0.25">
      <c r="A1659" s="22" t="str">
        <f>INDEX(Table2[NAMA BARANG],ROW()-2)</f>
        <v>PC Magnit Dkk 9907</v>
      </c>
      <c r="B1659" s="23">
        <f ca="1">INDEX(Table2[TT],ROW()-2)</f>
        <v>16</v>
      </c>
      <c r="C1659" s="24" t="str">
        <f>INDEX(Table2[KET],ROW()-2)</f>
        <v>160 pc</v>
      </c>
    </row>
    <row r="1660" spans="1:3" x14ac:dyDescent="0.25">
      <c r="A1660" s="22" t="str">
        <f>INDEX(Table2[NAMA BARANG],ROW()-2)</f>
        <v>PC Magnit Dkk 9908</v>
      </c>
      <c r="B1660" s="23">
        <f ca="1">INDEX(Table2[TT],ROW()-2)</f>
        <v>21</v>
      </c>
      <c r="C1660" s="24" t="str">
        <f>INDEX(Table2[KET],ROW()-2)</f>
        <v>160 pc</v>
      </c>
    </row>
    <row r="1661" spans="1:3" x14ac:dyDescent="0.25">
      <c r="A1661" s="22" t="str">
        <f>INDEX(Table2[NAMA BARANG],ROW()-2)</f>
        <v>PC Magnit Dkk 9910</v>
      </c>
      <c r="B1661" s="23">
        <f ca="1">INDEX(Table2[TT],ROW()-2)</f>
        <v>21</v>
      </c>
      <c r="C1661" s="24" t="str">
        <f>INDEX(Table2[KET],ROW()-2)</f>
        <v>160 bh</v>
      </c>
    </row>
    <row r="1662" spans="1:3" x14ac:dyDescent="0.25">
      <c r="A1662" s="22" t="str">
        <f>INDEX(Table2[NAMA BARANG],ROW()-2)</f>
        <v>PC Magnit jumbo 3575-19</v>
      </c>
      <c r="B1662" s="23">
        <f ca="1">INDEX(Table2[TT],ROW()-2)</f>
        <v>39</v>
      </c>
      <c r="C1662" s="24" t="str">
        <f>INDEX(Table2[KET],ROW()-2)</f>
        <v>72 pc</v>
      </c>
    </row>
    <row r="1663" spans="1:3" x14ac:dyDescent="0.25">
      <c r="A1663" s="22" t="str">
        <f>INDEX(Table2[NAMA BARANG],ROW()-2)</f>
        <v>PC Magnit jumbo B 3576-19</v>
      </c>
      <c r="B1663" s="23">
        <f ca="1">INDEX(Table2[TT],ROW()-2)</f>
        <v>1</v>
      </c>
      <c r="C1663" s="24">
        <f>INDEX(Table2[KET],ROW()-2)</f>
        <v>48</v>
      </c>
    </row>
    <row r="1664" spans="1:3" x14ac:dyDescent="0.25">
      <c r="A1664" s="22" t="str">
        <f>INDEX(Table2[NAMA BARANG],ROW()-2)</f>
        <v>PC Magnit Jumbo kalkulator PB33</v>
      </c>
      <c r="B1664" s="23">
        <f ca="1">INDEX(Table2[TT],ROW()-2)</f>
        <v>11</v>
      </c>
      <c r="C1664" s="24" t="str">
        <f>INDEX(Table2[KET],ROW()-2)</f>
        <v>96 pc</v>
      </c>
    </row>
    <row r="1665" spans="1:3" x14ac:dyDescent="0.25">
      <c r="A1665" s="22" t="str">
        <f>INDEX(Table2[NAMA BARANG],ROW()-2)</f>
        <v>PC Magnit K 27</v>
      </c>
      <c r="B1665" s="23">
        <f ca="1">INDEX(Table2[TT],ROW()-2)</f>
        <v>4</v>
      </c>
      <c r="C1665" s="24" t="str">
        <f>INDEX(Table2[KET],ROW()-2)</f>
        <v>12 ls</v>
      </c>
    </row>
    <row r="1666" spans="1:3" x14ac:dyDescent="0.25">
      <c r="A1666" s="22" t="str">
        <f>INDEX(Table2[NAMA BARANG],ROW()-2)</f>
        <v>PC Magnit K 61 Box magnit</v>
      </c>
      <c r="B1666" s="23">
        <f ca="1">INDEX(Table2[TT],ROW()-2)</f>
        <v>33</v>
      </c>
      <c r="C1666" s="24" t="str">
        <f>INDEX(Table2[KET],ROW()-2)</f>
        <v>120 pc</v>
      </c>
    </row>
    <row r="1667" spans="1:3" x14ac:dyDescent="0.25">
      <c r="A1667" s="22" t="str">
        <f>INDEX(Table2[NAMA BARANG],ROW()-2)</f>
        <v>PC Magnit K 62A Box magnit</v>
      </c>
      <c r="B1667" s="23">
        <f ca="1">INDEX(Table2[TT],ROW()-2)</f>
        <v>30</v>
      </c>
      <c r="C1667" s="24" t="str">
        <f>INDEX(Table2[KET],ROW()-2)</f>
        <v>144 pc</v>
      </c>
    </row>
    <row r="1668" spans="1:3" x14ac:dyDescent="0.25">
      <c r="A1668" s="22" t="str">
        <f>INDEX(Table2[NAMA BARANG],ROW()-2)</f>
        <v>PC Magnit K2 887-2</v>
      </c>
      <c r="B1668" s="23">
        <f ca="1">INDEX(Table2[TT],ROW()-2)</f>
        <v>24</v>
      </c>
      <c r="C1668" s="24" t="str">
        <f>INDEX(Table2[KET],ROW()-2)</f>
        <v>120 pc</v>
      </c>
    </row>
    <row r="1669" spans="1:3" x14ac:dyDescent="0.25">
      <c r="A1669" s="22" t="str">
        <f>INDEX(Table2[NAMA BARANG],ROW()-2)</f>
        <v>PC Magnit KM 5186-1</v>
      </c>
      <c r="B1669" s="23">
        <f ca="1">INDEX(Table2[TT],ROW()-2)</f>
        <v>14</v>
      </c>
      <c r="C1669" s="24" t="str">
        <f>INDEX(Table2[KET],ROW()-2)</f>
        <v>96 pc</v>
      </c>
    </row>
    <row r="1670" spans="1:3" x14ac:dyDescent="0.25">
      <c r="A1670" s="22" t="str">
        <f>INDEX(Table2[NAMA BARANG],ROW()-2)</f>
        <v>PC Magnit KM 5187-1</v>
      </c>
      <c r="B1670" s="23">
        <f ca="1">INDEX(Table2[TT],ROW()-2)</f>
        <v>19</v>
      </c>
      <c r="C1670" s="24" t="str">
        <f>INDEX(Table2[KET],ROW()-2)</f>
        <v>96 pc</v>
      </c>
    </row>
    <row r="1671" spans="1:3" x14ac:dyDescent="0.25">
      <c r="A1671" s="22" t="str">
        <f>INDEX(Table2[NAMA BARANG],ROW()-2)</f>
        <v>PC Magnit KM 8837-6</v>
      </c>
      <c r="B1671" s="23">
        <f ca="1">INDEX(Table2[TT],ROW()-2)</f>
        <v>1</v>
      </c>
      <c r="C1671" s="24" t="str">
        <f>INDEX(Table2[KET],ROW()-2)</f>
        <v>96 pc</v>
      </c>
    </row>
    <row r="1672" spans="1:3" x14ac:dyDescent="0.25">
      <c r="A1672" s="22" t="str">
        <f>INDEX(Table2[NAMA BARANG],ROW()-2)</f>
        <v>PC Magnit KPM-3551-03</v>
      </c>
      <c r="B1672" s="23">
        <f ca="1">INDEX(Table2[TT],ROW()-2)</f>
        <v>2</v>
      </c>
      <c r="C1672" s="24" t="str">
        <f>INDEX(Table2[KET],ROW()-2)</f>
        <v>96 pc</v>
      </c>
    </row>
    <row r="1673" spans="1:3" x14ac:dyDescent="0.25">
      <c r="A1673" s="22" t="str">
        <f>INDEX(Table2[NAMA BARANG],ROW()-2)</f>
        <v>PC Magnit KT 06</v>
      </c>
      <c r="B1673" s="23">
        <f ca="1">INDEX(Table2[TT],ROW()-2)</f>
        <v>3</v>
      </c>
      <c r="C1673" s="24" t="str">
        <f>INDEX(Table2[KET],ROW()-2)</f>
        <v>144 pc</v>
      </c>
    </row>
    <row r="1674" spans="1:3" x14ac:dyDescent="0.25">
      <c r="A1674" s="22" t="str">
        <f>INDEX(Table2[NAMA BARANG],ROW()-2)</f>
        <v>PC Magnit KT 07</v>
      </c>
      <c r="B1674" s="23">
        <f ca="1">INDEX(Table2[TT],ROW()-2)</f>
        <v>28</v>
      </c>
      <c r="C1674" s="24" t="str">
        <f>INDEX(Table2[KET],ROW()-2)</f>
        <v>144 pc</v>
      </c>
    </row>
    <row r="1675" spans="1:3" x14ac:dyDescent="0.25">
      <c r="A1675" s="22" t="str">
        <f>INDEX(Table2[NAMA BARANG],ROW()-2)</f>
        <v>PC Magnit KT 532</v>
      </c>
      <c r="B1675" s="23">
        <f ca="1">INDEX(Table2[TT],ROW()-2)</f>
        <v>1</v>
      </c>
      <c r="C1675" s="24" t="str">
        <f>INDEX(Table2[KET],ROW()-2)</f>
        <v>144 pc</v>
      </c>
    </row>
    <row r="1676" spans="1:3" x14ac:dyDescent="0.25">
      <c r="A1676" s="22" t="str">
        <f>INDEX(Table2[NAMA BARANG],ROW()-2)</f>
        <v>PC Magnit KT 858</v>
      </c>
      <c r="B1676" s="23">
        <f ca="1">INDEX(Table2[TT],ROW()-2)</f>
        <v>5</v>
      </c>
      <c r="C1676" s="24" t="str">
        <f>INDEX(Table2[KET],ROW()-2)</f>
        <v>144 pc</v>
      </c>
    </row>
    <row r="1677" spans="1:3" x14ac:dyDescent="0.25">
      <c r="A1677" s="22" t="str">
        <f>INDEX(Table2[NAMA BARANG],ROW()-2)</f>
        <v>PC Magnit KT 877(4)</v>
      </c>
      <c r="B1677" s="23">
        <f ca="1">INDEX(Table2[TT],ROW()-2)</f>
        <v>1</v>
      </c>
      <c r="C1677" s="24" t="str">
        <f>INDEX(Table2[KET],ROW()-2)</f>
        <v>120 pc</v>
      </c>
    </row>
    <row r="1678" spans="1:3" x14ac:dyDescent="0.25">
      <c r="A1678" s="22" t="str">
        <f>INDEX(Table2[NAMA BARANG],ROW()-2)</f>
        <v>PC Magnit KX 1673-2 lebar + WB</v>
      </c>
      <c r="B1678" s="23">
        <f ca="1">INDEX(Table2[TT],ROW()-2)</f>
        <v>50</v>
      </c>
      <c r="C1678" s="24" t="str">
        <f>INDEX(Table2[KET],ROW()-2)</f>
        <v>72 pc</v>
      </c>
    </row>
    <row r="1679" spans="1:3" x14ac:dyDescent="0.25">
      <c r="A1679" s="22" t="str">
        <f>INDEX(Table2[NAMA BARANG],ROW()-2)</f>
        <v>PC Magnit Ky 779 blk</v>
      </c>
      <c r="B1679" s="23">
        <f ca="1">INDEX(Table2[TT],ROW()-2)</f>
        <v>9</v>
      </c>
      <c r="C1679" s="24" t="str">
        <f>INDEX(Table2[KET],ROW()-2)</f>
        <v>144 pc</v>
      </c>
    </row>
    <row r="1680" spans="1:3" x14ac:dyDescent="0.25">
      <c r="A1680" s="22" t="str">
        <f>INDEX(Table2[NAMA BARANG],ROW()-2)</f>
        <v>PC Magnit LC 5510 lipat WB</v>
      </c>
      <c r="B1680" s="23">
        <f ca="1">INDEX(Table2[TT],ROW()-2)</f>
        <v>21</v>
      </c>
      <c r="C1680" s="24" t="str">
        <f>INDEX(Table2[KET],ROW()-2)</f>
        <v>144 pc</v>
      </c>
    </row>
    <row r="1681" spans="1:3" x14ac:dyDescent="0.25">
      <c r="A1681" s="22" t="str">
        <f>INDEX(Table2[NAMA BARANG],ROW()-2)</f>
        <v>PC Magnit LC 8088</v>
      </c>
      <c r="B1681" s="23">
        <f ca="1">INDEX(Table2[TT],ROW()-2)</f>
        <v>21</v>
      </c>
      <c r="C1681" s="24" t="str">
        <f>INDEX(Table2[KET],ROW()-2)</f>
        <v>144 pc</v>
      </c>
    </row>
    <row r="1682" spans="1:3" x14ac:dyDescent="0.25">
      <c r="A1682" s="22" t="str">
        <f>INDEX(Table2[NAMA BARANG],ROW()-2)</f>
        <v>PC Magnit MC 5238</v>
      </c>
      <c r="B1682" s="23">
        <f ca="1">INDEX(Table2[TT],ROW()-2)</f>
        <v>17</v>
      </c>
      <c r="C1682" s="24" t="str">
        <f>INDEX(Table2[KET],ROW()-2)</f>
        <v>144 pc</v>
      </c>
    </row>
    <row r="1683" spans="1:3" x14ac:dyDescent="0.25">
      <c r="A1683" s="22" t="str">
        <f>INDEX(Table2[NAMA BARANG],ROW()-2)</f>
        <v>PC Magnit MC 8086</v>
      </c>
      <c r="B1683" s="23">
        <f ca="1">INDEX(Table2[TT],ROW()-2)</f>
        <v>9</v>
      </c>
      <c r="C1683" s="24" t="str">
        <f>INDEX(Table2[KET],ROW()-2)</f>
        <v>144 pc</v>
      </c>
    </row>
    <row r="1684" spans="1:3" x14ac:dyDescent="0.25">
      <c r="A1684" s="22" t="str">
        <f>INDEX(Table2[NAMA BARANG],ROW()-2)</f>
        <v>PC Magnit MC 8088 Timbul</v>
      </c>
      <c r="B1684" s="23">
        <f ca="1">INDEX(Table2[TT],ROW()-2)</f>
        <v>20</v>
      </c>
      <c r="C1684" s="24" t="str">
        <f>INDEX(Table2[KET],ROW()-2)</f>
        <v>144 pc</v>
      </c>
    </row>
    <row r="1685" spans="1:3" x14ac:dyDescent="0.25">
      <c r="A1685" s="22" t="str">
        <f>INDEX(Table2[NAMA BARANG],ROW()-2)</f>
        <v>PC Magnit minion A 720</v>
      </c>
      <c r="B1685" s="23">
        <f ca="1">INDEX(Table2[TT],ROW()-2)</f>
        <v>6</v>
      </c>
      <c r="C1685" s="24" t="str">
        <f>INDEX(Table2[KET],ROW()-2)</f>
        <v>144 pc</v>
      </c>
    </row>
    <row r="1686" spans="1:3" x14ac:dyDescent="0.25">
      <c r="A1686" s="22" t="str">
        <f>INDEX(Table2[NAMA BARANG],ROW()-2)</f>
        <v>PC Magnit minion KT 535</v>
      </c>
      <c r="B1686" s="23">
        <f ca="1">INDEX(Table2[TT],ROW()-2)</f>
        <v>3</v>
      </c>
      <c r="C1686" s="24" t="str">
        <f>INDEX(Table2[KET],ROW()-2)</f>
        <v>144 pc</v>
      </c>
    </row>
    <row r="1687" spans="1:3" x14ac:dyDescent="0.25">
      <c r="A1687" s="22" t="str">
        <f>INDEX(Table2[NAMA BARANG],ROW()-2)</f>
        <v>PC Magnit minion KT 569</v>
      </c>
      <c r="B1687" s="23">
        <f ca="1">INDEX(Table2[TT],ROW()-2)</f>
        <v>2</v>
      </c>
      <c r="C1687" s="24" t="str">
        <f>INDEX(Table2[KET],ROW()-2)</f>
        <v>144 pc</v>
      </c>
    </row>
    <row r="1688" spans="1:3" x14ac:dyDescent="0.25">
      <c r="A1688" s="22" t="str">
        <f>INDEX(Table2[NAMA BARANG],ROW()-2)</f>
        <v>PC Magnit MS 9022 Bus Set Roda</v>
      </c>
      <c r="B1688" s="23">
        <f ca="1">INDEX(Table2[TT],ROW()-2)</f>
        <v>12</v>
      </c>
      <c r="C1688" s="24" t="str">
        <f>INDEX(Table2[KET],ROW()-2)</f>
        <v>120 pc</v>
      </c>
    </row>
    <row r="1689" spans="1:3" x14ac:dyDescent="0.25">
      <c r="A1689" s="22" t="str">
        <f>INDEX(Table2[NAMA BARANG],ROW()-2)</f>
        <v>PC Magnit QM-079 Disney</v>
      </c>
      <c r="B1689" s="23">
        <f ca="1">INDEX(Table2[TT],ROW()-2)</f>
        <v>5</v>
      </c>
      <c r="C1689" s="24" t="str">
        <f>INDEX(Table2[KET],ROW()-2)</f>
        <v>144 pc</v>
      </c>
    </row>
    <row r="1690" spans="1:3" x14ac:dyDescent="0.25">
      <c r="A1690" s="22" t="str">
        <f>INDEX(Table2[NAMA BARANG],ROW()-2)</f>
        <v>PC Magnit S-8088+WB Princess/ MM/ WTP</v>
      </c>
      <c r="B1690" s="23">
        <f ca="1">INDEX(Table2[TT],ROW()-2)</f>
        <v>13</v>
      </c>
      <c r="C1690" s="24" t="str">
        <f>INDEX(Table2[KET],ROW()-2)</f>
        <v>120 pc</v>
      </c>
    </row>
    <row r="1691" spans="1:3" x14ac:dyDescent="0.25">
      <c r="A1691" s="22" t="str">
        <f>INDEX(Table2[NAMA BARANG],ROW()-2)</f>
        <v>PC magnit TC 1056</v>
      </c>
      <c r="B1691" s="23">
        <f ca="1">INDEX(Table2[TT],ROW()-2)</f>
        <v>2</v>
      </c>
      <c r="C1691" s="24" t="str">
        <f>INDEX(Table2[KET],ROW()-2)</f>
        <v>144 pc</v>
      </c>
    </row>
    <row r="1692" spans="1:3" x14ac:dyDescent="0.25">
      <c r="A1692" s="22" t="str">
        <f>INDEX(Table2[NAMA BARANG],ROW()-2)</f>
        <v>PC Magnit X 501</v>
      </c>
      <c r="B1692" s="23">
        <f ca="1">INDEX(Table2[TT],ROW()-2)</f>
        <v>16</v>
      </c>
      <c r="C1692" s="24" t="str">
        <f>INDEX(Table2[KET],ROW()-2)</f>
        <v>144 pc</v>
      </c>
    </row>
    <row r="1693" spans="1:3" x14ac:dyDescent="0.25">
      <c r="A1693" s="22" t="str">
        <f>INDEX(Table2[NAMA BARANG],ROW()-2)</f>
        <v>PC Magnit XDC 6102</v>
      </c>
      <c r="B1693" s="23">
        <f ca="1">INDEX(Table2[TT],ROW()-2)</f>
        <v>5</v>
      </c>
      <c r="C1693" s="24" t="str">
        <f>INDEX(Table2[KET],ROW()-2)</f>
        <v>144 pc</v>
      </c>
    </row>
    <row r="1694" spans="1:3" x14ac:dyDescent="0.25">
      <c r="A1694" s="22" t="str">
        <f>INDEX(Table2[NAMA BARANG],ROW()-2)</f>
        <v>PC Magnit XPM-5190-10 Sandal</v>
      </c>
      <c r="B1694" s="23">
        <f ca="1">INDEX(Table2[TT],ROW()-2)</f>
        <v>2</v>
      </c>
      <c r="C1694" s="24" t="str">
        <f>INDEX(Table2[KET],ROW()-2)</f>
        <v>96 pc</v>
      </c>
    </row>
    <row r="1695" spans="1:3" x14ac:dyDescent="0.25">
      <c r="A1695" s="22" t="str">
        <f>INDEX(Table2[NAMA BARANG],ROW()-2)</f>
        <v>PC Magnit XU 0030 Call (BLK)</v>
      </c>
      <c r="B1695" s="23">
        <f ca="1">INDEX(Table2[TT],ROW()-2)</f>
        <v>82</v>
      </c>
      <c r="C1695" s="24" t="str">
        <f>INDEX(Table2[KET],ROW()-2)</f>
        <v>144 pc</v>
      </c>
    </row>
    <row r="1696" spans="1:3" x14ac:dyDescent="0.25">
      <c r="A1696" s="22" t="str">
        <f>INDEX(Table2[NAMA BARANG],ROW()-2)</f>
        <v>PC Magnit XU 1219 putar</v>
      </c>
      <c r="B1696" s="23">
        <f ca="1">INDEX(Table2[TT],ROW()-2)</f>
        <v>8</v>
      </c>
      <c r="C1696" s="24" t="str">
        <f>INDEX(Table2[KET],ROW()-2)</f>
        <v>120 pc</v>
      </c>
    </row>
    <row r="1697" spans="1:3" x14ac:dyDescent="0.25">
      <c r="A1697" s="22" t="str">
        <f>INDEX(Table2[NAMA BARANG],ROW()-2)</f>
        <v>PC Magnit XU 6605 white Board</v>
      </c>
      <c r="B1697" s="23">
        <f ca="1">INDEX(Table2[TT],ROW()-2)</f>
        <v>1</v>
      </c>
      <c r="C1697" s="24" t="str">
        <f>INDEX(Table2[KET],ROW()-2)</f>
        <v>120 pc</v>
      </c>
    </row>
    <row r="1698" spans="1:3" x14ac:dyDescent="0.25">
      <c r="A1698" s="22" t="str">
        <f>INDEX(Table2[NAMA BARANG],ROW()-2)</f>
        <v>PC Magnit Z A06 BLK</v>
      </c>
      <c r="B1698" s="23">
        <f ca="1">INDEX(Table2[TT],ROW()-2)</f>
        <v>8</v>
      </c>
      <c r="C1698" s="24" t="str">
        <f>INDEX(Table2[KET],ROW()-2)</f>
        <v>48 pc</v>
      </c>
    </row>
    <row r="1699" spans="1:3" x14ac:dyDescent="0.25">
      <c r="A1699" s="22" t="str">
        <f>INDEX(Table2[NAMA BARANG],ROW()-2)</f>
        <v>PC Mainan 8054</v>
      </c>
      <c r="B1699" s="23">
        <f ca="1">INDEX(Table2[TT],ROW()-2)</f>
        <v>2</v>
      </c>
      <c r="C1699" s="24" t="str">
        <f>INDEX(Table2[KET],ROW()-2)</f>
        <v>288 pc</v>
      </c>
    </row>
    <row r="1700" spans="1:3" x14ac:dyDescent="0.25">
      <c r="A1700" s="22" t="str">
        <f>INDEX(Table2[NAMA BARANG],ROW()-2)</f>
        <v>PC Metal box A 311 Klg (DS 3914)</v>
      </c>
      <c r="B1700" s="23">
        <f ca="1">INDEX(Table2[TT],ROW()-2)</f>
        <v>4</v>
      </c>
      <c r="C1700" s="24" t="str">
        <f>INDEX(Table2[KET],ROW()-2)</f>
        <v>10 ls</v>
      </c>
    </row>
    <row r="1701" spans="1:3" x14ac:dyDescent="0.25">
      <c r="A1701" s="22" t="str">
        <f>INDEX(Table2[NAMA BARANG],ROW()-2)</f>
        <v>PC mika cermin PC 218</v>
      </c>
      <c r="B1701" s="23">
        <f ca="1">INDEX(Table2[TT],ROW()-2)</f>
        <v>6</v>
      </c>
      <c r="C1701" s="24" t="str">
        <f>INDEX(Table2[KET],ROW()-2)</f>
        <v>288 pc</v>
      </c>
    </row>
    <row r="1702" spans="1:3" x14ac:dyDescent="0.25">
      <c r="A1702" s="22" t="str">
        <f>INDEX(Table2[NAMA BARANG],ROW()-2)</f>
        <v>PC P A0960 mobil tarik</v>
      </c>
      <c r="B1702" s="23">
        <f ca="1">INDEX(Table2[TT],ROW()-2)</f>
        <v>3</v>
      </c>
      <c r="C1702" s="24" t="str">
        <f>INDEX(Table2[KET],ROW()-2)</f>
        <v>96 pc</v>
      </c>
    </row>
    <row r="1703" spans="1:3" x14ac:dyDescent="0.25">
      <c r="A1703" s="22" t="str">
        <f>INDEX(Table2[NAMA BARANG],ROW()-2)</f>
        <v>PC PB 22</v>
      </c>
      <c r="B1703" s="23">
        <f ca="1">INDEX(Table2[TT],ROW()-2)</f>
        <v>29</v>
      </c>
      <c r="C1703" s="24" t="str">
        <f>INDEX(Table2[KET],ROW()-2)</f>
        <v>96 pc</v>
      </c>
    </row>
    <row r="1704" spans="1:3" x14ac:dyDescent="0.25">
      <c r="A1704" s="22" t="str">
        <f>INDEX(Table2[NAMA BARANG],ROW()-2)</f>
        <v>PC pkm 8861</v>
      </c>
      <c r="B1704" s="23">
        <f ca="1">INDEX(Table2[TT],ROW()-2)</f>
        <v>2</v>
      </c>
      <c r="C1704" s="24">
        <f>INDEX(Table2[KET],ROW()-2)</f>
        <v>0</v>
      </c>
    </row>
    <row r="1705" spans="1:3" x14ac:dyDescent="0.25">
      <c r="A1705" s="22" t="str">
        <f>INDEX(Table2[NAMA BARANG],ROW()-2)</f>
        <v>PC Plst 0093</v>
      </c>
      <c r="B1705" s="23">
        <f ca="1">INDEX(Table2[TT],ROW()-2)</f>
        <v>2</v>
      </c>
      <c r="C1705" s="24" t="str">
        <f>INDEX(Table2[KET],ROW()-2)</f>
        <v>192 pc</v>
      </c>
    </row>
    <row r="1706" spans="1:3" x14ac:dyDescent="0.25">
      <c r="A1706" s="22" t="str">
        <f>INDEX(Table2[NAMA BARANG],ROW()-2)</f>
        <v>PC Plst 20107 WB</v>
      </c>
      <c r="B1706" s="23">
        <f ca="1">INDEX(Table2[TT],ROW()-2)</f>
        <v>2</v>
      </c>
      <c r="C1706" s="24" t="str">
        <f>INDEX(Table2[KET],ROW()-2)</f>
        <v>96 pc</v>
      </c>
    </row>
    <row r="1707" spans="1:3" x14ac:dyDescent="0.25">
      <c r="A1707" s="22" t="str">
        <f>INDEX(Table2[NAMA BARANG],ROW()-2)</f>
        <v>PC Plst 908 Sailormoon</v>
      </c>
      <c r="B1707" s="23">
        <f ca="1">INDEX(Table2[TT],ROW()-2)</f>
        <v>3</v>
      </c>
      <c r="C1707" s="24" t="str">
        <f>INDEX(Table2[KET],ROW()-2)</f>
        <v>24 ls</v>
      </c>
    </row>
    <row r="1708" spans="1:3" x14ac:dyDescent="0.25">
      <c r="A1708" s="22" t="str">
        <f>INDEX(Table2[NAMA BARANG],ROW()-2)</f>
        <v>PC Plst Disney 0093/ SB-36-2 M Mouse</v>
      </c>
      <c r="B1708" s="23">
        <f ca="1">INDEX(Table2[TT],ROW()-2)</f>
        <v>3</v>
      </c>
      <c r="C1708" s="24" t="str">
        <f>INDEX(Table2[KET],ROW()-2)</f>
        <v>192 pc</v>
      </c>
    </row>
    <row r="1709" spans="1:3" x14ac:dyDescent="0.25">
      <c r="A1709" s="22" t="str">
        <f>INDEX(Table2[NAMA BARANG],ROW()-2)</f>
        <v>PC Plst HT 1024 minion</v>
      </c>
      <c r="B1709" s="23">
        <f ca="1">INDEX(Table2[TT],ROW()-2)</f>
        <v>6</v>
      </c>
      <c r="C1709" s="24" t="str">
        <f>INDEX(Table2[KET],ROW()-2)</f>
        <v>216 pc</v>
      </c>
    </row>
    <row r="1710" spans="1:3" x14ac:dyDescent="0.25">
      <c r="A1710" s="22" t="str">
        <f>INDEX(Table2[NAMA BARANG],ROW()-2)</f>
        <v>PC Plst HT 406</v>
      </c>
      <c r="B1710" s="23">
        <f ca="1">INDEX(Table2[TT],ROW()-2)</f>
        <v>7</v>
      </c>
      <c r="C1710" s="24" t="str">
        <f>INDEX(Table2[KET],ROW()-2)</f>
        <v>288 pc</v>
      </c>
    </row>
    <row r="1711" spans="1:3" x14ac:dyDescent="0.25">
      <c r="A1711" s="22" t="str">
        <f>INDEX(Table2[NAMA BARANG],ROW()-2)</f>
        <v>PC Plst HT 408 MM</v>
      </c>
      <c r="B1711" s="23">
        <f ca="1">INDEX(Table2[TT],ROW()-2)</f>
        <v>5</v>
      </c>
      <c r="C1711" s="24" t="str">
        <f>INDEX(Table2[KET],ROW()-2)</f>
        <v>144 pc</v>
      </c>
    </row>
    <row r="1712" spans="1:3" x14ac:dyDescent="0.25">
      <c r="A1712" s="22" t="str">
        <f>INDEX(Table2[NAMA BARANG],ROW()-2)</f>
        <v>PC Plst kotak B 1F 1502</v>
      </c>
      <c r="B1712" s="23">
        <f ca="1">INDEX(Table2[TT],ROW()-2)</f>
        <v>25</v>
      </c>
      <c r="C1712" s="24" t="str">
        <f>INDEX(Table2[KET],ROW()-2)</f>
        <v>20 ls</v>
      </c>
    </row>
    <row r="1713" spans="1:3" x14ac:dyDescent="0.25">
      <c r="A1713" s="22" t="str">
        <f>INDEX(Table2[NAMA BARANG],ROW()-2)</f>
        <v>PC Plst kotak B 1F 1504</v>
      </c>
      <c r="B1713" s="23">
        <f ca="1">INDEX(Table2[TT],ROW()-2)</f>
        <v>20</v>
      </c>
      <c r="C1713" s="24" t="str">
        <f>INDEX(Table2[KET],ROW()-2)</f>
        <v>25 ls</v>
      </c>
    </row>
    <row r="1714" spans="1:3" x14ac:dyDescent="0.25">
      <c r="A1714" s="22" t="str">
        <f>INDEX(Table2[NAMA BARANG],ROW()-2)</f>
        <v>PC Plst PC-102 PB (Princess/ Disney)</v>
      </c>
      <c r="B1714" s="23">
        <f ca="1">INDEX(Table2[TT],ROW()-2)</f>
        <v>2</v>
      </c>
      <c r="C1714" s="24" t="str">
        <f>INDEX(Table2[KET],ROW()-2)</f>
        <v>57 ls</v>
      </c>
    </row>
    <row r="1715" spans="1:3" x14ac:dyDescent="0.25">
      <c r="A1715" s="22" t="str">
        <f>INDEX(Table2[NAMA BARANG],ROW()-2)</f>
        <v>PC Plst SH 0121</v>
      </c>
      <c r="B1715" s="23">
        <f ca="1">INDEX(Table2[TT],ROW()-2)</f>
        <v>3</v>
      </c>
      <c r="C1715" s="24" t="str">
        <f>INDEX(Table2[KET],ROW()-2)</f>
        <v>96 pc</v>
      </c>
    </row>
    <row r="1716" spans="1:3" x14ac:dyDescent="0.25">
      <c r="A1716" s="22" t="str">
        <f>INDEX(Table2[NAMA BARANG],ROW()-2)</f>
        <v>PC Plst SN 7206</v>
      </c>
      <c r="B1716" s="23">
        <f ca="1">INDEX(Table2[TT],ROW()-2)</f>
        <v>5</v>
      </c>
      <c r="C1716" s="24">
        <f>INDEX(Table2[KET],ROW()-2)</f>
        <v>96</v>
      </c>
    </row>
    <row r="1717" spans="1:3" x14ac:dyDescent="0.25">
      <c r="A1717" s="22" t="str">
        <f>INDEX(Table2[NAMA BARANG],ROW()-2)</f>
        <v>PC Plst Topla PBC-05</v>
      </c>
      <c r="B1717" s="23">
        <f ca="1">INDEX(Table2[TT],ROW()-2)</f>
        <v>6</v>
      </c>
      <c r="C1717" s="24" t="str">
        <f>INDEX(Table2[KET],ROW()-2)</f>
        <v>20 ls</v>
      </c>
    </row>
    <row r="1718" spans="1:3" x14ac:dyDescent="0.25">
      <c r="A1718" s="22" t="str">
        <f>INDEX(Table2[NAMA BARANG],ROW()-2)</f>
        <v>PC Plst TT 6800-6802 kitty</v>
      </c>
      <c r="B1718" s="23">
        <f ca="1">INDEX(Table2[TT],ROW()-2)</f>
        <v>5</v>
      </c>
      <c r="C1718" s="24" t="str">
        <f>INDEX(Table2[KET],ROW()-2)</f>
        <v>96 pc</v>
      </c>
    </row>
    <row r="1719" spans="1:3" x14ac:dyDescent="0.25">
      <c r="A1719" s="22" t="str">
        <f>INDEX(Table2[NAMA BARANG],ROW()-2)</f>
        <v>PC Plst TT 6800-6802 Thomas</v>
      </c>
      <c r="B1719" s="23">
        <f ca="1">INDEX(Table2[TT],ROW()-2)</f>
        <v>2</v>
      </c>
      <c r="C1719" s="24" t="str">
        <f>INDEX(Table2[KET],ROW()-2)</f>
        <v>96 pc</v>
      </c>
    </row>
    <row r="1720" spans="1:3" x14ac:dyDescent="0.25">
      <c r="A1720" s="22" t="str">
        <f>INDEX(Table2[NAMA BARANG],ROW()-2)</f>
        <v>PC Plst WB-20108</v>
      </c>
      <c r="B1720" s="23">
        <f ca="1">INDEX(Table2[TT],ROW()-2)</f>
        <v>1</v>
      </c>
      <c r="C1720" s="24" t="str">
        <f>INDEX(Table2[KET],ROW()-2)</f>
        <v>96 pc</v>
      </c>
    </row>
    <row r="1721" spans="1:3" x14ac:dyDescent="0.25">
      <c r="A1721" s="22" t="str">
        <f>INDEX(Table2[NAMA BARANG],ROW()-2)</f>
        <v>Pc PS 002</v>
      </c>
      <c r="B1721" s="23">
        <f ca="1">INDEX(Table2[TT],ROW()-2)</f>
        <v>13</v>
      </c>
      <c r="C1721" s="24" t="str">
        <f>INDEX(Table2[KET],ROW()-2)</f>
        <v>120 pc</v>
      </c>
    </row>
    <row r="1722" spans="1:3" x14ac:dyDescent="0.25">
      <c r="A1722" s="22" t="str">
        <f>INDEX(Table2[NAMA BARANG],ROW()-2)</f>
        <v>PC r 64</v>
      </c>
      <c r="B1722" s="23">
        <f ca="1">INDEX(Table2[TT],ROW()-2)</f>
        <v>4</v>
      </c>
      <c r="C1722" s="24" t="str">
        <f>INDEX(Table2[KET],ROW()-2)</f>
        <v>216 pc</v>
      </c>
    </row>
    <row r="1723" spans="1:3" x14ac:dyDescent="0.25">
      <c r="A1723" s="22" t="str">
        <f>INDEX(Table2[NAMA BARANG],ROW()-2)</f>
        <v>PC Ret 1006</v>
      </c>
      <c r="B1723" s="23">
        <f ca="1">INDEX(Table2[TT],ROW()-2)</f>
        <v>15</v>
      </c>
      <c r="C1723" s="24" t="str">
        <f>INDEX(Table2[KET],ROW()-2)</f>
        <v>432 pc</v>
      </c>
    </row>
    <row r="1724" spans="1:3" x14ac:dyDescent="0.25">
      <c r="A1724" s="22" t="str">
        <f>INDEX(Table2[NAMA BARANG],ROW()-2)</f>
        <v>PC Ret 1123</v>
      </c>
      <c r="B1724" s="23">
        <f ca="1">INDEX(Table2[TT],ROW()-2)</f>
        <v>1</v>
      </c>
      <c r="C1724" s="24" t="str">
        <f>INDEX(Table2[KET],ROW()-2)</f>
        <v>18 ls</v>
      </c>
    </row>
    <row r="1725" spans="1:3" x14ac:dyDescent="0.25">
      <c r="A1725" s="22" t="str">
        <f>INDEX(Table2[NAMA BARANG],ROW()-2)</f>
        <v>PC Ret 192 coffee</v>
      </c>
      <c r="B1725" s="23">
        <f ca="1">INDEX(Table2[TT],ROW()-2)</f>
        <v>2</v>
      </c>
      <c r="C1725" s="24" t="str">
        <f>INDEX(Table2[KET],ROW()-2)</f>
        <v>240 pc</v>
      </c>
    </row>
    <row r="1726" spans="1:3" x14ac:dyDescent="0.25">
      <c r="A1726" s="22" t="str">
        <f>INDEX(Table2[NAMA BARANG],ROW()-2)</f>
        <v>PC Ret 2 oval Burung Hantu</v>
      </c>
      <c r="B1726" s="23">
        <f ca="1">INDEX(Table2[TT],ROW()-2)</f>
        <v>1</v>
      </c>
      <c r="C1726" s="24" t="str">
        <f>INDEX(Table2[KET],ROW()-2)</f>
        <v>40 ls</v>
      </c>
    </row>
    <row r="1727" spans="1:3" x14ac:dyDescent="0.25">
      <c r="A1727" s="22" t="str">
        <f>INDEX(Table2[NAMA BARANG],ROW()-2)</f>
        <v>PC Ret 2M 8126A</v>
      </c>
      <c r="B1727" s="23">
        <f ca="1">INDEX(Table2[TT],ROW()-2)</f>
        <v>1</v>
      </c>
      <c r="C1727" s="24" t="str">
        <f>INDEX(Table2[KET],ROW()-2)</f>
        <v>168 pc</v>
      </c>
    </row>
    <row r="1728" spans="1:3" x14ac:dyDescent="0.25">
      <c r="A1728" s="22" t="str">
        <f>INDEX(Table2[NAMA BARANG],ROW()-2)</f>
        <v>PC Ret 2T 8850</v>
      </c>
      <c r="B1728" s="23">
        <f ca="1">INDEX(Table2[TT],ROW()-2)</f>
        <v>1</v>
      </c>
      <c r="C1728" s="24">
        <f>INDEX(Table2[KET],ROW()-2)</f>
        <v>0</v>
      </c>
    </row>
    <row r="1729" spans="1:3" x14ac:dyDescent="0.25">
      <c r="A1729" s="22" t="str">
        <f>INDEX(Table2[NAMA BARANG],ROW()-2)</f>
        <v>PC Ret 337</v>
      </c>
      <c r="B1729" s="23">
        <f ca="1">INDEX(Table2[TT],ROW()-2)</f>
        <v>2</v>
      </c>
      <c r="C1729" s="24">
        <f>INDEX(Table2[KET],ROW()-2)</f>
        <v>0</v>
      </c>
    </row>
    <row r="1730" spans="1:3" x14ac:dyDescent="0.25">
      <c r="A1730" s="22" t="str">
        <f>INDEX(Table2[NAMA BARANG],ROW()-2)</f>
        <v>PC Ret 3478</v>
      </c>
      <c r="B1730" s="23">
        <f ca="1">INDEX(Table2[TT],ROW()-2)</f>
        <v>2</v>
      </c>
      <c r="C1730" s="24" t="str">
        <f>INDEX(Table2[KET],ROW()-2)</f>
        <v>1200 pc</v>
      </c>
    </row>
    <row r="1731" spans="1:3" x14ac:dyDescent="0.25">
      <c r="A1731" s="22" t="str">
        <f>INDEX(Table2[NAMA BARANG],ROW()-2)</f>
        <v>PC Ret 385 Imitasi</v>
      </c>
      <c r="B1731" s="23">
        <f ca="1">INDEX(Table2[TT],ROW()-2)</f>
        <v>1</v>
      </c>
      <c r="C1731" s="24" t="str">
        <f>INDEX(Table2[KET],ROW()-2)</f>
        <v>27 ls</v>
      </c>
    </row>
    <row r="1732" spans="1:3" x14ac:dyDescent="0.25">
      <c r="A1732" s="22" t="str">
        <f>INDEX(Table2[NAMA BARANG],ROW()-2)</f>
        <v>PC Ret 5080</v>
      </c>
      <c r="B1732" s="23">
        <f ca="1">INDEX(Table2[TT],ROW()-2)</f>
        <v>1</v>
      </c>
      <c r="C1732" s="24">
        <f>INDEX(Table2[KET],ROW()-2)</f>
        <v>0</v>
      </c>
    </row>
    <row r="1733" spans="1:3" x14ac:dyDescent="0.25">
      <c r="A1733" s="22" t="str">
        <f>INDEX(Table2[NAMA BARANG],ROW()-2)</f>
        <v>PC Ret 5198</v>
      </c>
      <c r="B1733" s="23">
        <f ca="1">INDEX(Table2[TT],ROW()-2)</f>
        <v>4</v>
      </c>
      <c r="C1733" s="24" t="str">
        <f>INDEX(Table2[KET],ROW()-2)</f>
        <v>8 ls</v>
      </c>
    </row>
    <row r="1734" spans="1:3" x14ac:dyDescent="0.25">
      <c r="A1734" s="22" t="str">
        <f>INDEX(Table2[NAMA BARANG],ROW()-2)</f>
        <v>PC Ret 6658</v>
      </c>
      <c r="B1734" s="23">
        <f ca="1">INDEX(Table2[TT],ROW()-2)</f>
        <v>2</v>
      </c>
      <c r="C1734" s="24" t="str">
        <f>INDEX(Table2[KET],ROW()-2)</f>
        <v>10 ls</v>
      </c>
    </row>
    <row r="1735" spans="1:3" x14ac:dyDescent="0.25">
      <c r="A1735" s="22" t="str">
        <f>INDEX(Table2[NAMA BARANG],ROW()-2)</f>
        <v>PC Ret 6806 (6813)/ 6808</v>
      </c>
      <c r="B1735" s="23">
        <f ca="1">INDEX(Table2[TT],ROW()-2)</f>
        <v>8</v>
      </c>
      <c r="C1735" s="24" t="str">
        <f>INDEX(Table2[KET],ROW()-2)</f>
        <v>20 ls</v>
      </c>
    </row>
    <row r="1736" spans="1:3" x14ac:dyDescent="0.25">
      <c r="A1736" s="22" t="str">
        <f>INDEX(Table2[NAMA BARANG],ROW()-2)</f>
        <v>PC Ret 686</v>
      </c>
      <c r="B1736" s="23">
        <f ca="1">INDEX(Table2[TT],ROW()-2)</f>
        <v>2</v>
      </c>
      <c r="C1736" s="24" t="str">
        <f>INDEX(Table2[KET],ROW()-2)</f>
        <v>10 ls</v>
      </c>
    </row>
    <row r="1737" spans="1:3" x14ac:dyDescent="0.25">
      <c r="A1737" s="22" t="str">
        <f>INDEX(Table2[NAMA BARANG],ROW()-2)</f>
        <v>PC Ret 802(2)/ 8031(2)</v>
      </c>
      <c r="B1737" s="23">
        <f ca="1">INDEX(Table2[TT],ROW()-2)</f>
        <v>2</v>
      </c>
      <c r="C1737" s="24" t="str">
        <f>INDEX(Table2[KET],ROW()-2)</f>
        <v>18 ls</v>
      </c>
    </row>
    <row r="1738" spans="1:3" x14ac:dyDescent="0.25">
      <c r="A1738" s="22" t="str">
        <f>INDEX(Table2[NAMA BARANG],ROW()-2)</f>
        <v>PC Ret 8155(2)/ Ret 8118 (1)</v>
      </c>
      <c r="B1738" s="23">
        <f ca="1">INDEX(Table2[TT],ROW()-2)</f>
        <v>3</v>
      </c>
      <c r="C1738" s="24">
        <f>INDEX(Table2[KET],ROW()-2)</f>
        <v>198</v>
      </c>
    </row>
    <row r="1739" spans="1:3" x14ac:dyDescent="0.25">
      <c r="A1739" s="22" t="str">
        <f>INDEX(Table2[NAMA BARANG],ROW()-2)</f>
        <v xml:space="preserve">PC Ret 8298 </v>
      </c>
      <c r="B1739" s="23">
        <f ca="1">INDEX(Table2[TT],ROW()-2)</f>
        <v>1</v>
      </c>
      <c r="C1739" s="24" t="str">
        <f>INDEX(Table2[KET],ROW()-2)</f>
        <v>18 ls</v>
      </c>
    </row>
    <row r="1740" spans="1:3" x14ac:dyDescent="0.25">
      <c r="A1740" s="22" t="str">
        <f>INDEX(Table2[NAMA BARANG],ROW()-2)</f>
        <v>PC Ret 8360</v>
      </c>
      <c r="B1740" s="23">
        <f ca="1">INDEX(Table2[TT],ROW()-2)</f>
        <v>1</v>
      </c>
      <c r="C1740" s="24" t="str">
        <f>INDEX(Table2[KET],ROW()-2)</f>
        <v>18 ls</v>
      </c>
    </row>
    <row r="1741" spans="1:3" x14ac:dyDescent="0.25">
      <c r="A1741" s="22" t="str">
        <f>INDEX(Table2[NAMA BARANG],ROW()-2)</f>
        <v>PC Ret 8963</v>
      </c>
      <c r="B1741" s="23">
        <f ca="1">INDEX(Table2[TT],ROW()-2)</f>
        <v>1</v>
      </c>
      <c r="C1741" s="24" t="str">
        <f>INDEX(Table2[KET],ROW()-2)</f>
        <v>216 pc</v>
      </c>
    </row>
    <row r="1742" spans="1:3" x14ac:dyDescent="0.25">
      <c r="A1742" s="22" t="str">
        <f>INDEX(Table2[NAMA BARANG],ROW()-2)</f>
        <v>PC Ret 906 (6181)</v>
      </c>
      <c r="B1742" s="23">
        <f ca="1">INDEX(Table2[TT],ROW()-2)</f>
        <v>7</v>
      </c>
      <c r="C1742" s="24" t="str">
        <f>INDEX(Table2[KET],ROW()-2)</f>
        <v>20 ls</v>
      </c>
    </row>
    <row r="1743" spans="1:3" x14ac:dyDescent="0.25">
      <c r="A1743" s="22" t="str">
        <f>INDEX(Table2[NAMA BARANG],ROW()-2)</f>
        <v>PC Ret 908</v>
      </c>
      <c r="B1743" s="23">
        <f ca="1">INDEX(Table2[TT],ROW()-2)</f>
        <v>17</v>
      </c>
      <c r="C1743" s="24" t="str">
        <f>INDEX(Table2[KET],ROW()-2)</f>
        <v>20 ls</v>
      </c>
    </row>
    <row r="1744" spans="1:3" x14ac:dyDescent="0.25">
      <c r="A1744" s="22" t="str">
        <f>INDEX(Table2[NAMA BARANG],ROW()-2)</f>
        <v>PC Ret 9207 Strong</v>
      </c>
      <c r="B1744" s="23">
        <f ca="1">INDEX(Table2[TT],ROW()-2)</f>
        <v>4</v>
      </c>
      <c r="C1744" s="24" t="str">
        <f>INDEX(Table2[KET],ROW()-2)</f>
        <v>20 ls</v>
      </c>
    </row>
    <row r="1745" spans="1:3" x14ac:dyDescent="0.25">
      <c r="A1745" s="22" t="str">
        <f>INDEX(Table2[NAMA BARANG],ROW()-2)</f>
        <v>PC Ret 9308</v>
      </c>
      <c r="B1745" s="23">
        <f ca="1">INDEX(Table2[TT],ROW()-2)</f>
        <v>1</v>
      </c>
      <c r="C1745" s="24" t="str">
        <f>INDEX(Table2[KET],ROW()-2)</f>
        <v>15 ls</v>
      </c>
    </row>
    <row r="1746" spans="1:3" x14ac:dyDescent="0.25">
      <c r="A1746" s="22" t="str">
        <f>INDEX(Table2[NAMA BARANG],ROW()-2)</f>
        <v>PC Ret Beile Dog 8881(3)/ 8882 restleting(3)</v>
      </c>
      <c r="B1746" s="23">
        <f ca="1">INDEX(Table2[TT],ROW()-2)</f>
        <v>6</v>
      </c>
      <c r="C1746" s="24" t="str">
        <f>INDEX(Table2[KET],ROW()-2)</f>
        <v>20 ls</v>
      </c>
    </row>
    <row r="1747" spans="1:3" x14ac:dyDescent="0.25">
      <c r="A1747" s="22" t="str">
        <f>INDEX(Table2[NAMA BARANG],ROW()-2)</f>
        <v>PC Ret Cool Zone 8848</v>
      </c>
      <c r="B1747" s="23">
        <f ca="1">INDEX(Table2[TT],ROW()-2)</f>
        <v>3</v>
      </c>
      <c r="C1747" s="24" t="str">
        <f>INDEX(Table2[KET],ROW()-2)</f>
        <v>16 ls</v>
      </c>
    </row>
    <row r="1748" spans="1:3" x14ac:dyDescent="0.25">
      <c r="A1748" s="22" t="str">
        <f>INDEX(Table2[NAMA BARANG],ROW()-2)</f>
        <v>PC Ret Cool Zone 8848</v>
      </c>
      <c r="B1748" s="23">
        <f ca="1">INDEX(Table2[TT],ROW()-2)</f>
        <v>3</v>
      </c>
      <c r="C1748" s="24" t="str">
        <f>INDEX(Table2[KET],ROW()-2)</f>
        <v>16 ls</v>
      </c>
    </row>
    <row r="1749" spans="1:3" x14ac:dyDescent="0.25">
      <c r="A1749" s="22" t="str">
        <f>INDEX(Table2[NAMA BARANG],ROW()-2)</f>
        <v>PC Ret CQ9-052</v>
      </c>
      <c r="B1749" s="23">
        <f ca="1">INDEX(Table2[TT],ROW()-2)</f>
        <v>1</v>
      </c>
      <c r="C1749" s="24" t="str">
        <f>INDEX(Table2[KET],ROW()-2)</f>
        <v>198 pc</v>
      </c>
    </row>
    <row r="1750" spans="1:3" x14ac:dyDescent="0.25">
      <c r="A1750" s="22" t="str">
        <f>INDEX(Table2[NAMA BARANG],ROW()-2)</f>
        <v>PC Ret DM 6210</v>
      </c>
      <c r="B1750" s="23">
        <f ca="1">INDEX(Table2[TT],ROW()-2)</f>
        <v>1</v>
      </c>
      <c r="C1750" s="24" t="str">
        <f>INDEX(Table2[KET],ROW()-2)</f>
        <v>180 pc</v>
      </c>
    </row>
    <row r="1751" spans="1:3" x14ac:dyDescent="0.25">
      <c r="A1751" s="22" t="str">
        <f>INDEX(Table2[NAMA BARANG],ROW()-2)</f>
        <v>PC Ret Hj D 4167</v>
      </c>
      <c r="B1751" s="23">
        <f ca="1">INDEX(Table2[TT],ROW()-2)</f>
        <v>2</v>
      </c>
      <c r="C1751" s="24" t="str">
        <f>INDEX(Table2[KET],ROW()-2)</f>
        <v>192 pc</v>
      </c>
    </row>
    <row r="1752" spans="1:3" x14ac:dyDescent="0.25">
      <c r="A1752" s="22" t="str">
        <f>INDEX(Table2[NAMA BARANG],ROW()-2)</f>
        <v>PC Ret Hj D 4170</v>
      </c>
      <c r="B1752" s="23">
        <f ca="1">INDEX(Table2[TT],ROW()-2)</f>
        <v>1</v>
      </c>
      <c r="C1752" s="24">
        <f>INDEX(Table2[KET],ROW()-2)</f>
        <v>0</v>
      </c>
    </row>
    <row r="1753" spans="1:3" x14ac:dyDescent="0.25">
      <c r="A1753" s="22" t="str">
        <f>INDEX(Table2[NAMA BARANG],ROW()-2)</f>
        <v>PC ret imitasi 385</v>
      </c>
      <c r="B1753" s="23">
        <f ca="1">INDEX(Table2[TT],ROW()-2)</f>
        <v>2</v>
      </c>
      <c r="C1753" s="24" t="str">
        <f>INDEX(Table2[KET],ROW()-2)</f>
        <v>27 ls</v>
      </c>
    </row>
    <row r="1754" spans="1:3" x14ac:dyDescent="0.25">
      <c r="A1754" s="22" t="str">
        <f>INDEX(Table2[NAMA BARANG],ROW()-2)</f>
        <v>PC Ret Imitasi Disney Mbl/ Ben-10/ Boneka/ Naruto/ Brb/ Strobery/ Spider</v>
      </c>
      <c r="B1754" s="23">
        <f ca="1">INDEX(Table2[TT],ROW()-2)</f>
        <v>10</v>
      </c>
      <c r="C1754" s="24" t="str">
        <f>INDEX(Table2[KET],ROW()-2)</f>
        <v>60 ls</v>
      </c>
    </row>
    <row r="1755" spans="1:3" x14ac:dyDescent="0.25">
      <c r="A1755" s="22" t="str">
        <f>INDEX(Table2[NAMA BARANG],ROW()-2)</f>
        <v>PC Ret JX-5626 MM</v>
      </c>
      <c r="B1755" s="23">
        <f ca="1">INDEX(Table2[TT],ROW()-2)</f>
        <v>4</v>
      </c>
      <c r="C1755" s="24" t="str">
        <f>INDEX(Table2[KET],ROW()-2)</f>
        <v>360 pc</v>
      </c>
    </row>
    <row r="1756" spans="1:3" x14ac:dyDescent="0.25">
      <c r="A1756" s="22" t="str">
        <f>INDEX(Table2[NAMA BARANG],ROW()-2)</f>
        <v>PC Ret JX-93007</v>
      </c>
      <c r="B1756" s="23">
        <f ca="1">INDEX(Table2[TT],ROW()-2)</f>
        <v>1</v>
      </c>
      <c r="C1756" s="24" t="str">
        <f>INDEX(Table2[KET],ROW()-2)</f>
        <v>144 pc</v>
      </c>
    </row>
    <row r="1757" spans="1:3" x14ac:dyDescent="0.25">
      <c r="A1757" s="22" t="str">
        <f>INDEX(Table2[NAMA BARANG],ROW()-2)</f>
        <v>PC Ret Kain 1245 FR(13)/ 3175(1)</v>
      </c>
      <c r="B1757" s="23">
        <f ca="1">INDEX(Table2[TT],ROW()-2)</f>
        <v>14</v>
      </c>
      <c r="C1757" s="24" t="str">
        <f>INDEX(Table2[KET],ROW()-2)</f>
        <v>160 pc</v>
      </c>
    </row>
    <row r="1758" spans="1:3" x14ac:dyDescent="0.25">
      <c r="A1758" s="22" t="str">
        <f>INDEX(Table2[NAMA BARANG],ROW()-2)</f>
        <v>PC Ret Kain XD 3308 FR</v>
      </c>
      <c r="B1758" s="23">
        <f ca="1">INDEX(Table2[TT],ROW()-2)</f>
        <v>13</v>
      </c>
      <c r="C1758" s="24" t="str">
        <f>INDEX(Table2[KET],ROW()-2)</f>
        <v>160 pc</v>
      </c>
    </row>
    <row r="1759" spans="1:3" x14ac:dyDescent="0.25">
      <c r="A1759" s="22" t="str">
        <f>INDEX(Table2[NAMA BARANG],ROW()-2)</f>
        <v>PC Ret Ky 1114</v>
      </c>
      <c r="B1759" s="23">
        <f ca="1">INDEX(Table2[TT],ROW()-2)</f>
        <v>10</v>
      </c>
      <c r="C1759" s="24" t="str">
        <f>INDEX(Table2[KET],ROW()-2)</f>
        <v>144 pc</v>
      </c>
    </row>
    <row r="1760" spans="1:3" x14ac:dyDescent="0.25">
      <c r="A1760" s="22" t="str">
        <f>INDEX(Table2[NAMA BARANG],ROW()-2)</f>
        <v>PC Ret Ky 1123</v>
      </c>
      <c r="B1760" s="23">
        <f ca="1">INDEX(Table2[TT],ROW()-2)</f>
        <v>8</v>
      </c>
      <c r="C1760" s="24" t="str">
        <f>INDEX(Table2[KET],ROW()-2)</f>
        <v>144 pc</v>
      </c>
    </row>
    <row r="1761" spans="1:3" x14ac:dyDescent="0.25">
      <c r="A1761" s="22" t="str">
        <f>INDEX(Table2[NAMA BARANG],ROW()-2)</f>
        <v>PC Ret Ky 1186(4)/ 1203(4)</v>
      </c>
      <c r="B1761" s="23">
        <f ca="1">INDEX(Table2[TT],ROW()-2)</f>
        <v>8</v>
      </c>
      <c r="C1761" s="24" t="str">
        <f>INDEX(Table2[KET],ROW()-2)</f>
        <v>144 pc</v>
      </c>
    </row>
    <row r="1762" spans="1:3" x14ac:dyDescent="0.25">
      <c r="A1762" s="22" t="str">
        <f>INDEX(Table2[NAMA BARANG],ROW()-2)</f>
        <v>PC Ret Ky 1192</v>
      </c>
      <c r="B1762" s="23">
        <f ca="1">INDEX(Table2[TT],ROW()-2)</f>
        <v>3</v>
      </c>
      <c r="C1762" s="24" t="str">
        <f>INDEX(Table2[KET],ROW()-2)</f>
        <v>144 pc</v>
      </c>
    </row>
    <row r="1763" spans="1:3" x14ac:dyDescent="0.25">
      <c r="A1763" s="22" t="str">
        <f>INDEX(Table2[NAMA BARANG],ROW()-2)</f>
        <v>PC Ret Ky 1194</v>
      </c>
      <c r="B1763" s="23">
        <f ca="1">INDEX(Table2[TT],ROW()-2)</f>
        <v>7</v>
      </c>
      <c r="C1763" s="24" t="str">
        <f>INDEX(Table2[KET],ROW()-2)</f>
        <v>144 pc</v>
      </c>
    </row>
    <row r="1764" spans="1:3" x14ac:dyDescent="0.25">
      <c r="A1764" s="22" t="str">
        <f>INDEX(Table2[NAMA BARANG],ROW()-2)</f>
        <v>PC Ret Ky 1196</v>
      </c>
      <c r="B1764" s="23">
        <f ca="1">INDEX(Table2[TT],ROW()-2)</f>
        <v>18</v>
      </c>
      <c r="C1764" s="24" t="str">
        <f>INDEX(Table2[KET],ROW()-2)</f>
        <v>144 pc</v>
      </c>
    </row>
    <row r="1765" spans="1:3" x14ac:dyDescent="0.25">
      <c r="A1765" s="22" t="str">
        <f>INDEX(Table2[NAMA BARANG],ROW()-2)</f>
        <v>PC Ret Ky 1202(5)/ 6158(1)</v>
      </c>
      <c r="B1765" s="23">
        <f ca="1">INDEX(Table2[TT],ROW()-2)</f>
        <v>6</v>
      </c>
      <c r="C1765" s="24" t="str">
        <f>INDEX(Table2[KET],ROW()-2)</f>
        <v>144 pc</v>
      </c>
    </row>
    <row r="1766" spans="1:3" x14ac:dyDescent="0.25">
      <c r="A1766" s="22" t="str">
        <f>INDEX(Table2[NAMA BARANG],ROW()-2)</f>
        <v>PC Ret Ky 6159</v>
      </c>
      <c r="B1766" s="23">
        <f ca="1">INDEX(Table2[TT],ROW()-2)</f>
        <v>11</v>
      </c>
      <c r="C1766" s="24" t="str">
        <f>INDEX(Table2[KET],ROW()-2)</f>
        <v>144 pc</v>
      </c>
    </row>
    <row r="1767" spans="1:3" x14ac:dyDescent="0.25">
      <c r="A1767" s="22" t="str">
        <f>INDEX(Table2[NAMA BARANG],ROW()-2)</f>
        <v>PC Ret Ky 6173</v>
      </c>
      <c r="B1767" s="23">
        <f ca="1">INDEX(Table2[TT],ROW()-2)</f>
        <v>9</v>
      </c>
      <c r="C1767" s="24" t="str">
        <f>INDEX(Table2[KET],ROW()-2)</f>
        <v>144 pc</v>
      </c>
    </row>
    <row r="1768" spans="1:3" x14ac:dyDescent="0.25">
      <c r="A1768" s="22" t="str">
        <f>INDEX(Table2[NAMA BARANG],ROW()-2)</f>
        <v>PC Ret Ky 6186</v>
      </c>
      <c r="B1768" s="23">
        <f ca="1">INDEX(Table2[TT],ROW()-2)</f>
        <v>5</v>
      </c>
      <c r="C1768" s="24" t="str">
        <f>INDEX(Table2[KET],ROW()-2)</f>
        <v>144 pc</v>
      </c>
    </row>
    <row r="1769" spans="1:3" x14ac:dyDescent="0.25">
      <c r="A1769" s="22" t="str">
        <f>INDEX(Table2[NAMA BARANG],ROW()-2)</f>
        <v>PC Ret Ky 6197</v>
      </c>
      <c r="B1769" s="23">
        <f ca="1">INDEX(Table2[TT],ROW()-2)</f>
        <v>13</v>
      </c>
      <c r="C1769" s="24" t="str">
        <f>INDEX(Table2[KET],ROW()-2)</f>
        <v>144 pc</v>
      </c>
    </row>
    <row r="1770" spans="1:3" x14ac:dyDescent="0.25">
      <c r="A1770" s="22" t="str">
        <f>INDEX(Table2[NAMA BARANG],ROW()-2)</f>
        <v>PC Ret Ky 6203(6)/ 6214(2)</v>
      </c>
      <c r="B1770" s="23">
        <f ca="1">INDEX(Table2[TT],ROW()-2)</f>
        <v>8</v>
      </c>
      <c r="C1770" s="24" t="str">
        <f>INDEX(Table2[KET],ROW()-2)</f>
        <v>144 pc</v>
      </c>
    </row>
    <row r="1771" spans="1:3" x14ac:dyDescent="0.25">
      <c r="A1771" s="22" t="str">
        <f>INDEX(Table2[NAMA BARANG],ROW()-2)</f>
        <v>PC Ret Ky A 2009</v>
      </c>
      <c r="B1771" s="23">
        <f ca="1">INDEX(Table2[TT],ROW()-2)</f>
        <v>3</v>
      </c>
      <c r="C1771" s="24" t="str">
        <f>INDEX(Table2[KET],ROW()-2)</f>
        <v>144 pc</v>
      </c>
    </row>
    <row r="1772" spans="1:3" x14ac:dyDescent="0.25">
      <c r="A1772" s="22" t="str">
        <f>INDEX(Table2[NAMA BARANG],ROW()-2)</f>
        <v>PC Ret Ky A 2029(5)/ 6201(4)</v>
      </c>
      <c r="B1772" s="23">
        <f ca="1">INDEX(Table2[TT],ROW()-2)</f>
        <v>9</v>
      </c>
      <c r="C1772" s="24" t="str">
        <f>INDEX(Table2[KET],ROW()-2)</f>
        <v>144 pc</v>
      </c>
    </row>
    <row r="1773" spans="1:3" x14ac:dyDescent="0.25">
      <c r="A1773" s="22" t="str">
        <f>INDEX(Table2[NAMA BARANG],ROW()-2)</f>
        <v>PC Ret oval 2 Bunga</v>
      </c>
      <c r="B1773" s="23">
        <f ca="1">INDEX(Table2[TT],ROW()-2)</f>
        <v>2</v>
      </c>
      <c r="C1773" s="24" t="str">
        <f>INDEX(Table2[KET],ROW()-2)</f>
        <v>40 ls</v>
      </c>
    </row>
    <row r="1774" spans="1:3" x14ac:dyDescent="0.25">
      <c r="A1774" s="22" t="str">
        <f>INDEX(Table2[NAMA BARANG],ROW()-2)</f>
        <v>PC Ret SF 1508 pita (30)</v>
      </c>
      <c r="B1774" s="23">
        <f ca="1">INDEX(Table2[TT],ROW()-2)</f>
        <v>3</v>
      </c>
      <c r="C1774" s="24" t="str">
        <f>INDEX(Table2[KET],ROW()-2)</f>
        <v>270 pc</v>
      </c>
    </row>
    <row r="1775" spans="1:3" x14ac:dyDescent="0.25">
      <c r="A1775" s="22" t="str">
        <f>INDEX(Table2[NAMA BARANG],ROW()-2)</f>
        <v>PC Ret SF 54 77</v>
      </c>
      <c r="B1775" s="23">
        <f ca="1">INDEX(Table2[TT],ROW()-2)</f>
        <v>14</v>
      </c>
      <c r="C1775" s="24" t="str">
        <f>INDEX(Table2[KET],ROW()-2)</f>
        <v>100 ls</v>
      </c>
    </row>
    <row r="1776" spans="1:3" x14ac:dyDescent="0.25">
      <c r="A1776" s="22" t="str">
        <f>INDEX(Table2[NAMA BARANG],ROW()-2)</f>
        <v>PC Ret SGp 2</v>
      </c>
      <c r="B1776" s="23">
        <f ca="1">INDEX(Table2[TT],ROW()-2)</f>
        <v>2</v>
      </c>
      <c r="C1776" s="24" t="str">
        <f>INDEX(Table2[KET],ROW()-2)</f>
        <v>50 ls</v>
      </c>
    </row>
    <row r="1777" spans="1:3" x14ac:dyDescent="0.25">
      <c r="A1777" s="22" t="str">
        <f>INDEX(Table2[NAMA BARANG],ROW()-2)</f>
        <v>PC Ret SH 7256/ jaring</v>
      </c>
      <c r="B1777" s="23">
        <f ca="1">INDEX(Table2[TT],ROW()-2)</f>
        <v>3</v>
      </c>
      <c r="C1777" s="24">
        <f>INDEX(Table2[KET],ROW()-2)</f>
        <v>288</v>
      </c>
    </row>
    <row r="1778" spans="1:3" x14ac:dyDescent="0.25">
      <c r="A1778" s="22" t="str">
        <f>INDEX(Table2[NAMA BARANG],ROW()-2)</f>
        <v>PC Ret Strong moshi</v>
      </c>
      <c r="B1778" s="23">
        <f ca="1">INDEX(Table2[TT],ROW()-2)</f>
        <v>1</v>
      </c>
      <c r="C1778" s="24" t="str">
        <f>INDEX(Table2[KET],ROW()-2)</f>
        <v>33 ls</v>
      </c>
    </row>
    <row r="1779" spans="1:3" x14ac:dyDescent="0.25">
      <c r="A1779" s="22" t="str">
        <f>INDEX(Table2[NAMA BARANG],ROW()-2)</f>
        <v>PC Ret TZ 1179</v>
      </c>
      <c r="B1779" s="23">
        <f ca="1">INDEX(Table2[TT],ROW()-2)</f>
        <v>2</v>
      </c>
      <c r="C1779" s="24" t="str">
        <f>INDEX(Table2[KET],ROW()-2)</f>
        <v>432 pc</v>
      </c>
    </row>
    <row r="1780" spans="1:3" x14ac:dyDescent="0.25">
      <c r="A1780" s="22" t="str">
        <f>INDEX(Table2[NAMA BARANG],ROW()-2)</f>
        <v>PC Ret Worry WJ-2198</v>
      </c>
      <c r="B1780" s="23">
        <f ca="1">INDEX(Table2[TT],ROW()-2)</f>
        <v>4</v>
      </c>
      <c r="C1780" s="24" t="str">
        <f>INDEX(Table2[KET],ROW()-2)</f>
        <v>360 pc</v>
      </c>
    </row>
    <row r="1781" spans="1:3" x14ac:dyDescent="0.25">
      <c r="A1781" s="22" t="str">
        <f>INDEX(Table2[NAMA BARANG],ROW()-2)</f>
        <v>PC Ret XD 3305K</v>
      </c>
      <c r="B1781" s="23">
        <f ca="1">INDEX(Table2[TT],ROW()-2)</f>
        <v>4</v>
      </c>
      <c r="C1781" s="24">
        <f>INDEX(Table2[KET],ROW()-2)</f>
        <v>240</v>
      </c>
    </row>
    <row r="1782" spans="1:3" x14ac:dyDescent="0.25">
      <c r="A1782" s="22" t="str">
        <f>INDEX(Table2[NAMA BARANG],ROW()-2)</f>
        <v>PC Ret XS 29N LoL garis black</v>
      </c>
      <c r="B1782" s="23">
        <f ca="1">INDEX(Table2[TT],ROW()-2)</f>
        <v>37</v>
      </c>
      <c r="C1782" s="24">
        <f>INDEX(Table2[KET],ROW()-2)</f>
        <v>144</v>
      </c>
    </row>
    <row r="1783" spans="1:3" x14ac:dyDescent="0.25">
      <c r="A1783" s="22" t="str">
        <f>INDEX(Table2[NAMA BARANG],ROW()-2)</f>
        <v>PC Ret Zhili 8952</v>
      </c>
      <c r="B1783" s="23">
        <f ca="1">INDEX(Table2[TT],ROW()-2)</f>
        <v>1</v>
      </c>
      <c r="C1783" s="24" t="str">
        <f>INDEX(Table2[KET],ROW()-2)</f>
        <v>216 pc</v>
      </c>
    </row>
    <row r="1784" spans="1:3" x14ac:dyDescent="0.25">
      <c r="A1784" s="22" t="str">
        <f>INDEX(Table2[NAMA BARANG],ROW()-2)</f>
        <v>PC Sandal km 16 Bk</v>
      </c>
      <c r="B1784" s="23">
        <f ca="1">INDEX(Table2[TT],ROW()-2)</f>
        <v>2</v>
      </c>
      <c r="C1784" s="24" t="str">
        <f>INDEX(Table2[KET],ROW()-2)</f>
        <v>144 pc</v>
      </c>
    </row>
    <row r="1785" spans="1:3" x14ac:dyDescent="0.25">
      <c r="A1785" s="22" t="str">
        <f>INDEX(Table2[NAMA BARANG],ROW()-2)</f>
        <v>PC Set 8015 (A-008)</v>
      </c>
      <c r="B1785" s="23">
        <f ca="1">INDEX(Table2[TT],ROW()-2)</f>
        <v>7</v>
      </c>
      <c r="C1785" s="24" t="str">
        <f>INDEX(Table2[KET],ROW()-2)</f>
        <v>360 pc</v>
      </c>
    </row>
    <row r="1786" spans="1:3" x14ac:dyDescent="0.25">
      <c r="A1786" s="22" t="str">
        <f>INDEX(Table2[NAMA BARANG],ROW()-2)</f>
        <v>PC Spoon M. Mouse</v>
      </c>
      <c r="B1786" s="23">
        <f ca="1">INDEX(Table2[TT],ROW()-2)</f>
        <v>14</v>
      </c>
      <c r="C1786" s="24" t="str">
        <f>INDEX(Table2[KET],ROW()-2)</f>
        <v>24 ls</v>
      </c>
    </row>
    <row r="1787" spans="1:3" x14ac:dyDescent="0.25">
      <c r="A1787" s="22" t="str">
        <f>INDEX(Table2[NAMA BARANG],ROW()-2)</f>
        <v>PC Susun Saka 2 susun</v>
      </c>
      <c r="B1787" s="23">
        <f ca="1">INDEX(Table2[TT],ROW()-2)</f>
        <v>14</v>
      </c>
      <c r="C1787" s="24" t="str">
        <f>INDEX(Table2[KET],ROW()-2)</f>
        <v>20 ls</v>
      </c>
    </row>
    <row r="1788" spans="1:3" x14ac:dyDescent="0.25">
      <c r="A1788" s="22" t="str">
        <f>INDEX(Table2[NAMA BARANG],ROW()-2)</f>
        <v>PC Susun Sika FIR</v>
      </c>
      <c r="B1788" s="23">
        <f ca="1">INDEX(Table2[TT],ROW()-2)</f>
        <v>12</v>
      </c>
      <c r="C1788" s="24" t="str">
        <f>INDEX(Table2[KET],ROW()-2)</f>
        <v>16 ls</v>
      </c>
    </row>
    <row r="1789" spans="1:3" x14ac:dyDescent="0.25">
      <c r="A1789" s="22" t="str">
        <f>INDEX(Table2[NAMA BARANG],ROW()-2)</f>
        <v>PC Tesla TS 777</v>
      </c>
      <c r="B1789" s="23">
        <f ca="1">INDEX(Table2[TT],ROW()-2)</f>
        <v>7</v>
      </c>
      <c r="C1789" s="24" t="str">
        <f>INDEX(Table2[KET],ROW()-2)</f>
        <v>24 ls</v>
      </c>
    </row>
    <row r="1790" spans="1:3" x14ac:dyDescent="0.25">
      <c r="A1790" s="22" t="str">
        <f>INDEX(Table2[NAMA BARANG],ROW()-2)</f>
        <v>PC Topla PL 05</v>
      </c>
      <c r="B1790" s="23">
        <f ca="1">INDEX(Table2[TT],ROW()-2)</f>
        <v>4</v>
      </c>
      <c r="C1790" s="24" t="str">
        <f>INDEX(Table2[KET],ROW()-2)</f>
        <v>240 ls</v>
      </c>
    </row>
    <row r="1791" spans="1:3" x14ac:dyDescent="0.25">
      <c r="A1791" s="22" t="str">
        <f>INDEX(Table2[NAMA BARANG],ROW()-2)</f>
        <v xml:space="preserve">PC WLT 9905 </v>
      </c>
      <c r="B1791" s="23">
        <f ca="1">INDEX(Table2[TT],ROW()-2)</f>
        <v>4</v>
      </c>
      <c r="C1791" s="24" t="str">
        <f>INDEX(Table2[KET],ROW()-2)</f>
        <v>24 ls</v>
      </c>
    </row>
    <row r="1792" spans="1:3" x14ac:dyDescent="0.25">
      <c r="A1792" s="22" t="str">
        <f>INDEX(Table2[NAMA BARANG],ROW()-2)</f>
        <v xml:space="preserve">PC WLT 9906 </v>
      </c>
      <c r="B1792" s="23">
        <f ca="1">INDEX(Table2[TT],ROW()-2)</f>
        <v>12</v>
      </c>
      <c r="C1792" s="24" t="str">
        <f>INDEX(Table2[KET],ROW()-2)</f>
        <v>288 pc</v>
      </c>
    </row>
    <row r="1793" spans="1:3" x14ac:dyDescent="0.25">
      <c r="A1793" s="22" t="str">
        <f>INDEX(Table2[NAMA BARANG],ROW()-2)</f>
        <v>PC WLT 9907</v>
      </c>
      <c r="B1793" s="23">
        <f ca="1">INDEX(Table2[TT],ROW()-2)</f>
        <v>5</v>
      </c>
      <c r="C1793" s="24" t="str">
        <f>INDEX(Table2[KET],ROW()-2)</f>
        <v>288 pc</v>
      </c>
    </row>
    <row r="1794" spans="1:3" x14ac:dyDescent="0.25">
      <c r="A1794" s="22" t="str">
        <f>INDEX(Table2[NAMA BARANG],ROW()-2)</f>
        <v>PC WLT 9908</v>
      </c>
      <c r="B1794" s="23">
        <f ca="1">INDEX(Table2[TT],ROW()-2)</f>
        <v>7</v>
      </c>
      <c r="C1794" s="24" t="str">
        <f>INDEX(Table2[KET],ROW()-2)</f>
        <v>288 pc</v>
      </c>
    </row>
    <row r="1795" spans="1:3" x14ac:dyDescent="0.25">
      <c r="A1795" s="22" t="str">
        <f>INDEX(Table2[NAMA BARANG],ROW()-2)</f>
        <v>PC WLT 9909</v>
      </c>
      <c r="B1795" s="23">
        <f ca="1">INDEX(Table2[TT],ROW()-2)</f>
        <v>12</v>
      </c>
      <c r="C1795" s="24" t="str">
        <f>INDEX(Table2[KET],ROW()-2)</f>
        <v>24 ls</v>
      </c>
    </row>
    <row r="1796" spans="1:3" x14ac:dyDescent="0.25">
      <c r="A1796" s="22" t="str">
        <f>INDEX(Table2[NAMA BARANG],ROW()-2)</f>
        <v>PC WLT 9910</v>
      </c>
      <c r="B1796" s="23">
        <f ca="1">INDEX(Table2[TT],ROW()-2)</f>
        <v>7</v>
      </c>
      <c r="C1796" s="24" t="str">
        <f>INDEX(Table2[KET],ROW()-2)</f>
        <v>24 ls</v>
      </c>
    </row>
    <row r="1797" spans="1:3" x14ac:dyDescent="0.25">
      <c r="A1797" s="22" t="str">
        <f>INDEX(Table2[NAMA BARANG],ROW()-2)</f>
        <v>PC XM 7222 Hk</v>
      </c>
      <c r="B1797" s="23">
        <f ca="1">INDEX(Table2[TT],ROW()-2)</f>
        <v>6</v>
      </c>
      <c r="C1797" s="24" t="str">
        <f>INDEX(Table2[KET],ROW()-2)</f>
        <v>192 pc</v>
      </c>
    </row>
    <row r="1798" spans="1:3" x14ac:dyDescent="0.25">
      <c r="A1798" s="22" t="str">
        <f>INDEX(Table2[NAMA BARANG],ROW()-2)</f>
        <v>PC XM D222 FR</v>
      </c>
      <c r="B1798" s="23">
        <f ca="1">INDEX(Table2[TT],ROW()-2)</f>
        <v>6</v>
      </c>
      <c r="C1798" s="24" t="str">
        <f>INDEX(Table2[KET],ROW()-2)</f>
        <v>192 pc</v>
      </c>
    </row>
    <row r="1799" spans="1:3" x14ac:dyDescent="0.25">
      <c r="A1799" s="22" t="str">
        <f>INDEX(Table2[NAMA BARANG],ROW()-2)</f>
        <v>PC/ Stationery set 8801</v>
      </c>
      <c r="B1799" s="23">
        <f ca="1">INDEX(Table2[TT],ROW()-2)</f>
        <v>4</v>
      </c>
      <c r="C1799" s="24" t="str">
        <f>INDEX(Table2[KET],ROW()-2)</f>
        <v>480 pc</v>
      </c>
    </row>
    <row r="1800" spans="1:3" x14ac:dyDescent="0.25">
      <c r="A1800" s="22" t="str">
        <f>INDEX(Table2[NAMA BARANG],ROW()-2)</f>
        <v>PC/ Stationery set 8801 kantong blk</v>
      </c>
      <c r="B1800" s="23">
        <f ca="1">INDEX(Table2[TT],ROW()-2)</f>
        <v>10</v>
      </c>
      <c r="C1800" s="24" t="str">
        <f>INDEX(Table2[KET],ROW()-2)</f>
        <v>600 pc</v>
      </c>
    </row>
    <row r="1801" spans="1:3" x14ac:dyDescent="0.25">
      <c r="A1801" s="22" t="str">
        <f>INDEX(Table2[NAMA BARANG],ROW()-2)</f>
        <v>PC/ Stationery set 8802</v>
      </c>
      <c r="B1801" s="23">
        <f ca="1">INDEX(Table2[TT],ROW()-2)</f>
        <v>4</v>
      </c>
      <c r="C1801" s="24" t="str">
        <f>INDEX(Table2[KET],ROW()-2)</f>
        <v>720 pc</v>
      </c>
    </row>
    <row r="1802" spans="1:3" x14ac:dyDescent="0.25">
      <c r="A1802" s="22" t="str">
        <f>INDEX(Table2[NAMA BARANG],ROW()-2)</f>
        <v>PC/ Stationery Tp set 2233 Blk</v>
      </c>
      <c r="B1802" s="23">
        <f ca="1">INDEX(Table2[TT],ROW()-2)</f>
        <v>5</v>
      </c>
      <c r="C1802" s="24" t="str">
        <f>INDEX(Table2[KET],ROW()-2)</f>
        <v>480 pc</v>
      </c>
    </row>
    <row r="1803" spans="1:3" x14ac:dyDescent="0.25">
      <c r="A1803" s="22" t="str">
        <f>INDEX(Table2[NAMA BARANG],ROW()-2)</f>
        <v>Pembatas/ L Leaf Nariko 690</v>
      </c>
      <c r="B1803" s="23">
        <f ca="1">INDEX(Table2[TT],ROW()-2)</f>
        <v>10</v>
      </c>
      <c r="C1803" s="24" t="str">
        <f>INDEX(Table2[KET],ROW()-2)</f>
        <v>800 pc</v>
      </c>
    </row>
    <row r="1804" spans="1:3" x14ac:dyDescent="0.25">
      <c r="A1804" s="22" t="str">
        <f>INDEX(Table2[NAMA BARANG],ROW()-2)</f>
        <v>Pen Stand JX 3811</v>
      </c>
      <c r="B1804" s="23">
        <f ca="1">INDEX(Table2[TT],ROW()-2)</f>
        <v>1</v>
      </c>
      <c r="C1804" s="24" t="str">
        <f>INDEX(Table2[KET],ROW()-2)</f>
        <v>144 pc</v>
      </c>
    </row>
    <row r="1805" spans="1:3" x14ac:dyDescent="0.25">
      <c r="A1805" s="22" t="str">
        <f>INDEX(Table2[NAMA BARANG],ROW()-2)</f>
        <v>Penghapus W/B 803 B Enter</v>
      </c>
      <c r="B1805" s="23">
        <f ca="1">INDEX(Table2[TT],ROW()-2)</f>
        <v>1</v>
      </c>
      <c r="C1805" s="24" t="str">
        <f>INDEX(Table2[KET],ROW()-2)</f>
        <v>48 ls</v>
      </c>
    </row>
    <row r="1806" spans="1:3" x14ac:dyDescent="0.25">
      <c r="A1806" s="22" t="str">
        <f>INDEX(Table2[NAMA BARANG],ROW()-2)</f>
        <v>Penghapus W/B 803 Gunindo</v>
      </c>
      <c r="B1806" s="23">
        <f ca="1">INDEX(Table2[TT],ROW()-2)</f>
        <v>2</v>
      </c>
      <c r="C1806" s="24" t="str">
        <f>INDEX(Table2[KET],ROW()-2)</f>
        <v>30 LSN</v>
      </c>
    </row>
    <row r="1807" spans="1:3" x14ac:dyDescent="0.25">
      <c r="A1807" s="22" t="str">
        <f>INDEX(Table2[NAMA BARANG],ROW()-2)</f>
        <v>Penghapus W/B clear besar</v>
      </c>
      <c r="B1807" s="23">
        <f ca="1">INDEX(Table2[TT],ROW()-2)</f>
        <v>4</v>
      </c>
      <c r="C1807" s="24" t="str">
        <f>INDEX(Table2[KET],ROW()-2)</f>
        <v>48 ls</v>
      </c>
    </row>
    <row r="1808" spans="1:3" x14ac:dyDescent="0.25">
      <c r="A1808" s="22" t="str">
        <f>INDEX(Table2[NAMA BARANG],ROW()-2)</f>
        <v>Penghapus W/B clear kecil</v>
      </c>
      <c r="B1808" s="23">
        <f ca="1">INDEX(Table2[TT],ROW()-2)</f>
        <v>5</v>
      </c>
      <c r="C1808" s="24" t="str">
        <f>INDEX(Table2[KET],ROW()-2)</f>
        <v>60 ls</v>
      </c>
    </row>
    <row r="1809" spans="1:3" x14ac:dyDescent="0.25">
      <c r="A1809" s="22" t="str">
        <f>INDEX(Table2[NAMA BARANG],ROW()-2)</f>
        <v>Penghapus W/B Kenjoy lubang K</v>
      </c>
      <c r="B1809" s="23">
        <f ca="1">INDEX(Table2[TT],ROW()-2)</f>
        <v>4</v>
      </c>
      <c r="C1809" s="24" t="str">
        <f>INDEX(Table2[KET],ROW()-2)</f>
        <v>60 ls</v>
      </c>
    </row>
    <row r="1810" spans="1:3" x14ac:dyDescent="0.25">
      <c r="A1810" s="22" t="str">
        <f>INDEX(Table2[NAMA BARANG],ROW()-2)</f>
        <v>Pensil (SBS) 1 Set</v>
      </c>
      <c r="B1810" s="23">
        <f ca="1">INDEX(Table2[TT],ROW()-2)</f>
        <v>3</v>
      </c>
      <c r="C1810" s="24" t="str">
        <f>INDEX(Table2[KET],ROW()-2)</f>
        <v>3600pc</v>
      </c>
    </row>
    <row r="1811" spans="1:3" x14ac:dyDescent="0.25">
      <c r="A1811" s="22" t="str">
        <f>INDEX(Table2[NAMA BARANG],ROW()-2)</f>
        <v>Pensil + Kuas Staedler 256-261</v>
      </c>
      <c r="B1811" s="23">
        <f ca="1">INDEX(Table2[TT],ROW()-2)</f>
        <v>2</v>
      </c>
      <c r="C1811" s="24" t="str">
        <f>INDEX(Table2[KET],ROW()-2)</f>
        <v>7 1/2 grs</v>
      </c>
    </row>
    <row r="1812" spans="1:3" x14ac:dyDescent="0.25">
      <c r="A1812" s="22" t="str">
        <f>INDEX(Table2[NAMA BARANG],ROW()-2)</f>
        <v>Pensil + Stip 378 mobil (36)</v>
      </c>
      <c r="B1812" s="23">
        <f ca="1">INDEX(Table2[TT],ROW()-2)</f>
        <v>2</v>
      </c>
      <c r="C1812" s="24" t="str">
        <f>INDEX(Table2[KET],ROW()-2)</f>
        <v>24 box</v>
      </c>
    </row>
    <row r="1813" spans="1:3" x14ac:dyDescent="0.25">
      <c r="A1813" s="22" t="str">
        <f>INDEX(Table2[NAMA BARANG],ROW()-2)</f>
        <v>Pensil + Stip 5221 Ninja</v>
      </c>
      <c r="B1813" s="23">
        <f ca="1">INDEX(Table2[TT],ROW()-2)</f>
        <v>1</v>
      </c>
      <c r="C1813" s="24" t="str">
        <f>INDEX(Table2[KET],ROW()-2)</f>
        <v>20 box</v>
      </c>
    </row>
    <row r="1814" spans="1:3" x14ac:dyDescent="0.25">
      <c r="A1814" s="22" t="str">
        <f>INDEX(Table2[NAMA BARANG],ROW()-2)</f>
        <v>Pensil + Stip 5221 Ninja</v>
      </c>
      <c r="B1814" s="23">
        <f ca="1">INDEX(Table2[TT],ROW()-2)</f>
        <v>1</v>
      </c>
      <c r="C1814" s="24" t="str">
        <f>INDEX(Table2[KET],ROW()-2)</f>
        <v>20 box</v>
      </c>
    </row>
    <row r="1815" spans="1:3" x14ac:dyDescent="0.25">
      <c r="A1815" s="22" t="str">
        <f>INDEX(Table2[NAMA BARANG],ROW()-2)</f>
        <v>Pensil + Stip Boneka 5520 (36)</v>
      </c>
      <c r="B1815" s="23">
        <f ca="1">INDEX(Table2[TT],ROW()-2)</f>
        <v>1</v>
      </c>
      <c r="C1815" s="24" t="str">
        <f>INDEX(Table2[KET],ROW()-2)</f>
        <v>27 box</v>
      </c>
    </row>
    <row r="1816" spans="1:3" x14ac:dyDescent="0.25">
      <c r="A1816" s="22" t="str">
        <f>INDEX(Table2[NAMA BARANG],ROW()-2)</f>
        <v>Pensil + Stip Klg KB-147 (30)</v>
      </c>
      <c r="B1816" s="23">
        <f ca="1">INDEX(Table2[TT],ROW()-2)</f>
        <v>5</v>
      </c>
      <c r="C1816" s="24" t="str">
        <f>INDEX(Table2[KET],ROW()-2)</f>
        <v>96 tabung</v>
      </c>
    </row>
    <row r="1817" spans="1:3" x14ac:dyDescent="0.25">
      <c r="A1817" s="22" t="str">
        <f>INDEX(Table2[NAMA BARANG],ROW()-2)</f>
        <v>Pensil + Stip Klg KB-148</v>
      </c>
      <c r="B1817" s="23">
        <f ca="1">INDEX(Table2[TT],ROW()-2)</f>
        <v>4</v>
      </c>
      <c r="C1817" s="24" t="str">
        <f>INDEX(Table2[KET],ROW()-2)</f>
        <v>96 tabung</v>
      </c>
    </row>
    <row r="1818" spans="1:3" x14ac:dyDescent="0.25">
      <c r="A1818" s="22" t="str">
        <f>INDEX(Table2[NAMA BARANG],ROW()-2)</f>
        <v>Pensil + Stip Kodok 033</v>
      </c>
      <c r="B1818" s="23">
        <f ca="1">INDEX(Table2[TT],ROW()-2)</f>
        <v>1</v>
      </c>
      <c r="C1818" s="24" t="str">
        <f>INDEX(Table2[KET],ROW()-2)</f>
        <v>19 box</v>
      </c>
    </row>
    <row r="1819" spans="1:3" x14ac:dyDescent="0.25">
      <c r="A1819" s="22" t="str">
        <f>INDEX(Table2[NAMA BARANG],ROW()-2)</f>
        <v>Pensil 2B Fancy (36) 8 Seri</v>
      </c>
      <c r="B1819" s="23">
        <f ca="1">INDEX(Table2[TT],ROW()-2)</f>
        <v>1</v>
      </c>
      <c r="C1819" s="24" t="str">
        <f>INDEX(Table2[KET],ROW()-2)</f>
        <v>80 pk</v>
      </c>
    </row>
    <row r="1820" spans="1:3" x14ac:dyDescent="0.25">
      <c r="A1820" s="22" t="str">
        <f>INDEX(Table2[NAMA BARANG],ROW()-2)</f>
        <v>Pensil 2B Fancy Ky FPP50</v>
      </c>
      <c r="B1820" s="23">
        <f ca="1">INDEX(Table2[TT],ROW()-2)</f>
        <v>8</v>
      </c>
      <c r="C1820" s="24" t="str">
        <f>INDEX(Table2[KET],ROW()-2)</f>
        <v>60 pot</v>
      </c>
    </row>
    <row r="1821" spans="1:3" x14ac:dyDescent="0.25">
      <c r="A1821" s="22" t="str">
        <f>INDEX(Table2[NAMA BARANG],ROW()-2)</f>
        <v>Pensil 2B Flouren Zendi 288 (36)</v>
      </c>
      <c r="B1821" s="23">
        <f ca="1">INDEX(Table2[TT],ROW()-2)</f>
        <v>62</v>
      </c>
      <c r="C1821" s="24" t="str">
        <f>INDEX(Table2[KET],ROW()-2)</f>
        <v>48 box</v>
      </c>
    </row>
    <row r="1822" spans="1:3" x14ac:dyDescent="0.25">
      <c r="A1822" s="22" t="str">
        <f>INDEX(Table2[NAMA BARANG],ROW()-2)</f>
        <v>Pensil 2B Flouren+stip 388(36)</v>
      </c>
      <c r="B1822" s="23">
        <f ca="1">INDEX(Table2[TT],ROW()-2)</f>
        <v>51</v>
      </c>
      <c r="C1822" s="24" t="str">
        <f>INDEX(Table2[KET],ROW()-2)</f>
        <v>48 box</v>
      </c>
    </row>
    <row r="1823" spans="1:3" x14ac:dyDescent="0.25">
      <c r="A1823" s="22" t="str">
        <f>INDEX(Table2[NAMA BARANG],ROW()-2)</f>
        <v>Pensil 2B Holoscop</v>
      </c>
      <c r="B1823" s="23">
        <f ca="1">INDEX(Table2[TT],ROW()-2)</f>
        <v>4</v>
      </c>
      <c r="C1823" s="24" t="str">
        <f>INDEX(Table2[KET],ROW()-2)</f>
        <v>30 gr</v>
      </c>
    </row>
    <row r="1824" spans="1:3" x14ac:dyDescent="0.25">
      <c r="A1824" s="22" t="str">
        <f>INDEX(Table2[NAMA BARANG],ROW()-2)</f>
        <v>Pensil 6925 A putar</v>
      </c>
      <c r="B1824" s="23">
        <f ca="1">INDEX(Table2[TT],ROW()-2)</f>
        <v>2</v>
      </c>
      <c r="C1824" s="24" t="str">
        <f>INDEX(Table2[KET],ROW()-2)</f>
        <v>40 box</v>
      </c>
    </row>
    <row r="1825" spans="1:3" x14ac:dyDescent="0.25">
      <c r="A1825" s="22" t="str">
        <f>INDEX(Table2[NAMA BARANG],ROW()-2)</f>
        <v>Pensil 6925 ATAS</v>
      </c>
      <c r="B1825" s="23">
        <f ca="1">INDEX(Table2[TT],ROW()-2)</f>
        <v>39</v>
      </c>
      <c r="C1825" s="24" t="str">
        <f>INDEX(Table2[KET],ROW()-2)</f>
        <v>40 box</v>
      </c>
    </row>
    <row r="1826" spans="1:3" x14ac:dyDescent="0.25">
      <c r="A1826" s="22" t="str">
        <f>INDEX(Table2[NAMA BARANG],ROW()-2)</f>
        <v>Pensil Chung Hwa 2B 6151</v>
      </c>
      <c r="B1826" s="23">
        <f ca="1">INDEX(Table2[TT],ROW()-2)</f>
        <v>5</v>
      </c>
      <c r="C1826" s="24" t="str">
        <f>INDEX(Table2[KET],ROW()-2)</f>
        <v>30 grs</v>
      </c>
    </row>
    <row r="1827" spans="1:3" x14ac:dyDescent="0.25">
      <c r="A1827" s="22" t="str">
        <f>INDEX(Table2[NAMA BARANG],ROW()-2)</f>
        <v>Pensil Chung Hwa 6161 2B</v>
      </c>
      <c r="B1827" s="23">
        <f ca="1">INDEX(Table2[TT],ROW()-2)</f>
        <v>2</v>
      </c>
      <c r="C1827" s="24" t="str">
        <f>INDEX(Table2[KET],ROW()-2)</f>
        <v>30 gr</v>
      </c>
    </row>
    <row r="1828" spans="1:3" x14ac:dyDescent="0.25">
      <c r="A1828" s="22" t="str">
        <f>INDEX(Table2[NAMA BARANG],ROW()-2)</f>
        <v>Pensil Chung Hwa 8899</v>
      </c>
      <c r="B1828" s="23">
        <f ca="1">INDEX(Table2[TT],ROW()-2)</f>
        <v>1</v>
      </c>
      <c r="C1828" s="24" t="str">
        <f>INDEX(Table2[KET],ROW()-2)</f>
        <v>30 gr</v>
      </c>
    </row>
    <row r="1829" spans="1:3" x14ac:dyDescent="0.25">
      <c r="A1829" s="22" t="str">
        <f>INDEX(Table2[NAMA BARANG],ROW()-2)</f>
        <v>Pensil Collen 2B Fancy</v>
      </c>
      <c r="B1829" s="23">
        <f ca="1">INDEX(Table2[TT],ROW()-2)</f>
        <v>9</v>
      </c>
      <c r="C1829" s="24" t="str">
        <f>INDEX(Table2[KET],ROW()-2)</f>
        <v>40 box</v>
      </c>
    </row>
    <row r="1830" spans="1:3" x14ac:dyDescent="0.25">
      <c r="A1830" s="22" t="str">
        <f>INDEX(Table2[NAMA BARANG],ROW()-2)</f>
        <v>Pensil Cowry 2B Fancy</v>
      </c>
      <c r="B1830" s="23">
        <f ca="1">INDEX(Table2[TT],ROW()-2)</f>
        <v>68</v>
      </c>
      <c r="C1830" s="24" t="str">
        <f>INDEX(Table2[KET],ROW()-2)</f>
        <v>20 gr</v>
      </c>
    </row>
    <row r="1831" spans="1:3" x14ac:dyDescent="0.25">
      <c r="A1831" s="22" t="str">
        <f>INDEX(Table2[NAMA BARANG],ROW()-2)</f>
        <v>Pensil DM 5188</v>
      </c>
      <c r="B1831" s="23">
        <f ca="1">INDEX(Table2[TT],ROW()-2)</f>
        <v>45</v>
      </c>
      <c r="C1831" s="24" t="str">
        <f>INDEX(Table2[KET],ROW()-2)</f>
        <v>240 ls</v>
      </c>
    </row>
    <row r="1832" spans="1:3" x14ac:dyDescent="0.25">
      <c r="A1832" s="22" t="str">
        <f>INDEX(Table2[NAMA BARANG],ROW()-2)</f>
        <v>Pensil DM 7812</v>
      </c>
      <c r="B1832" s="23">
        <f ca="1">INDEX(Table2[TT],ROW()-2)</f>
        <v>4</v>
      </c>
      <c r="C1832" s="24" t="str">
        <f>INDEX(Table2[KET],ROW()-2)</f>
        <v>10 box</v>
      </c>
    </row>
    <row r="1833" spans="1:3" x14ac:dyDescent="0.25">
      <c r="A1833" s="22" t="str">
        <f>INDEX(Table2[NAMA BARANG],ROW()-2)</f>
        <v>Pensil Fancy 2B Dsy Tp Stip 001</v>
      </c>
      <c r="B1833" s="23">
        <f ca="1">INDEX(Table2[TT],ROW()-2)</f>
        <v>18</v>
      </c>
      <c r="C1833" s="24" t="str">
        <f>INDEX(Table2[KET],ROW()-2)</f>
        <v>40 box</v>
      </c>
    </row>
    <row r="1834" spans="1:3" x14ac:dyDescent="0.25">
      <c r="A1834" s="22" t="str">
        <f>INDEX(Table2[NAMA BARANG],ROW()-2)</f>
        <v>Pensil Fancy lucu (100)</v>
      </c>
      <c r="B1834" s="23">
        <f ca="1">INDEX(Table2[TT],ROW()-2)</f>
        <v>37</v>
      </c>
      <c r="C1834" s="24" t="str">
        <f>INDEX(Table2[KET],ROW()-2)</f>
        <v>24 dos</v>
      </c>
    </row>
    <row r="1835" spans="1:3" x14ac:dyDescent="0.25">
      <c r="A1835" s="22" t="str">
        <f>INDEX(Table2[NAMA BARANG],ROW()-2)</f>
        <v>Pensil Grebell paket ujian</v>
      </c>
      <c r="B1835" s="23">
        <f ca="1">INDEX(Table2[TT],ROW()-2)</f>
        <v>8</v>
      </c>
      <c r="C1835" s="24" t="str">
        <f>INDEX(Table2[KET],ROW()-2)</f>
        <v>288 set</v>
      </c>
    </row>
    <row r="1836" spans="1:3" x14ac:dyDescent="0.25">
      <c r="A1836" s="22" t="str">
        <f>INDEX(Table2[NAMA BARANG],ROW()-2)</f>
        <v>Pensil HB RT 6 (makro)</v>
      </c>
      <c r="B1836" s="23">
        <f ca="1">INDEX(Table2[TT],ROW()-2)</f>
        <v>1</v>
      </c>
      <c r="C1836" s="24" t="str">
        <f>INDEX(Table2[KET],ROW()-2)</f>
        <v>40 dos</v>
      </c>
    </row>
    <row r="1837" spans="1:3" x14ac:dyDescent="0.25">
      <c r="A1837" s="22" t="str">
        <f>INDEX(Table2[NAMA BARANG],ROW()-2)</f>
        <v>Pensil Jumbo + asahan (458)</v>
      </c>
      <c r="B1837" s="23">
        <f ca="1">INDEX(Table2[TT],ROW()-2)</f>
        <v>4</v>
      </c>
      <c r="C1837" s="24" t="str">
        <f>INDEX(Table2[KET],ROW()-2)</f>
        <v>50 ls</v>
      </c>
    </row>
    <row r="1838" spans="1:3" x14ac:dyDescent="0.25">
      <c r="A1838" s="22" t="str">
        <f>INDEX(Table2[NAMA BARANG],ROW()-2)</f>
        <v>Pensil Jumbo biasa (1058)</v>
      </c>
      <c r="B1838" s="23">
        <f ca="1">INDEX(Table2[TT],ROW()-2)</f>
        <v>10</v>
      </c>
      <c r="C1838" s="24" t="str">
        <f>INDEX(Table2[KET],ROW()-2)</f>
        <v>100 ls</v>
      </c>
    </row>
    <row r="1839" spans="1:3" x14ac:dyDescent="0.25">
      <c r="A1839" s="22" t="str">
        <f>INDEX(Table2[NAMA BARANG],ROW()-2)</f>
        <v>Pensil L Tree S 3061</v>
      </c>
      <c r="B1839" s="23">
        <f ca="1">INDEX(Table2[TT],ROW()-2)</f>
        <v>3</v>
      </c>
      <c r="C1839" s="24" t="str">
        <f>INDEX(Table2[KET],ROW()-2)</f>
        <v>40 box</v>
      </c>
    </row>
    <row r="1840" spans="1:3" x14ac:dyDescent="0.25">
      <c r="A1840" s="22" t="str">
        <f>INDEX(Table2[NAMA BARANG],ROW()-2)</f>
        <v>Pensil L Tree S 3062</v>
      </c>
      <c r="B1840" s="23">
        <f ca="1">INDEX(Table2[TT],ROW()-2)</f>
        <v>3</v>
      </c>
      <c r="C1840" s="24" t="str">
        <f>INDEX(Table2[KET],ROW()-2)</f>
        <v>40 box</v>
      </c>
    </row>
    <row r="1841" spans="1:3" x14ac:dyDescent="0.25">
      <c r="A1841" s="22" t="str">
        <f>INDEX(Table2[NAMA BARANG],ROW()-2)</f>
        <v>Pensil metalik white word</v>
      </c>
      <c r="B1841" s="23">
        <f ca="1">INDEX(Table2[TT],ROW()-2)</f>
        <v>2</v>
      </c>
      <c r="C1841" s="24" t="str">
        <f>INDEX(Table2[KET],ROW()-2)</f>
        <v>240 ls</v>
      </c>
    </row>
    <row r="1842" spans="1:3" x14ac:dyDescent="0.25">
      <c r="A1842" s="22" t="str">
        <f>INDEX(Table2[NAMA BARANG],ROW()-2)</f>
        <v>Pensil TF 77 S depan kantor</v>
      </c>
      <c r="B1842" s="23">
        <f ca="1">INDEX(Table2[TT],ROW()-2)</f>
        <v>8</v>
      </c>
      <c r="C1842" s="24" t="str">
        <f>INDEX(Table2[KET],ROW()-2)</f>
        <v>20 gr</v>
      </c>
    </row>
    <row r="1843" spans="1:3" x14ac:dyDescent="0.25">
      <c r="A1843" s="22" t="str">
        <f>INDEX(Table2[NAMA BARANG],ROW()-2)</f>
        <v>Pensil TF 88 S</v>
      </c>
      <c r="B1843" s="23">
        <f ca="1">INDEX(Table2[TT],ROW()-2)</f>
        <v>112</v>
      </c>
      <c r="C1843" s="24" t="str">
        <f>INDEX(Table2[KET],ROW()-2)</f>
        <v>20 gr</v>
      </c>
    </row>
    <row r="1844" spans="1:3" x14ac:dyDescent="0.25">
      <c r="A1844" s="22" t="str">
        <f>INDEX(Table2[NAMA BARANG],ROW()-2)</f>
        <v>Pensil TF 888</v>
      </c>
      <c r="B1844" s="23">
        <f ca="1">INDEX(Table2[TT],ROW()-2)</f>
        <v>1</v>
      </c>
      <c r="C1844" s="24" t="str">
        <f>INDEX(Table2[KET],ROW()-2)</f>
        <v>20 gr</v>
      </c>
    </row>
    <row r="1845" spans="1:3" x14ac:dyDescent="0.25">
      <c r="A1845" s="22" t="str">
        <f>INDEX(Table2[NAMA BARANG],ROW()-2)</f>
        <v>Pensil TF 99 S</v>
      </c>
      <c r="B1845" s="23">
        <f ca="1">INDEX(Table2[TT],ROW()-2)</f>
        <v>59</v>
      </c>
      <c r="C1845" s="24" t="str">
        <f>INDEX(Table2[KET],ROW()-2)</f>
        <v>20 gr</v>
      </c>
    </row>
    <row r="1846" spans="1:3" x14ac:dyDescent="0.25">
      <c r="A1846" s="22" t="str">
        <f>INDEX(Table2[NAMA BARANG],ROW()-2)</f>
        <v>Pensil TZ Pc LE</v>
      </c>
      <c r="B1846" s="23">
        <f ca="1">INDEX(Table2[TT],ROW()-2)</f>
        <v>5</v>
      </c>
      <c r="C1846" s="24" t="str">
        <f>INDEX(Table2[KET],ROW()-2)</f>
        <v>60 box</v>
      </c>
    </row>
    <row r="1847" spans="1:3" x14ac:dyDescent="0.25">
      <c r="A1847" s="22" t="str">
        <f>INDEX(Table2[NAMA BARANG],ROW()-2)</f>
        <v>Pensil Unicorn P588 (50)</v>
      </c>
      <c r="B1847" s="23">
        <f ca="1">INDEX(Table2[TT],ROW()-2)</f>
        <v>8</v>
      </c>
      <c r="C1847" s="24" t="str">
        <f>INDEX(Table2[KET],ROW()-2)</f>
        <v>72 box</v>
      </c>
    </row>
    <row r="1848" spans="1:3" x14ac:dyDescent="0.25">
      <c r="A1848" s="22" t="str">
        <f>INDEX(Table2[NAMA BARANG],ROW()-2)</f>
        <v>Pensil Venox (Bensia) (100)</v>
      </c>
      <c r="B1848" s="23">
        <f ca="1">INDEX(Table2[TT],ROW()-2)</f>
        <v>93</v>
      </c>
      <c r="C1848" s="24" t="str">
        <f>INDEX(Table2[KET],ROW()-2)</f>
        <v>32 box</v>
      </c>
    </row>
    <row r="1849" spans="1:3" x14ac:dyDescent="0.25">
      <c r="A1849" s="22" t="str">
        <f>INDEX(Table2[NAMA BARANG],ROW()-2)</f>
        <v>Pensil warna 12w pjg Zoo</v>
      </c>
      <c r="B1849" s="23">
        <f ca="1">INDEX(Table2[TT],ROW()-2)</f>
        <v>24</v>
      </c>
      <c r="C1849" s="24" t="str">
        <f>INDEX(Table2[KET],ROW()-2)</f>
        <v>240 pc</v>
      </c>
    </row>
    <row r="1850" spans="1:3" x14ac:dyDescent="0.25">
      <c r="A1850" s="22" t="str">
        <f>INDEX(Table2[NAMA BARANG],ROW()-2)</f>
        <v>Pensil XD 2071 (40)</v>
      </c>
      <c r="B1850" s="23">
        <f ca="1">INDEX(Table2[TT],ROW()-2)</f>
        <v>6</v>
      </c>
      <c r="C1850" s="24" t="str">
        <f>INDEX(Table2[KET],ROW()-2)</f>
        <v>40 box</v>
      </c>
    </row>
    <row r="1851" spans="1:3" x14ac:dyDescent="0.25">
      <c r="A1851" s="22" t="str">
        <f>INDEX(Table2[NAMA BARANG],ROW()-2)</f>
        <v>Pensil Zhong Hwa 69 2B</v>
      </c>
      <c r="B1851" s="23">
        <f ca="1">INDEX(Table2[TT],ROW()-2)</f>
        <v>1</v>
      </c>
      <c r="C1851" s="24" t="str">
        <f>INDEX(Table2[KET],ROW()-2)</f>
        <v>10 box</v>
      </c>
    </row>
    <row r="1852" spans="1:3" x14ac:dyDescent="0.25">
      <c r="A1852" s="22" t="str">
        <f>INDEX(Table2[NAMA BARANG],ROW()-2)</f>
        <v>Pensil Zhong hwa M/B kecil 120</v>
      </c>
      <c r="B1852" s="23">
        <f ca="1">INDEX(Table2[TT],ROW()-2)</f>
        <v>4</v>
      </c>
      <c r="C1852" s="24" t="str">
        <f>INDEX(Table2[KET],ROW()-2)</f>
        <v>30 grs</v>
      </c>
    </row>
    <row r="1853" spans="1:3" x14ac:dyDescent="0.25">
      <c r="A1853" s="22" t="str">
        <f>INDEX(Table2[NAMA BARANG],ROW()-2)</f>
        <v>Pianika altos kain B</v>
      </c>
      <c r="B1853" s="23">
        <f ca="1">INDEX(Table2[TT],ROW()-2)</f>
        <v>10</v>
      </c>
      <c r="C1853" s="24" t="str">
        <f>INDEX(Table2[KET],ROW()-2)</f>
        <v>12 pc</v>
      </c>
    </row>
    <row r="1854" spans="1:3" x14ac:dyDescent="0.25">
      <c r="A1854" s="22" t="str">
        <f>INDEX(Table2[NAMA BARANG],ROW()-2)</f>
        <v>Pianika brother P</v>
      </c>
      <c r="B1854" s="23">
        <f ca="1">INDEX(Table2[TT],ROW()-2)</f>
        <v>1</v>
      </c>
      <c r="C1854" s="24" t="str">
        <f>INDEX(Table2[KET],ROW()-2)</f>
        <v>12 pc</v>
      </c>
    </row>
    <row r="1855" spans="1:3" x14ac:dyDescent="0.25">
      <c r="A1855" s="22" t="str">
        <f>INDEX(Table2[NAMA BARANG],ROW()-2)</f>
        <v>Pianika marvel koper Biru</v>
      </c>
      <c r="B1855" s="23">
        <f ca="1">INDEX(Table2[TT],ROW()-2)</f>
        <v>2</v>
      </c>
      <c r="C1855" s="24" t="str">
        <f>INDEX(Table2[KET],ROW()-2)</f>
        <v>12 pc</v>
      </c>
    </row>
    <row r="1856" spans="1:3" x14ac:dyDescent="0.25">
      <c r="A1856" s="22" t="str">
        <f>INDEX(Table2[NAMA BARANG],ROW()-2)</f>
        <v>Piring Cat air 003 besar Katak</v>
      </c>
      <c r="B1856" s="23">
        <f ca="1">INDEX(Table2[TT],ROW()-2)</f>
        <v>4</v>
      </c>
      <c r="C1856" s="24" t="str">
        <f>INDEX(Table2[KET],ROW()-2)</f>
        <v>48 ls</v>
      </c>
    </row>
    <row r="1857" spans="1:3" x14ac:dyDescent="0.25">
      <c r="A1857" s="22" t="str">
        <f>INDEX(Table2[NAMA BARANG],ROW()-2)</f>
        <v>Piring Cat air 005 Sdg Kumbang</v>
      </c>
      <c r="B1857" s="23">
        <f ca="1">INDEX(Table2[TT],ROW()-2)</f>
        <v>4</v>
      </c>
      <c r="C1857" s="24" t="str">
        <f>INDEX(Table2[KET],ROW()-2)</f>
        <v>48 ls</v>
      </c>
    </row>
    <row r="1858" spans="1:3" x14ac:dyDescent="0.25">
      <c r="A1858" s="22" t="str">
        <f>INDEX(Table2[NAMA BARANG],ROW()-2)</f>
        <v>Piring Cat air 006 B Kumbang</v>
      </c>
      <c r="B1858" s="23">
        <f ca="1">INDEX(Table2[TT],ROW()-2)</f>
        <v>7</v>
      </c>
      <c r="C1858" s="24" t="str">
        <f>INDEX(Table2[KET],ROW()-2)</f>
        <v>48 ls</v>
      </c>
    </row>
    <row r="1859" spans="1:3" x14ac:dyDescent="0.25">
      <c r="A1859" s="22" t="str">
        <f>INDEX(Table2[NAMA BARANG],ROW()-2)</f>
        <v>Piring Cat air 009 B Boneka</v>
      </c>
      <c r="B1859" s="23">
        <f ca="1">INDEX(Table2[TT],ROW()-2)</f>
        <v>14</v>
      </c>
      <c r="C1859" s="24" t="str">
        <f>INDEX(Table2[KET],ROW()-2)</f>
        <v>48 ls</v>
      </c>
    </row>
    <row r="1860" spans="1:3" x14ac:dyDescent="0.25">
      <c r="A1860" s="22" t="str">
        <f>INDEX(Table2[NAMA BARANG],ROW()-2)</f>
        <v>Piring Cat air Bunga</v>
      </c>
      <c r="B1860" s="23">
        <f ca="1">INDEX(Table2[TT],ROW()-2)</f>
        <v>2</v>
      </c>
      <c r="C1860" s="24" t="str">
        <f>INDEX(Table2[KET],ROW()-2)</f>
        <v>60 ls</v>
      </c>
    </row>
    <row r="1861" spans="1:3" x14ac:dyDescent="0.25">
      <c r="A1861" s="22" t="str">
        <f>INDEX(Table2[NAMA BARANG],ROW()-2)</f>
        <v>Piring cat air Nakoya 108</v>
      </c>
      <c r="B1861" s="23">
        <f ca="1">INDEX(Table2[TT],ROW()-2)</f>
        <v>1</v>
      </c>
      <c r="C1861" s="24" t="str">
        <f>INDEX(Table2[KET],ROW()-2)</f>
        <v>24 ls</v>
      </c>
    </row>
    <row r="1862" spans="1:3" x14ac:dyDescent="0.25">
      <c r="A1862" s="22" t="str">
        <f>INDEX(Table2[NAMA BARANG],ROW()-2)</f>
        <v>Piring Cat air segi (L Ku)</v>
      </c>
      <c r="B1862" s="23">
        <f ca="1">INDEX(Table2[TT],ROW()-2)</f>
        <v>2</v>
      </c>
      <c r="C1862" s="24" t="str">
        <f>INDEX(Table2[KET],ROW()-2)</f>
        <v>72 ls</v>
      </c>
    </row>
    <row r="1863" spans="1:3" x14ac:dyDescent="0.25">
      <c r="A1863" s="22" t="str">
        <f>INDEX(Table2[NAMA BARANG],ROW()-2)</f>
        <v>Piring Cat air segi (L Ku)</v>
      </c>
      <c r="B1863" s="23">
        <f ca="1">INDEX(Table2[TT],ROW()-2)</f>
        <v>20</v>
      </c>
      <c r="C1863" s="24" t="str">
        <f>INDEX(Table2[KET],ROW()-2)</f>
        <v>72 ls</v>
      </c>
    </row>
    <row r="1864" spans="1:3" x14ac:dyDescent="0.25">
      <c r="A1864" s="22" t="str">
        <f>INDEX(Table2[NAMA BARANG],ROW()-2)</f>
        <v>Pisau ukir 4 pc</v>
      </c>
      <c r="B1864" s="23">
        <f ca="1">INDEX(Table2[TT],ROW()-2)</f>
        <v>1</v>
      </c>
      <c r="C1864" s="24" t="str">
        <f>INDEX(Table2[KET],ROW()-2)</f>
        <v>360 pc</v>
      </c>
    </row>
    <row r="1865" spans="1:3" x14ac:dyDescent="0.25">
      <c r="A1865" s="22" t="str">
        <f>INDEX(Table2[NAMA BARANG],ROW()-2)</f>
        <v>Pita 18 polos motif</v>
      </c>
      <c r="B1865" s="23">
        <f ca="1">INDEX(Table2[TT],ROW()-2)</f>
        <v>4</v>
      </c>
      <c r="C1865" s="24">
        <f>INDEX(Table2[KET],ROW()-2)</f>
        <v>2400</v>
      </c>
    </row>
    <row r="1866" spans="1:3" x14ac:dyDescent="0.25">
      <c r="A1866" s="22" t="str">
        <f>INDEX(Table2[NAMA BARANG],ROW()-2)</f>
        <v>Pita 18 renda motif</v>
      </c>
      <c r="B1866" s="23">
        <f ca="1">INDEX(Table2[TT],ROW()-2)</f>
        <v>6</v>
      </c>
      <c r="C1866" s="24">
        <f>INDEX(Table2[KET],ROW()-2)</f>
        <v>2400</v>
      </c>
    </row>
    <row r="1867" spans="1:3" x14ac:dyDescent="0.25">
      <c r="A1867" s="22" t="str">
        <f>INDEX(Table2[NAMA BARANG],ROW()-2)</f>
        <v>Pita 30 Renda motif</v>
      </c>
      <c r="B1867" s="23">
        <f ca="1">INDEX(Table2[TT],ROW()-2)</f>
        <v>1</v>
      </c>
      <c r="C1867" s="24">
        <f>INDEX(Table2[KET],ROW()-2)</f>
        <v>1200</v>
      </c>
    </row>
    <row r="1868" spans="1:3" x14ac:dyDescent="0.25">
      <c r="A1868" s="22" t="str">
        <f>INDEX(Table2[NAMA BARANG],ROW()-2)</f>
        <v>Pita gold 1cm-19/ gold gliter</v>
      </c>
      <c r="B1868" s="23">
        <f ca="1">INDEX(Table2[TT],ROW()-2)</f>
        <v>5</v>
      </c>
      <c r="C1868" s="24" t="str">
        <f>INDEX(Table2[KET],ROW()-2)</f>
        <v>120 PCS</v>
      </c>
    </row>
    <row r="1869" spans="1:3" x14ac:dyDescent="0.25">
      <c r="A1869" s="22" t="str">
        <f>INDEX(Table2[NAMA BARANG],ROW()-2)</f>
        <v>Pita gold 1cm-19/ silver gliter</v>
      </c>
      <c r="B1869" s="23">
        <f ca="1">INDEX(Table2[TT],ROW()-2)</f>
        <v>3</v>
      </c>
      <c r="C1869" s="24" t="str">
        <f>INDEX(Table2[KET],ROW()-2)</f>
        <v>120 PCS</v>
      </c>
    </row>
    <row r="1870" spans="1:3" x14ac:dyDescent="0.25">
      <c r="A1870" s="22" t="str">
        <f>INDEX(Table2[NAMA BARANG],ROW()-2)</f>
        <v>Pita gold 2cm-20/ gold gliter</v>
      </c>
      <c r="B1870" s="23">
        <f ca="1">INDEX(Table2[TT],ROW()-2)</f>
        <v>5</v>
      </c>
      <c r="C1870" s="24" t="str">
        <f>INDEX(Table2[KET],ROW()-2)</f>
        <v>60 PCS</v>
      </c>
    </row>
    <row r="1871" spans="1:3" x14ac:dyDescent="0.25">
      <c r="A1871" s="22" t="str">
        <f>INDEX(Table2[NAMA BARANG],ROW()-2)</f>
        <v>Pita gold 2cm-20/ silver glitter</v>
      </c>
      <c r="B1871" s="23">
        <f ca="1">INDEX(Table2[TT],ROW()-2)</f>
        <v>3</v>
      </c>
      <c r="C1871" s="24" t="str">
        <f>INDEX(Table2[KET],ROW()-2)</f>
        <v>60 PCS</v>
      </c>
    </row>
    <row r="1872" spans="1:3" x14ac:dyDescent="0.25">
      <c r="A1872" s="22" t="str">
        <f>INDEX(Table2[NAMA BARANG],ROW()-2)</f>
        <v>Pita jepang motif</v>
      </c>
      <c r="B1872" s="23">
        <f ca="1">INDEX(Table2[TT],ROW()-2)</f>
        <v>11</v>
      </c>
      <c r="C1872" s="24">
        <f>INDEX(Table2[KET],ROW()-2)</f>
        <v>40</v>
      </c>
    </row>
    <row r="1873" spans="1:3" x14ac:dyDescent="0.25">
      <c r="A1873" s="22" t="str">
        <f>INDEX(Table2[NAMA BARANG],ROW()-2)</f>
        <v>Pita jepang polos B</v>
      </c>
      <c r="B1873" s="23">
        <f ca="1">INDEX(Table2[TT],ROW()-2)</f>
        <v>14</v>
      </c>
      <c r="C1873" s="24">
        <f>INDEX(Table2[KET],ROW()-2)</f>
        <v>40</v>
      </c>
    </row>
    <row r="1874" spans="1:3" x14ac:dyDescent="0.25">
      <c r="A1874" s="22" t="str">
        <f>INDEX(Table2[NAMA BARANG],ROW()-2)</f>
        <v>Pita kado LS 30-1</v>
      </c>
      <c r="B1874" s="23">
        <f ca="1">INDEX(Table2[TT],ROW()-2)</f>
        <v>2</v>
      </c>
      <c r="C1874" s="24">
        <f>INDEX(Table2[KET],ROW()-2)</f>
        <v>1500</v>
      </c>
    </row>
    <row r="1875" spans="1:3" x14ac:dyDescent="0.25">
      <c r="A1875" s="22" t="str">
        <f>INDEX(Table2[NAMA BARANG],ROW()-2)</f>
        <v>Pita tarik 18 renda motif</v>
      </c>
      <c r="B1875" s="23">
        <f ca="1">INDEX(Table2[TT],ROW()-2)</f>
        <v>5</v>
      </c>
      <c r="C1875" s="24">
        <f>INDEX(Table2[KET],ROW()-2)</f>
        <v>2400</v>
      </c>
    </row>
    <row r="1876" spans="1:3" x14ac:dyDescent="0.25">
      <c r="A1876" s="22" t="str">
        <f>INDEX(Table2[NAMA BARANG],ROW()-2)</f>
        <v>Pita tarik 23 list gold</v>
      </c>
      <c r="B1876" s="23">
        <f ca="1">INDEX(Table2[TT],ROW()-2)</f>
        <v>6</v>
      </c>
      <c r="C1876" s="24">
        <f>INDEX(Table2[KET],ROW()-2)</f>
        <v>2000</v>
      </c>
    </row>
    <row r="1877" spans="1:3" x14ac:dyDescent="0.25">
      <c r="A1877" s="22" t="str">
        <f>INDEX(Table2[NAMA BARANG],ROW()-2)</f>
        <v>Pita tarik 23 motif polos</v>
      </c>
      <c r="B1877" s="23">
        <f ca="1">INDEX(Table2[TT],ROW()-2)</f>
        <v>3</v>
      </c>
      <c r="C1877" s="24">
        <f>INDEX(Table2[KET],ROW()-2)</f>
        <v>2000</v>
      </c>
    </row>
    <row r="1878" spans="1:3" x14ac:dyDescent="0.25">
      <c r="A1878" s="22" t="str">
        <f>INDEX(Table2[NAMA BARANG],ROW()-2)</f>
        <v>Pita tarik 30 list emas</v>
      </c>
      <c r="B1878" s="23">
        <f ca="1">INDEX(Table2[TT],ROW()-2)</f>
        <v>19</v>
      </c>
      <c r="C1878" s="24" t="str">
        <f>INDEX(Table2[KET],ROW()-2)</f>
        <v>1000 pc</v>
      </c>
    </row>
    <row r="1879" spans="1:3" x14ac:dyDescent="0.25">
      <c r="A1879" s="22" t="str">
        <f>INDEX(Table2[NAMA BARANG],ROW()-2)</f>
        <v>Pita tarik 30 motif polos</v>
      </c>
      <c r="B1879" s="23">
        <f ca="1">INDEX(Table2[TT],ROW()-2)</f>
        <v>10</v>
      </c>
      <c r="C1879" s="24" t="str">
        <f>INDEX(Table2[KET],ROW()-2)</f>
        <v>1200 PCS</v>
      </c>
    </row>
    <row r="1880" spans="1:3" x14ac:dyDescent="0.25">
      <c r="A1880" s="22" t="str">
        <f>INDEX(Table2[NAMA BARANG],ROW()-2)</f>
        <v>Pita tarik 30 renda</v>
      </c>
      <c r="B1880" s="23">
        <f ca="1">INDEX(Table2[TT],ROW()-2)</f>
        <v>5</v>
      </c>
      <c r="C1880" s="24">
        <f>INDEX(Table2[KET],ROW()-2)</f>
        <v>1200</v>
      </c>
    </row>
    <row r="1881" spans="1:3" x14ac:dyDescent="0.25">
      <c r="A1881" s="22" t="str">
        <f>INDEX(Table2[NAMA BARANG],ROW()-2)</f>
        <v>Pompa Balon 020-1</v>
      </c>
      <c r="B1881" s="23">
        <f ca="1">INDEX(Table2[TT],ROW()-2)</f>
        <v>2</v>
      </c>
      <c r="C1881" s="24" t="str">
        <f>INDEX(Table2[KET],ROW()-2)</f>
        <v>100 pc</v>
      </c>
    </row>
    <row r="1882" spans="1:3" x14ac:dyDescent="0.25">
      <c r="A1882" s="22" t="str">
        <f>INDEX(Table2[NAMA BARANG],ROW()-2)</f>
        <v>Pompa balon 020-1 (B)</v>
      </c>
      <c r="B1882" s="23">
        <f ca="1">INDEX(Table2[TT],ROW()-2)</f>
        <v>9</v>
      </c>
      <c r="C1882" s="24">
        <f>INDEX(Table2[KET],ROW()-2)</f>
        <v>100</v>
      </c>
    </row>
    <row r="1883" spans="1:3" x14ac:dyDescent="0.25">
      <c r="A1883" s="22" t="str">
        <f>INDEX(Table2[NAMA BARANG],ROW()-2)</f>
        <v>Pompa balon 020-3 / 001-4 (k)</v>
      </c>
      <c r="B1883" s="23">
        <f ca="1">INDEX(Table2[TT],ROW()-2)</f>
        <v>8</v>
      </c>
      <c r="C1883" s="24">
        <f>INDEX(Table2[KET],ROW()-2)</f>
        <v>100</v>
      </c>
    </row>
    <row r="1884" spans="1:3" x14ac:dyDescent="0.25">
      <c r="A1884" s="22" t="str">
        <f>INDEX(Table2[NAMA BARANG],ROW()-2)</f>
        <v>Post it 889 K pony</v>
      </c>
      <c r="B1884" s="23">
        <f ca="1">INDEX(Table2[TT],ROW()-2)</f>
        <v>4</v>
      </c>
      <c r="C1884" s="24">
        <f>INDEX(Table2[KET],ROW()-2)</f>
        <v>1200</v>
      </c>
    </row>
    <row r="1885" spans="1:3" x14ac:dyDescent="0.25">
      <c r="A1885" s="22" t="str">
        <f>INDEX(Table2[NAMA BARANG],ROW()-2)</f>
        <v>Post it 96-15</v>
      </c>
      <c r="B1885" s="23">
        <f ca="1">INDEX(Table2[TT],ROW()-2)</f>
        <v>1</v>
      </c>
      <c r="C1885" s="24">
        <f>INDEX(Table2[KET],ROW()-2)</f>
        <v>1200</v>
      </c>
    </row>
    <row r="1886" spans="1:3" x14ac:dyDescent="0.25">
      <c r="A1886" s="22" t="str">
        <f>INDEX(Table2[NAMA BARANG],ROW()-2)</f>
        <v>Post it 96-20</v>
      </c>
      <c r="B1886" s="23">
        <f ca="1">INDEX(Table2[TT],ROW()-2)</f>
        <v>1</v>
      </c>
      <c r="C1886" s="24">
        <f>INDEX(Table2[KET],ROW()-2)</f>
        <v>1200</v>
      </c>
    </row>
    <row r="1887" spans="1:3" x14ac:dyDescent="0.25">
      <c r="A1887" s="22" t="str">
        <f>INDEX(Table2[NAMA BARANG],ROW()-2)</f>
        <v>Post it 96-21</v>
      </c>
      <c r="B1887" s="23">
        <f ca="1">INDEX(Table2[TT],ROW()-2)</f>
        <v>19</v>
      </c>
      <c r="C1887" s="24">
        <f>INDEX(Table2[KET],ROW()-2)</f>
        <v>1200</v>
      </c>
    </row>
    <row r="1888" spans="1:3" x14ac:dyDescent="0.25">
      <c r="A1888" s="22" t="str">
        <f>INDEX(Table2[NAMA BARANG],ROW()-2)</f>
        <v>Post it kertas 8899 Y</v>
      </c>
      <c r="B1888" s="23">
        <f ca="1">INDEX(Table2[TT],ROW()-2)</f>
        <v>2</v>
      </c>
      <c r="C1888" s="24">
        <f>INDEX(Table2[KET],ROW()-2)</f>
        <v>1200</v>
      </c>
    </row>
    <row r="1889" spans="1:3" x14ac:dyDescent="0.25">
      <c r="A1889" s="22" t="str">
        <f>INDEX(Table2[NAMA BARANG],ROW()-2)</f>
        <v>Post it PF 1368</v>
      </c>
      <c r="B1889" s="23">
        <f ca="1">INDEX(Table2[TT],ROW()-2)</f>
        <v>6</v>
      </c>
      <c r="C1889" s="24" t="str">
        <f>INDEX(Table2[KET],ROW()-2)</f>
        <v>1152 pc</v>
      </c>
    </row>
    <row r="1890" spans="1:3" x14ac:dyDescent="0.25">
      <c r="A1890" s="22" t="str">
        <f>INDEX(Table2[NAMA BARANG],ROW()-2)</f>
        <v>Post it PF 1899(1)/ 2899(8)</v>
      </c>
      <c r="B1890" s="23">
        <f ca="1">INDEX(Table2[TT],ROW()-2)</f>
        <v>9</v>
      </c>
      <c r="C1890" s="24" t="str">
        <f>INDEX(Table2[KET],ROW()-2)</f>
        <v>1152 pc</v>
      </c>
    </row>
    <row r="1891" spans="1:3" x14ac:dyDescent="0.25">
      <c r="A1891" s="22" t="str">
        <f>INDEX(Table2[NAMA BARANG],ROW()-2)</f>
        <v>Post it PF 2368</v>
      </c>
      <c r="B1891" s="23">
        <f ca="1">INDEX(Table2[TT],ROW()-2)</f>
        <v>1</v>
      </c>
      <c r="C1891" s="24" t="str">
        <f>INDEX(Table2[KET],ROW()-2)</f>
        <v>1152 pc</v>
      </c>
    </row>
    <row r="1892" spans="1:3" x14ac:dyDescent="0.25">
      <c r="A1892" s="22" t="str">
        <f>INDEX(Table2[NAMA BARANG],ROW()-2)</f>
        <v>Post it PF 3368(5)/ 4368(4)</v>
      </c>
      <c r="B1892" s="23">
        <f ca="1">INDEX(Table2[TT],ROW()-2)</f>
        <v>9</v>
      </c>
      <c r="C1892" s="24" t="str">
        <f>INDEX(Table2[KET],ROW()-2)</f>
        <v>1152 pc</v>
      </c>
    </row>
    <row r="1893" spans="1:3" x14ac:dyDescent="0.25">
      <c r="A1893" s="22" t="str">
        <f>INDEX(Table2[NAMA BARANG],ROW()-2)</f>
        <v>Post it PF 3899</v>
      </c>
      <c r="B1893" s="23">
        <f ca="1">INDEX(Table2[TT],ROW()-2)</f>
        <v>5</v>
      </c>
      <c r="C1893" s="24" t="str">
        <f>INDEX(Table2[KET],ROW()-2)</f>
        <v>1152 pc</v>
      </c>
    </row>
    <row r="1894" spans="1:3" x14ac:dyDescent="0.25">
      <c r="A1894" s="22" t="str">
        <f>INDEX(Table2[NAMA BARANG],ROW()-2)</f>
        <v>Post it PF 5368(3)/ 6368(6)</v>
      </c>
      <c r="B1894" s="23">
        <f ca="1">INDEX(Table2[TT],ROW()-2)</f>
        <v>9</v>
      </c>
      <c r="C1894" s="24" t="str">
        <f>INDEX(Table2[KET],ROW()-2)</f>
        <v>1152 pc</v>
      </c>
    </row>
    <row r="1895" spans="1:3" x14ac:dyDescent="0.25">
      <c r="A1895" s="22" t="str">
        <f>INDEX(Table2[NAMA BARANG],ROW()-2)</f>
        <v>Post it PF 5899(2)/ 6899(2)</v>
      </c>
      <c r="B1895" s="23">
        <f ca="1">INDEX(Table2[TT],ROW()-2)</f>
        <v>4</v>
      </c>
      <c r="C1895" s="24" t="str">
        <f>INDEX(Table2[KET],ROW()-2)</f>
        <v>1152 pc</v>
      </c>
    </row>
    <row r="1896" spans="1:3" x14ac:dyDescent="0.25">
      <c r="A1896" s="22" t="str">
        <f>INDEX(Table2[NAMA BARANG],ROW()-2)</f>
        <v>Post it Post A</v>
      </c>
      <c r="B1896" s="23">
        <f ca="1">INDEX(Table2[TT],ROW()-2)</f>
        <v>1</v>
      </c>
      <c r="C1896" s="24" t="str">
        <f>INDEX(Table2[KET],ROW()-2)</f>
        <v>1200 pc</v>
      </c>
    </row>
    <row r="1897" spans="1:3" x14ac:dyDescent="0.25">
      <c r="A1897" s="22" t="str">
        <f>INDEX(Table2[NAMA BARANG],ROW()-2)</f>
        <v>Post it SHF 5</v>
      </c>
      <c r="B1897" s="23">
        <f ca="1">INDEX(Table2[TT],ROW()-2)</f>
        <v>1</v>
      </c>
      <c r="C1897" s="24">
        <f>INDEX(Table2[KET],ROW()-2)</f>
        <v>1200</v>
      </c>
    </row>
    <row r="1898" spans="1:3" x14ac:dyDescent="0.25">
      <c r="A1898" s="22" t="str">
        <f>INDEX(Table2[NAMA BARANG],ROW()-2)</f>
        <v>Punch 821 Stempel</v>
      </c>
      <c r="B1898" s="23">
        <f ca="1">INDEX(Table2[TT],ROW()-2)</f>
        <v>1</v>
      </c>
      <c r="C1898" s="24" t="str">
        <f>INDEX(Table2[KET],ROW()-2)</f>
        <v>864 pc</v>
      </c>
    </row>
    <row r="1899" spans="1:3" x14ac:dyDescent="0.25">
      <c r="A1899" s="22" t="str">
        <f>INDEX(Table2[NAMA BARANG],ROW()-2)</f>
        <v>Punch General (B) (330)</v>
      </c>
      <c r="B1899" s="23">
        <f ca="1">INDEX(Table2[TT],ROW()-2)</f>
        <v>29</v>
      </c>
      <c r="C1899" s="24" t="str">
        <f>INDEX(Table2[KET],ROW()-2)</f>
        <v>5 ls</v>
      </c>
    </row>
    <row r="1900" spans="1:3" x14ac:dyDescent="0.25">
      <c r="A1900" s="22" t="str">
        <f>INDEX(Table2[NAMA BARANG],ROW()-2)</f>
        <v>Punch General (K) (220)</v>
      </c>
      <c r="B1900" s="23">
        <f ca="1">INDEX(Table2[TT],ROW()-2)</f>
        <v>17</v>
      </c>
      <c r="C1900" s="24" t="str">
        <f>INDEX(Table2[KET],ROW()-2)</f>
        <v>10 ls</v>
      </c>
    </row>
    <row r="1901" spans="1:3" x14ac:dyDescent="0.25">
      <c r="A1901" s="22" t="str">
        <f>INDEX(Table2[NAMA BARANG],ROW()-2)</f>
        <v>Push pin warna Nariko</v>
      </c>
      <c r="B1901" s="23">
        <f ca="1">INDEX(Table2[TT],ROW()-2)</f>
        <v>2</v>
      </c>
      <c r="C1901" s="24" t="str">
        <f>INDEX(Table2[KET],ROW()-2)</f>
        <v>720 pk</v>
      </c>
    </row>
    <row r="1902" spans="1:3" x14ac:dyDescent="0.25">
      <c r="A1902" s="22" t="str">
        <f>INDEX(Table2[NAMA BARANG],ROW()-2)</f>
        <v>Puzzle M 6662</v>
      </c>
      <c r="B1902" s="23">
        <f ca="1">INDEX(Table2[TT],ROW()-2)</f>
        <v>1</v>
      </c>
      <c r="C1902" s="24" t="str">
        <f>INDEX(Table2[KET],ROW()-2)</f>
        <v>200 pc</v>
      </c>
    </row>
    <row r="1903" spans="1:3" x14ac:dyDescent="0.25">
      <c r="A1903" s="22" t="str">
        <f>INDEX(Table2[NAMA BARANG],ROW()-2)</f>
        <v>Puzzle S 6663</v>
      </c>
      <c r="B1903" s="23">
        <f ca="1">INDEX(Table2[TT],ROW()-2)</f>
        <v>1</v>
      </c>
      <c r="C1903" s="24" t="str">
        <f>INDEX(Table2[KET],ROW()-2)</f>
        <v>500 pc</v>
      </c>
    </row>
    <row r="1904" spans="1:3" x14ac:dyDescent="0.25">
      <c r="A1904" s="22" t="str">
        <f>INDEX(Table2[NAMA BARANG],ROW()-2)</f>
        <v>Puzzle Spiderman Gloria</v>
      </c>
      <c r="B1904" s="23">
        <f ca="1">INDEX(Table2[TT],ROW()-2)</f>
        <v>5</v>
      </c>
      <c r="C1904" s="24" t="str">
        <f>INDEX(Table2[KET],ROW()-2)</f>
        <v>260 pc</v>
      </c>
    </row>
    <row r="1905" spans="1:3" x14ac:dyDescent="0.25">
      <c r="A1905" s="22" t="str">
        <f>INDEX(Table2[NAMA BARANG],ROW()-2)</f>
        <v>Puzzle Spiderman Gloria</v>
      </c>
      <c r="B1905" s="23">
        <f ca="1">INDEX(Table2[TT],ROW()-2)</f>
        <v>7</v>
      </c>
      <c r="C1905" s="24" t="str">
        <f>INDEX(Table2[KET],ROW()-2)</f>
        <v>260 pc</v>
      </c>
    </row>
    <row r="1906" spans="1:3" x14ac:dyDescent="0.25">
      <c r="A1906" s="22" t="str">
        <f>INDEX(Table2[NAMA BARANG],ROW()-2)</f>
        <v>Puzzle TG PO-01 Fancy CMP</v>
      </c>
      <c r="B1906" s="23">
        <f ca="1">INDEX(Table2[TT],ROW()-2)</f>
        <v>6</v>
      </c>
      <c r="C1906" s="24" t="str">
        <f>INDEX(Table2[KET],ROW()-2)</f>
        <v>2000 pc</v>
      </c>
    </row>
    <row r="1907" spans="1:3" x14ac:dyDescent="0.25">
      <c r="A1907" s="22" t="str">
        <f>INDEX(Table2[NAMA BARANG],ROW()-2)</f>
        <v>Puzzle TG PO-01 Fancy CMP</v>
      </c>
      <c r="B1907" s="23">
        <f ca="1">INDEX(Table2[TT],ROW()-2)</f>
        <v>7</v>
      </c>
      <c r="C1907" s="24" t="str">
        <f>INDEX(Table2[KET],ROW()-2)</f>
        <v>2000 pc</v>
      </c>
    </row>
    <row r="1908" spans="1:3" x14ac:dyDescent="0.25">
      <c r="A1908" s="22" t="str">
        <f>INDEX(Table2[NAMA BARANG],ROW()-2)</f>
        <v>Puzzle TG PO-01 Fancy CMP</v>
      </c>
      <c r="B1908" s="23">
        <f ca="1">INDEX(Table2[TT],ROW()-2)</f>
        <v>10</v>
      </c>
      <c r="C1908" s="24" t="str">
        <f>INDEX(Table2[KET],ROW()-2)</f>
        <v>2000 pc</v>
      </c>
    </row>
    <row r="1909" spans="1:3" x14ac:dyDescent="0.25">
      <c r="A1909" s="22" t="str">
        <f>INDEX(Table2[NAMA BARANG],ROW()-2)</f>
        <v>PW 12W Demo</v>
      </c>
      <c r="B1909" s="23">
        <f ca="1">INDEX(Table2[TT],ROW()-2)</f>
        <v>1</v>
      </c>
      <c r="C1909" s="24" t="str">
        <f>INDEX(Table2[KET],ROW()-2)</f>
        <v>16 ls</v>
      </c>
    </row>
    <row r="1910" spans="1:3" x14ac:dyDescent="0.25">
      <c r="A1910" s="22" t="str">
        <f>INDEX(Table2[NAMA BARANG],ROW()-2)</f>
        <v>PW 12w panjang BTS</v>
      </c>
      <c r="B1910" s="23">
        <f ca="1">INDEX(Table2[TT],ROW()-2)</f>
        <v>55</v>
      </c>
      <c r="C1910" s="24" t="str">
        <f>INDEX(Table2[KET],ROW()-2)</f>
        <v>20 gr</v>
      </c>
    </row>
    <row r="1911" spans="1:3" x14ac:dyDescent="0.25">
      <c r="A1911" s="22" t="str">
        <f>INDEX(Table2[NAMA BARANG],ROW()-2)</f>
        <v>PW 12w panjang Vanco 200</v>
      </c>
      <c r="B1911" s="23">
        <f ca="1">INDEX(Table2[TT],ROW()-2)</f>
        <v>13</v>
      </c>
      <c r="C1911" s="24" t="str">
        <f>INDEX(Table2[KET],ROW()-2)</f>
        <v>240 ls</v>
      </c>
    </row>
    <row r="1912" spans="1:3" x14ac:dyDescent="0.25">
      <c r="A1912" s="22" t="str">
        <f>INDEX(Table2[NAMA BARANG],ROW()-2)</f>
        <v>PW Infico 3,5 pdk 1235</v>
      </c>
      <c r="B1912" s="23">
        <f ca="1">INDEX(Table2[TT],ROW()-2)</f>
        <v>4</v>
      </c>
      <c r="C1912" s="24" t="str">
        <f>INDEX(Table2[KET],ROW()-2)</f>
        <v>24 ls</v>
      </c>
    </row>
    <row r="1913" spans="1:3" x14ac:dyDescent="0.25">
      <c r="A1913" s="22" t="str">
        <f>INDEX(Table2[NAMA BARANG],ROW()-2)</f>
        <v>PW Kayagi 12w panjang Ky Cp 12K</v>
      </c>
      <c r="B1913" s="23">
        <f ca="1">INDEX(Table2[TT],ROW()-2)</f>
        <v>2</v>
      </c>
      <c r="C1913" s="24" t="str">
        <f>INDEX(Table2[KET],ROW()-2)</f>
        <v>20 ls</v>
      </c>
    </row>
    <row r="1914" spans="1:3" x14ac:dyDescent="0.25">
      <c r="A1914" s="22" t="str">
        <f>INDEX(Table2[NAMA BARANG],ROW()-2)</f>
        <v>PW Klg 12w AB &amp; S5 Kym Cp 120T</v>
      </c>
      <c r="B1914" s="23">
        <f ca="1">INDEX(Table2[TT],ROW()-2)</f>
        <v>1</v>
      </c>
      <c r="C1914" s="24" t="str">
        <f>INDEX(Table2[KET],ROW()-2)</f>
        <v>120 set</v>
      </c>
    </row>
    <row r="1915" spans="1:3" x14ac:dyDescent="0.25">
      <c r="A1915" s="22" t="str">
        <f>INDEX(Table2[NAMA BARANG],ROW()-2)</f>
        <v>PW Klg RRT 12w pendek</v>
      </c>
      <c r="B1915" s="23">
        <f ca="1">INDEX(Table2[TT],ROW()-2)</f>
        <v>1</v>
      </c>
      <c r="C1915" s="24" t="str">
        <f>INDEX(Table2[KET],ROW()-2)</f>
        <v>30 ls</v>
      </c>
    </row>
    <row r="1916" spans="1:3" x14ac:dyDescent="0.25">
      <c r="A1916" s="22" t="str">
        <f>INDEX(Table2[NAMA BARANG],ROW()-2)</f>
        <v>PW Pjg 12/ 24 W 0723</v>
      </c>
      <c r="B1916" s="23">
        <f ca="1">INDEX(Table2[TT],ROW()-2)</f>
        <v>1</v>
      </c>
      <c r="C1916" s="24" t="str">
        <f>INDEX(Table2[KET],ROW()-2)</f>
        <v>20 ls</v>
      </c>
    </row>
    <row r="1917" spans="1:3" x14ac:dyDescent="0.25">
      <c r="A1917" s="22" t="str">
        <f>INDEX(Table2[NAMA BARANG],ROW()-2)</f>
        <v>PW set 10703/ 12w panjang</v>
      </c>
      <c r="B1917" s="23">
        <f ca="1">INDEX(Table2[TT],ROW()-2)</f>
        <v>2</v>
      </c>
      <c r="C1917" s="24" t="str">
        <f>INDEX(Table2[KET],ROW()-2)</f>
        <v>24 ls</v>
      </c>
    </row>
    <row r="1918" spans="1:3" x14ac:dyDescent="0.25">
      <c r="A1918" s="22" t="str">
        <f>INDEX(Table2[NAMA BARANG],ROW()-2)</f>
        <v>PW Station I pendek</v>
      </c>
      <c r="B1918" s="23">
        <f ca="1">INDEX(Table2[TT],ROW()-2)</f>
        <v>1</v>
      </c>
      <c r="C1918" s="24" t="str">
        <f>INDEX(Table2[KET],ROW()-2)</f>
        <v>40 gr</v>
      </c>
    </row>
    <row r="1919" spans="1:3" x14ac:dyDescent="0.25">
      <c r="A1919" s="22" t="str">
        <f>INDEX(Table2[NAMA BARANG],ROW()-2)</f>
        <v>PW Super Lead 3724</v>
      </c>
      <c r="B1919" s="23">
        <f ca="1">INDEX(Table2[TT],ROW()-2)</f>
        <v>5</v>
      </c>
      <c r="C1919" s="24" t="str">
        <f>INDEX(Table2[KET],ROW()-2)</f>
        <v>120 pc</v>
      </c>
    </row>
    <row r="1920" spans="1:3" x14ac:dyDescent="0.25">
      <c r="A1920" s="22" t="str">
        <f>INDEX(Table2[NAMA BARANG],ROW()-2)</f>
        <v>PW Trifelo 12w TF-128-12 Double colour</v>
      </c>
      <c r="B1920" s="23">
        <f ca="1">INDEX(Table2[TT],ROW()-2)</f>
        <v>2</v>
      </c>
      <c r="C1920" s="24" t="str">
        <f>INDEX(Table2[KET],ROW()-2)</f>
        <v>240 pc</v>
      </c>
    </row>
    <row r="1921" spans="1:3" x14ac:dyDescent="0.25">
      <c r="A1921" s="22" t="str">
        <f>INDEX(Table2[NAMA BARANG],ROW()-2)</f>
        <v>PW Trifelo 6/ 12w</v>
      </c>
      <c r="B1921" s="23">
        <f ca="1">INDEX(Table2[TT],ROW()-2)</f>
        <v>3</v>
      </c>
      <c r="C1921" s="24" t="str">
        <f>INDEX(Table2[KET],ROW()-2)</f>
        <v>480 set</v>
      </c>
    </row>
    <row r="1922" spans="1:3" x14ac:dyDescent="0.25">
      <c r="A1922" s="22" t="str">
        <f>INDEX(Table2[NAMA BARANG],ROW()-2)</f>
        <v>Refill Cross</v>
      </c>
      <c r="B1922" s="23">
        <f ca="1">INDEX(Table2[TT],ROW()-2)</f>
        <v>1</v>
      </c>
      <c r="C1922" s="24" t="str">
        <f>INDEX(Table2[KET],ROW()-2)</f>
        <v>1000 ls</v>
      </c>
    </row>
    <row r="1923" spans="1:3" x14ac:dyDescent="0.25">
      <c r="A1923" s="22" t="str">
        <f>INDEX(Table2[NAMA BARANG],ROW()-2)</f>
        <v>Sampul Folio lem alexander</v>
      </c>
      <c r="B1923" s="23">
        <f ca="1">INDEX(Table2[TT],ROW()-2)</f>
        <v>35</v>
      </c>
      <c r="C1923" s="24" t="str">
        <f>INDEX(Table2[KET],ROW()-2)</f>
        <v>200 pk</v>
      </c>
    </row>
    <row r="1924" spans="1:3" x14ac:dyDescent="0.25">
      <c r="A1924" s="22" t="str">
        <f>INDEX(Table2[NAMA BARANG],ROW()-2)</f>
        <v>Sampul Kenjoy 34,5 motif warna</v>
      </c>
      <c r="B1924" s="23">
        <f ca="1">INDEX(Table2[TT],ROW()-2)</f>
        <v>3</v>
      </c>
      <c r="C1924" s="24">
        <f>INDEX(Table2[KET],ROW()-2)</f>
        <v>270</v>
      </c>
    </row>
    <row r="1925" spans="1:3" x14ac:dyDescent="0.25">
      <c r="A1925" s="22" t="str">
        <f>INDEX(Table2[NAMA BARANG],ROW()-2)</f>
        <v>Sampul Kwarto batik UTN</v>
      </c>
      <c r="B1925" s="23">
        <f ca="1">INDEX(Table2[TT],ROW()-2)</f>
        <v>18</v>
      </c>
      <c r="C1925" s="24" t="str">
        <f>INDEX(Table2[KET],ROW()-2)</f>
        <v>240 pk</v>
      </c>
    </row>
    <row r="1926" spans="1:3" x14ac:dyDescent="0.25">
      <c r="A1926" s="22" t="str">
        <f>INDEX(Table2[NAMA BARANG],ROW()-2)</f>
        <v>Sampul OPP alex Kwarto lem (1Q 296 pk)</v>
      </c>
      <c r="B1926" s="23">
        <f ca="1">INDEX(Table2[TT],ROW()-2)</f>
        <v>3</v>
      </c>
      <c r="C1926" s="24">
        <f>INDEX(Table2[KET],ROW()-2)</f>
        <v>300</v>
      </c>
    </row>
    <row r="1927" spans="1:3" x14ac:dyDescent="0.25">
      <c r="A1927" s="22" t="str">
        <f>INDEX(Table2[NAMA BARANG],ROW()-2)</f>
        <v>Sampul OPP alexander boxy</v>
      </c>
      <c r="B1927" s="23">
        <f ca="1">INDEX(Table2[TT],ROW()-2)</f>
        <v>1</v>
      </c>
      <c r="C1927" s="24">
        <f>INDEX(Table2[KET],ROW()-2)</f>
        <v>300</v>
      </c>
    </row>
    <row r="1928" spans="1:3" x14ac:dyDescent="0.25">
      <c r="A1928" s="22" t="str">
        <f>INDEX(Table2[NAMA BARANG],ROW()-2)</f>
        <v>Sampul OPP jersy Folio TBL 50 micron</v>
      </c>
      <c r="B1928" s="23">
        <f ca="1">INDEX(Table2[TT],ROW()-2)</f>
        <v>1</v>
      </c>
      <c r="C1928" s="24" t="str">
        <f>INDEX(Table2[KET],ROW()-2)</f>
        <v>160 pc</v>
      </c>
    </row>
    <row r="1929" spans="1:3" x14ac:dyDescent="0.25">
      <c r="A1929" s="22" t="str">
        <f>INDEX(Table2[NAMA BARANG],ROW()-2)</f>
        <v>Sampul Roll 34T Kenjoy</v>
      </c>
      <c r="B1929" s="23">
        <f ca="1">INDEX(Table2[TT],ROW()-2)</f>
        <v>6</v>
      </c>
      <c r="C1929" s="24" t="str">
        <f>INDEX(Table2[KET],ROW()-2)</f>
        <v>200 roll</v>
      </c>
    </row>
    <row r="1930" spans="1:3" x14ac:dyDescent="0.25">
      <c r="A1930" s="22" t="str">
        <f>INDEX(Table2[NAMA BARANG],ROW()-2)</f>
        <v>Sampul Roll 45B Kenjoy</v>
      </c>
      <c r="B1930" s="23">
        <f ca="1">INDEX(Table2[TT],ROW()-2)</f>
        <v>8</v>
      </c>
      <c r="C1930" s="24" t="str">
        <f>INDEX(Table2[KET],ROW()-2)</f>
        <v>200 roll</v>
      </c>
    </row>
    <row r="1931" spans="1:3" x14ac:dyDescent="0.25">
      <c r="A1931" s="22" t="str">
        <f>INDEX(Table2[NAMA BARANG],ROW()-2)</f>
        <v>Sampul Roll Dust 454</v>
      </c>
      <c r="B1931" s="23">
        <f ca="1">INDEX(Table2[TT],ROW()-2)</f>
        <v>3</v>
      </c>
      <c r="C1931" s="24">
        <f>INDEX(Table2[KET],ROW()-2)</f>
        <v>300</v>
      </c>
    </row>
    <row r="1932" spans="1:3" x14ac:dyDescent="0.25">
      <c r="A1932" s="22" t="str">
        <f>INDEX(Table2[NAMA BARANG],ROW()-2)</f>
        <v>Sampul Samson Boxy batik</v>
      </c>
      <c r="B1932" s="23">
        <f ca="1">INDEX(Table2[TT],ROW()-2)</f>
        <v>9</v>
      </c>
      <c r="C1932" s="24" t="str">
        <f>INDEX(Table2[KET],ROW()-2)</f>
        <v>200 pc</v>
      </c>
    </row>
    <row r="1933" spans="1:3" x14ac:dyDescent="0.25">
      <c r="A1933" s="22" t="str">
        <f>INDEX(Table2[NAMA BARANG],ROW()-2)</f>
        <v>Sampul Samson Boxy Fancy</v>
      </c>
      <c r="B1933" s="23">
        <f ca="1">INDEX(Table2[TT],ROW()-2)</f>
        <v>5</v>
      </c>
      <c r="C1933" s="24" t="str">
        <f>INDEX(Table2[KET],ROW()-2)</f>
        <v>32 PCS</v>
      </c>
    </row>
    <row r="1934" spans="1:3" x14ac:dyDescent="0.25">
      <c r="A1934" s="22" t="str">
        <f>INDEX(Table2[NAMA BARANG],ROW()-2)</f>
        <v>Sampul Samson Kwarto Fancy</v>
      </c>
      <c r="B1934" s="23">
        <f ca="1">INDEX(Table2[TT],ROW()-2)</f>
        <v>5</v>
      </c>
      <c r="C1934" s="24" t="str">
        <f>INDEX(Table2[KET],ROW()-2)</f>
        <v>48 PCS</v>
      </c>
    </row>
    <row r="1935" spans="1:3" x14ac:dyDescent="0.25">
      <c r="A1935" s="22" t="str">
        <f>INDEX(Table2[NAMA BARANG],ROW()-2)</f>
        <v>Selongsong pentel Enter</v>
      </c>
      <c r="B1935" s="23">
        <f ca="1">INDEX(Table2[TT],ROW()-2)</f>
        <v>2</v>
      </c>
      <c r="C1935" s="24" t="str">
        <f>INDEX(Table2[KET],ROW()-2)</f>
        <v>108 ls</v>
      </c>
    </row>
    <row r="1936" spans="1:3" x14ac:dyDescent="0.25">
      <c r="A1936" s="22" t="str">
        <f>INDEX(Table2[NAMA BARANG],ROW()-2)</f>
        <v>Silet gagang plastik</v>
      </c>
      <c r="B1936" s="23">
        <f ca="1">INDEX(Table2[TT],ROW()-2)</f>
        <v>6</v>
      </c>
      <c r="C1936" s="24" t="str">
        <f>INDEX(Table2[KET],ROW()-2)</f>
        <v>20 gr</v>
      </c>
    </row>
    <row r="1937" spans="1:3" x14ac:dyDescent="0.25">
      <c r="A1937" s="22" t="str">
        <f>INDEX(Table2[NAMA BARANG],ROW()-2)</f>
        <v>Silet renteng F 2018</v>
      </c>
      <c r="B1937" s="23">
        <f ca="1">INDEX(Table2[TT],ROW()-2)</f>
        <v>14</v>
      </c>
      <c r="C1937" s="24" t="str">
        <f>INDEX(Table2[KET],ROW()-2)</f>
        <v>20 GRS</v>
      </c>
    </row>
    <row r="1938" spans="1:3" x14ac:dyDescent="0.25">
      <c r="A1938" s="22" t="str">
        <f>INDEX(Table2[NAMA BARANG],ROW()-2)</f>
        <v>Simpoa moshi-moshi jumbo 1803</v>
      </c>
      <c r="B1938" s="23">
        <f ca="1">INDEX(Table2[TT],ROW()-2)</f>
        <v>2</v>
      </c>
      <c r="C1938" s="24" t="str">
        <f>INDEX(Table2[KET],ROW()-2)</f>
        <v>8 ls</v>
      </c>
    </row>
    <row r="1939" spans="1:3" x14ac:dyDescent="0.25">
      <c r="A1939" s="22" t="str">
        <f>INDEX(Table2[NAMA BARANG],ROW()-2)</f>
        <v>Sipoa 13 baris JAYA</v>
      </c>
      <c r="B1939" s="23">
        <f ca="1">INDEX(Table2[TT],ROW()-2)</f>
        <v>2</v>
      </c>
      <c r="C1939" s="24" t="str">
        <f>INDEX(Table2[KET],ROW()-2)</f>
        <v>300 pc</v>
      </c>
    </row>
    <row r="1940" spans="1:3" x14ac:dyDescent="0.25">
      <c r="A1940" s="22" t="str">
        <f>INDEX(Table2[NAMA BARANG],ROW()-2)</f>
        <v>Sipoa 17 baris kayu</v>
      </c>
      <c r="B1940" s="23">
        <f ca="1">INDEX(Table2[TT],ROW()-2)</f>
        <v>2</v>
      </c>
      <c r="C1940" s="24" t="str">
        <f>INDEX(Table2[KET],ROW()-2)</f>
        <v>60 pc</v>
      </c>
    </row>
    <row r="1941" spans="1:3" x14ac:dyDescent="0.25">
      <c r="A1941" s="22" t="str">
        <f>INDEX(Table2[NAMA BARANG],ROW()-2)</f>
        <v>Sipoa 2831</v>
      </c>
      <c r="B1941" s="23">
        <f ca="1">INDEX(Table2[TT],ROW()-2)</f>
        <v>2</v>
      </c>
      <c r="C1941" s="24" t="str">
        <f>INDEX(Table2[KET],ROW()-2)</f>
        <v>192 pc</v>
      </c>
    </row>
    <row r="1942" spans="1:3" x14ac:dyDescent="0.25">
      <c r="A1942" s="22" t="str">
        <f>INDEX(Table2[NAMA BARANG],ROW()-2)</f>
        <v>Sipoa 8010</v>
      </c>
      <c r="B1942" s="23">
        <f ca="1">INDEX(Table2[TT],ROW()-2)</f>
        <v>16</v>
      </c>
      <c r="C1942" s="24" t="str">
        <f>INDEX(Table2[KET],ROW()-2)</f>
        <v>144 pc</v>
      </c>
    </row>
    <row r="1943" spans="1:3" x14ac:dyDescent="0.25">
      <c r="A1943" s="22" t="str">
        <f>INDEX(Table2[NAMA BARANG],ROW()-2)</f>
        <v>Sipoa 8011 apel</v>
      </c>
      <c r="B1943" s="23">
        <f ca="1">INDEX(Table2[TT],ROW()-2)</f>
        <v>8</v>
      </c>
      <c r="C1943" s="24" t="str">
        <f>INDEX(Table2[KET],ROW()-2)</f>
        <v>240 pc</v>
      </c>
    </row>
    <row r="1944" spans="1:3" x14ac:dyDescent="0.25">
      <c r="A1944" s="22" t="str">
        <f>INDEX(Table2[NAMA BARANG],ROW()-2)</f>
        <v>Sipoa 8012</v>
      </c>
      <c r="B1944" s="23">
        <f ca="1">INDEX(Table2[TT],ROW()-2)</f>
        <v>7</v>
      </c>
      <c r="C1944" s="24" t="str">
        <f>INDEX(Table2[KET],ROW()-2)</f>
        <v>240 pc</v>
      </c>
    </row>
    <row r="1945" spans="1:3" x14ac:dyDescent="0.25">
      <c r="A1945" s="22" t="str">
        <f>INDEX(Table2[NAMA BARANG],ROW()-2)</f>
        <v>Sipoa 8013</v>
      </c>
      <c r="B1945" s="23">
        <f ca="1">INDEX(Table2[TT],ROW()-2)</f>
        <v>7</v>
      </c>
      <c r="C1945" s="24" t="str">
        <f>INDEX(Table2[KET],ROW()-2)</f>
        <v>240 pc</v>
      </c>
    </row>
    <row r="1946" spans="1:3" x14ac:dyDescent="0.25">
      <c r="A1946" s="22" t="str">
        <f>INDEX(Table2[NAMA BARANG],ROW()-2)</f>
        <v>Sipoa 8022 VanArt</v>
      </c>
      <c r="B1946" s="23">
        <f ca="1">INDEX(Table2[TT],ROW()-2)</f>
        <v>13</v>
      </c>
      <c r="C1946" s="24" t="str">
        <f>INDEX(Table2[KET],ROW()-2)</f>
        <v>156 pc</v>
      </c>
    </row>
    <row r="1947" spans="1:3" x14ac:dyDescent="0.25">
      <c r="A1947" s="22" t="str">
        <f>INDEX(Table2[NAMA BARANG],ROW()-2)</f>
        <v>Sipoa 8023</v>
      </c>
      <c r="B1947" s="23">
        <f ca="1">INDEX(Table2[TT],ROW()-2)</f>
        <v>9</v>
      </c>
      <c r="C1947" s="24" t="str">
        <f>INDEX(Table2[KET],ROW()-2)</f>
        <v>288 pc</v>
      </c>
    </row>
    <row r="1948" spans="1:3" x14ac:dyDescent="0.25">
      <c r="A1948" s="22" t="str">
        <f>INDEX(Table2[NAMA BARANG],ROW()-2)</f>
        <v>Sipoa Angel (8)/ Strawberry</v>
      </c>
      <c r="B1948" s="23">
        <f ca="1">INDEX(Table2[TT],ROW()-2)</f>
        <v>11</v>
      </c>
      <c r="C1948" s="24" t="str">
        <f>INDEX(Table2[KET],ROW()-2)</f>
        <v>30 ls</v>
      </c>
    </row>
    <row r="1949" spans="1:3" x14ac:dyDescent="0.25">
      <c r="A1949" s="22" t="str">
        <f>INDEX(Table2[NAMA BARANG],ROW()-2)</f>
        <v>Sipoa Besco BC 117</v>
      </c>
      <c r="B1949" s="23">
        <f ca="1">INDEX(Table2[TT],ROW()-2)</f>
        <v>3</v>
      </c>
      <c r="C1949" s="24" t="str">
        <f>INDEX(Table2[KET],ROW()-2)</f>
        <v>300 pc</v>
      </c>
    </row>
    <row r="1950" spans="1:3" x14ac:dyDescent="0.25">
      <c r="A1950" s="22" t="str">
        <f>INDEX(Table2[NAMA BARANG],ROW()-2)</f>
        <v>Sipoa CS 816 Rabbit</v>
      </c>
      <c r="B1950" s="23">
        <f ca="1">INDEX(Table2[TT],ROW()-2)</f>
        <v>3</v>
      </c>
      <c r="C1950" s="24" t="str">
        <f>INDEX(Table2[KET],ROW()-2)</f>
        <v>384 pc</v>
      </c>
    </row>
    <row r="1951" spans="1:3" x14ac:dyDescent="0.25">
      <c r="A1951" s="22" t="str">
        <f>INDEX(Table2[NAMA BARANG],ROW()-2)</f>
        <v>Sipoa kaki B 808 Moshi Moshi BLK</v>
      </c>
      <c r="B1951" s="23">
        <f ca="1">INDEX(Table2[TT],ROW()-2)</f>
        <v>8</v>
      </c>
      <c r="C1951" s="24" t="str">
        <f>INDEX(Table2[KET],ROW()-2)</f>
        <v>24 ls</v>
      </c>
    </row>
    <row r="1952" spans="1:3" x14ac:dyDescent="0.25">
      <c r="A1952" s="22" t="str">
        <f>INDEX(Table2[NAMA BARANG],ROW()-2)</f>
        <v>Sipoa kaki K 807 Moshi Moshi BLK</v>
      </c>
      <c r="B1952" s="23">
        <f ca="1">INDEX(Table2[TT],ROW()-2)</f>
        <v>9</v>
      </c>
      <c r="C1952" s="24" t="str">
        <f>INDEX(Table2[KET],ROW()-2)</f>
        <v>36 ls</v>
      </c>
    </row>
    <row r="1953" spans="1:3" x14ac:dyDescent="0.25">
      <c r="A1953" s="22" t="str">
        <f>INDEX(Table2[NAMA BARANG],ROW()-2)</f>
        <v>Sipoa rainbow besar</v>
      </c>
      <c r="B1953" s="23">
        <f ca="1">INDEX(Table2[TT],ROW()-2)</f>
        <v>8</v>
      </c>
      <c r="C1953" s="24" t="str">
        <f>INDEX(Table2[KET],ROW()-2)</f>
        <v>1 grs</v>
      </c>
    </row>
    <row r="1954" spans="1:3" x14ac:dyDescent="0.25">
      <c r="A1954" s="22" t="str">
        <f>INDEX(Table2[NAMA BARANG],ROW()-2)</f>
        <v>Sipoa sedang 8590</v>
      </c>
      <c r="B1954" s="23">
        <f ca="1">INDEX(Table2[TT],ROW()-2)</f>
        <v>15</v>
      </c>
      <c r="C1954" s="24" t="str">
        <f>INDEX(Table2[KET],ROW()-2)</f>
        <v>216 pc</v>
      </c>
    </row>
    <row r="1955" spans="1:3" x14ac:dyDescent="0.25">
      <c r="A1955" s="22" t="str">
        <f>INDEX(Table2[NAMA BARANG],ROW()-2)</f>
        <v>Sipoa TZ 8012</v>
      </c>
      <c r="B1955" s="23">
        <f ca="1">INDEX(Table2[TT],ROW()-2)</f>
        <v>9</v>
      </c>
      <c r="C1955" s="24" t="str">
        <f>INDEX(Table2[KET],ROW()-2)</f>
        <v>240 pc</v>
      </c>
    </row>
    <row r="1956" spans="1:3" x14ac:dyDescent="0.25">
      <c r="A1956" s="22" t="str">
        <f>INDEX(Table2[NAMA BARANG],ROW()-2)</f>
        <v>Sipoa YM 011</v>
      </c>
      <c r="B1956" s="23">
        <f ca="1">INDEX(Table2[TT],ROW()-2)</f>
        <v>15</v>
      </c>
      <c r="C1956" s="24" t="str">
        <f>INDEX(Table2[KET],ROW()-2)</f>
        <v>60 ls</v>
      </c>
    </row>
    <row r="1957" spans="1:3" x14ac:dyDescent="0.25">
      <c r="A1957" s="22" t="str">
        <f>INDEX(Table2[NAMA BARANG],ROW()-2)</f>
        <v>Slide Binder 7mm K(4)/ B(1)/ Ht(1) blk</v>
      </c>
      <c r="B1957" s="23">
        <f ca="1">INDEX(Table2[TT],ROW()-2)</f>
        <v>6</v>
      </c>
      <c r="C1957" s="24">
        <f>INDEX(Table2[KET],ROW()-2)</f>
        <v>2000</v>
      </c>
    </row>
    <row r="1958" spans="1:3" x14ac:dyDescent="0.25">
      <c r="A1958" s="22" t="str">
        <f>INDEX(Table2[NAMA BARANG],ROW()-2)</f>
        <v>Spidol 1F Wp 634-12 Infico</v>
      </c>
      <c r="B1958" s="23">
        <f ca="1">INDEX(Table2[TT],ROW()-2)</f>
        <v>2</v>
      </c>
      <c r="C1958" s="24" t="str">
        <f>INDEX(Table2[KET],ROW()-2)</f>
        <v>16 grs</v>
      </c>
    </row>
    <row r="1959" spans="1:3" x14ac:dyDescent="0.25">
      <c r="A1959" s="22" t="str">
        <f>INDEX(Table2[NAMA BARANG],ROW()-2)</f>
        <v>Spidol 1F Wp 636-12 Infico</v>
      </c>
      <c r="B1959" s="23">
        <f ca="1">INDEX(Table2[TT],ROW()-2)</f>
        <v>9</v>
      </c>
      <c r="C1959" s="24" t="str">
        <f>INDEX(Table2[KET],ROW()-2)</f>
        <v>12 gr</v>
      </c>
    </row>
    <row r="1960" spans="1:3" x14ac:dyDescent="0.25">
      <c r="A1960" s="22" t="str">
        <f>INDEX(Table2[NAMA BARANG],ROW()-2)</f>
        <v>Spidol Hitam Xue Si WT-8009 Executive</v>
      </c>
      <c r="B1960" s="23">
        <f ca="1">INDEX(Table2[TT],ROW()-2)</f>
        <v>1</v>
      </c>
      <c r="C1960" s="24" t="str">
        <f>INDEX(Table2[KET],ROW()-2)</f>
        <v>72 ls</v>
      </c>
    </row>
    <row r="1961" spans="1:3" x14ac:dyDescent="0.25">
      <c r="A1961" s="22" t="str">
        <f>INDEX(Table2[NAMA BARANG],ROW()-2)</f>
        <v>Spidol Infico 886-12</v>
      </c>
      <c r="B1961" s="23">
        <f ca="1">INDEX(Table2[TT],ROW()-2)</f>
        <v>2</v>
      </c>
      <c r="C1961" s="24" t="str">
        <f>INDEX(Table2[KET],ROW()-2)</f>
        <v>192 pc</v>
      </c>
    </row>
    <row r="1962" spans="1:3" x14ac:dyDescent="0.25">
      <c r="A1962" s="22" t="str">
        <f>INDEX(Table2[NAMA BARANG],ROW()-2)</f>
        <v>Spidol marker Chagli PM 9905</v>
      </c>
      <c r="B1962" s="23">
        <f ca="1">INDEX(Table2[TT],ROW()-2)</f>
        <v>5</v>
      </c>
      <c r="C1962" s="24" t="str">
        <f>INDEX(Table2[KET],ROW()-2)</f>
        <v>120 ls</v>
      </c>
    </row>
    <row r="1963" spans="1:3" x14ac:dyDescent="0.25">
      <c r="A1963" s="22" t="str">
        <f>INDEX(Table2[NAMA BARANG],ROW()-2)</f>
        <v>Spidol Show 8 warna</v>
      </c>
      <c r="B1963" s="23">
        <f ca="1">INDEX(Table2[TT],ROW()-2)</f>
        <v>8</v>
      </c>
      <c r="C1963" s="24" t="str">
        <f>INDEX(Table2[KET],ROW()-2)</f>
        <v>12 ls</v>
      </c>
    </row>
    <row r="1964" spans="1:3" x14ac:dyDescent="0.25">
      <c r="A1964" s="22" t="str">
        <f>INDEX(Table2[NAMA BARANG],ROW()-2)</f>
        <v>Spidol Tabung 661-8</v>
      </c>
      <c r="B1964" s="23">
        <f ca="1">INDEX(Table2[TT],ROW()-2)</f>
        <v>3</v>
      </c>
      <c r="C1964" s="24" t="str">
        <f>INDEX(Table2[KET],ROW()-2)</f>
        <v>144 pc</v>
      </c>
    </row>
    <row r="1965" spans="1:3" x14ac:dyDescent="0.25">
      <c r="A1965" s="22" t="str">
        <f>INDEX(Table2[NAMA BARANG],ROW()-2)</f>
        <v>Stabillo 12W DB SP 701</v>
      </c>
      <c r="B1965" s="23">
        <f ca="1">INDEX(Table2[TT],ROW()-2)</f>
        <v>3</v>
      </c>
      <c r="C1965" s="24" t="str">
        <f>INDEX(Table2[KET],ROW()-2)</f>
        <v>56 set</v>
      </c>
    </row>
    <row r="1966" spans="1:3" x14ac:dyDescent="0.25">
      <c r="A1966" s="22" t="str">
        <f>INDEX(Table2[NAMA BARANG],ROW()-2)</f>
        <v>Stabillo 2w HL 219 Zendi</v>
      </c>
      <c r="B1966" s="23">
        <f ca="1">INDEX(Table2[TT],ROW()-2)</f>
        <v>69</v>
      </c>
      <c r="C1966" s="24" t="str">
        <f>INDEX(Table2[KET],ROW()-2)</f>
        <v>144 ls</v>
      </c>
    </row>
    <row r="1967" spans="1:3" x14ac:dyDescent="0.25">
      <c r="A1967" s="22" t="str">
        <f>INDEX(Table2[NAMA BARANG],ROW()-2)</f>
        <v>Stabillo 2w HL 220(8)/ 221(13)</v>
      </c>
      <c r="B1967" s="23">
        <f ca="1">INDEX(Table2[TT],ROW()-2)</f>
        <v>21</v>
      </c>
      <c r="C1967" s="24" t="str">
        <f>INDEX(Table2[KET],ROW()-2)</f>
        <v>144 ls</v>
      </c>
    </row>
    <row r="1968" spans="1:3" x14ac:dyDescent="0.25">
      <c r="A1968" s="22" t="str">
        <f>INDEX(Table2[NAMA BARANG],ROW()-2)</f>
        <v>Stabillo 6608</v>
      </c>
      <c r="B1968" s="23">
        <f ca="1">INDEX(Table2[TT],ROW()-2)</f>
        <v>1</v>
      </c>
      <c r="C1968" s="24" t="str">
        <f>INDEX(Table2[KET],ROW()-2)</f>
        <v>112 box</v>
      </c>
    </row>
    <row r="1969" spans="1:3" x14ac:dyDescent="0.25">
      <c r="A1969" s="22" t="str">
        <f>INDEX(Table2[NAMA BARANG],ROW()-2)</f>
        <v>Stabillo CS 187</v>
      </c>
      <c r="B1969" s="23">
        <f ca="1">INDEX(Table2[TT],ROW()-2)</f>
        <v>1</v>
      </c>
      <c r="C1969" s="24" t="str">
        <f>INDEX(Table2[KET],ROW()-2)</f>
        <v>144 ls</v>
      </c>
    </row>
    <row r="1970" spans="1:3" x14ac:dyDescent="0.25">
      <c r="A1970" s="22" t="str">
        <f>INDEX(Table2[NAMA BARANG],ROW()-2)</f>
        <v>Stabillo CS 2001 Cosh Blk</v>
      </c>
      <c r="B1970" s="23">
        <f ca="1">INDEX(Table2[TT],ROW()-2)</f>
        <v>14</v>
      </c>
      <c r="C1970" s="24" t="str">
        <f>INDEX(Table2[KET],ROW()-2)</f>
        <v>144 ls</v>
      </c>
    </row>
    <row r="1971" spans="1:3" x14ac:dyDescent="0.25">
      <c r="A1971" s="22" t="str">
        <f>INDEX(Table2[NAMA BARANG],ROW()-2)</f>
        <v>Stabillo Fancy STF-2588 mini</v>
      </c>
      <c r="B1971" s="23">
        <f ca="1">INDEX(Table2[TT],ROW()-2)</f>
        <v>1</v>
      </c>
      <c r="C1971" s="24" t="str">
        <f>INDEX(Table2[KET],ROW()-2)</f>
        <v>100 ls</v>
      </c>
    </row>
    <row r="1972" spans="1:3" x14ac:dyDescent="0.25">
      <c r="A1972" s="22" t="str">
        <f>INDEX(Table2[NAMA BARANG],ROW()-2)</f>
        <v>Stabillo Gell GH 789/ 808 joss</v>
      </c>
      <c r="B1972" s="23">
        <f ca="1">INDEX(Table2[TT],ROW()-2)</f>
        <v>5</v>
      </c>
      <c r="C1972" s="24" t="str">
        <f>INDEX(Table2[KET],ROW()-2)</f>
        <v>1000 pc</v>
      </c>
    </row>
    <row r="1973" spans="1:3" x14ac:dyDescent="0.25">
      <c r="A1973" s="22" t="str">
        <f>INDEX(Table2[NAMA BARANG],ROW()-2)</f>
        <v>Stabillo HL 510 (faktur)</v>
      </c>
      <c r="B1973" s="23">
        <f ca="1">INDEX(Table2[TT],ROW()-2)</f>
        <v>14</v>
      </c>
      <c r="C1973" s="24" t="str">
        <f>INDEX(Table2[KET],ROW()-2)</f>
        <v>108 ls</v>
      </c>
    </row>
    <row r="1974" spans="1:3" x14ac:dyDescent="0.25">
      <c r="A1974" s="22" t="str">
        <f>INDEX(Table2[NAMA BARANG],ROW()-2)</f>
        <v>Stabillo HP 6608A K</v>
      </c>
      <c r="B1974" s="23">
        <f ca="1">INDEX(Table2[TT],ROW()-2)</f>
        <v>26</v>
      </c>
      <c r="C1974" s="24" t="str">
        <f>INDEX(Table2[KET],ROW()-2)</f>
        <v>1440 pc</v>
      </c>
    </row>
    <row r="1975" spans="1:3" x14ac:dyDescent="0.25">
      <c r="A1975" s="22" t="str">
        <f>INDEX(Table2[NAMA BARANG],ROW()-2)</f>
        <v>Stabillo PR 9002</v>
      </c>
      <c r="B1975" s="23">
        <f ca="1">INDEX(Table2[TT],ROW()-2)</f>
        <v>1</v>
      </c>
      <c r="C1975" s="24" t="str">
        <f>INDEX(Table2[KET],ROW()-2)</f>
        <v>96 ls</v>
      </c>
    </row>
    <row r="1976" spans="1:3" x14ac:dyDescent="0.25">
      <c r="A1976" s="22" t="str">
        <f>INDEX(Table2[NAMA BARANG],ROW()-2)</f>
        <v>Stabillo TF JHP 789 jelly</v>
      </c>
      <c r="B1976" s="23">
        <f ca="1">INDEX(Table2[TT],ROW()-2)</f>
        <v>46</v>
      </c>
      <c r="C1976" s="24" t="str">
        <f>INDEX(Table2[KET],ROW()-2)</f>
        <v>72 ls</v>
      </c>
    </row>
    <row r="1977" spans="1:3" x14ac:dyDescent="0.25">
      <c r="A1977" s="22" t="str">
        <f>INDEX(Table2[NAMA BARANG],ROW()-2)</f>
        <v>Stabillo TF Mini 105(4)</v>
      </c>
      <c r="B1977" s="23">
        <f ca="1">INDEX(Table2[TT],ROW()-2)</f>
        <v>4</v>
      </c>
      <c r="C1977" s="24" t="str">
        <f>INDEX(Table2[KET],ROW()-2)</f>
        <v>2 ls</v>
      </c>
    </row>
    <row r="1978" spans="1:3" x14ac:dyDescent="0.25">
      <c r="A1978" s="22" t="str">
        <f>INDEX(Table2[NAMA BARANG],ROW()-2)</f>
        <v>Stabillo WT-7002 (@ 10pc) Executive</v>
      </c>
      <c r="B1978" s="23">
        <f ca="1">INDEX(Table2[TT],ROW()-2)</f>
        <v>9</v>
      </c>
      <c r="C1978" s="24" t="str">
        <f>INDEX(Table2[KET],ROW()-2)</f>
        <v>96 box</v>
      </c>
    </row>
    <row r="1979" spans="1:3" x14ac:dyDescent="0.25">
      <c r="A1979" s="22" t="str">
        <f>INDEX(Table2[NAMA BARANG],ROW()-2)</f>
        <v>Stabillo XDM MH 545 (48 pc)</v>
      </c>
      <c r="B1979" s="23">
        <f ca="1">INDEX(Table2[TT],ROW()-2)</f>
        <v>15</v>
      </c>
      <c r="C1979" s="24" t="str">
        <f>INDEX(Table2[KET],ROW()-2)</f>
        <v>12 box</v>
      </c>
    </row>
    <row r="1980" spans="1:3" x14ac:dyDescent="0.25">
      <c r="A1980" s="22" t="str">
        <f>INDEX(Table2[NAMA BARANG],ROW()-2)</f>
        <v>Stamp Flash Pkc</v>
      </c>
      <c r="B1980" s="23">
        <f ca="1">INDEX(Table2[TT],ROW()-2)</f>
        <v>7</v>
      </c>
      <c r="C1980" s="24" t="str">
        <f>INDEX(Table2[KET],ROW()-2)</f>
        <v>60 ls</v>
      </c>
    </row>
    <row r="1981" spans="1:3" x14ac:dyDescent="0.25">
      <c r="A1981" s="22" t="str">
        <f>INDEX(Table2[NAMA BARANG],ROW()-2)</f>
        <v>Stamp Set 340-02</v>
      </c>
      <c r="B1981" s="23">
        <f ca="1">INDEX(Table2[TT],ROW()-2)</f>
        <v>1</v>
      </c>
      <c r="C1981" s="24" t="str">
        <f>INDEX(Table2[KET],ROW()-2)</f>
        <v>60 ls</v>
      </c>
    </row>
    <row r="1982" spans="1:3" x14ac:dyDescent="0.25">
      <c r="A1982" s="22" t="str">
        <f>INDEX(Table2[NAMA BARANG],ROW()-2)</f>
        <v>Stampad 1000 G</v>
      </c>
      <c r="B1982" s="23">
        <f ca="1">INDEX(Table2[TT],ROW()-2)</f>
        <v>1</v>
      </c>
      <c r="C1982" s="24" t="str">
        <f>INDEX(Table2[KET],ROW()-2)</f>
        <v>320 pc</v>
      </c>
    </row>
    <row r="1983" spans="1:3" x14ac:dyDescent="0.25">
      <c r="A1983" s="22" t="str">
        <f>INDEX(Table2[NAMA BARANG],ROW()-2)</f>
        <v>Stampad Deboz DB 03</v>
      </c>
      <c r="B1983" s="23">
        <f ca="1">INDEX(Table2[TT],ROW()-2)</f>
        <v>2</v>
      </c>
      <c r="C1983" s="24" t="str">
        <f>INDEX(Table2[KET],ROW()-2)</f>
        <v>12 ls</v>
      </c>
    </row>
    <row r="1984" spans="1:3" x14ac:dyDescent="0.25">
      <c r="A1984" s="22" t="str">
        <f>INDEX(Table2[NAMA BARANG],ROW()-2)</f>
        <v>Stampad Hero k</v>
      </c>
      <c r="B1984" s="23">
        <f ca="1">INDEX(Table2[TT],ROW()-2)</f>
        <v>21</v>
      </c>
      <c r="C1984" s="24" t="str">
        <f>INDEX(Table2[KET],ROW()-2)</f>
        <v>24 ls</v>
      </c>
    </row>
    <row r="1985" spans="1:3" x14ac:dyDescent="0.25">
      <c r="A1985" s="22" t="str">
        <f>INDEX(Table2[NAMA BARANG],ROW()-2)</f>
        <v>Stampad Hero no 2</v>
      </c>
      <c r="B1985" s="23">
        <f ca="1">INDEX(Table2[TT],ROW()-2)</f>
        <v>21</v>
      </c>
      <c r="C1985" s="24" t="str">
        <f>INDEX(Table2[KET],ROW()-2)</f>
        <v>20 ls</v>
      </c>
    </row>
    <row r="1986" spans="1:3" x14ac:dyDescent="0.25">
      <c r="A1986" s="22" t="str">
        <f>INDEX(Table2[NAMA BARANG],ROW()-2)</f>
        <v>Stampad KS DB HD 2</v>
      </c>
      <c r="B1986" s="23">
        <f ca="1">INDEX(Table2[TT],ROW()-2)</f>
        <v>1</v>
      </c>
      <c r="C1986" s="24" t="str">
        <f>INDEX(Table2[KET],ROW()-2)</f>
        <v>12 ls</v>
      </c>
    </row>
    <row r="1987" spans="1:3" x14ac:dyDescent="0.25">
      <c r="A1987" s="22" t="str">
        <f>INDEX(Table2[NAMA BARANG],ROW()-2)</f>
        <v>Stampal Fancy 25090</v>
      </c>
      <c r="B1987" s="23">
        <f ca="1">INDEX(Table2[TT],ROW()-2)</f>
        <v>1</v>
      </c>
      <c r="C1987" s="24" t="str">
        <f>INDEX(Table2[KET],ROW()-2)</f>
        <v>20 box</v>
      </c>
    </row>
    <row r="1988" spans="1:3" x14ac:dyDescent="0.25">
      <c r="A1988" s="22" t="str">
        <f>INDEX(Table2[NAMA BARANG],ROW()-2)</f>
        <v>Standart Bk V tech 6.5</v>
      </c>
      <c r="B1988" s="23">
        <f ca="1">INDEX(Table2[TT],ROW()-2)</f>
        <v>44</v>
      </c>
      <c r="C1988" s="24" t="str">
        <f>INDEX(Table2[KET],ROW()-2)</f>
        <v>5 ls</v>
      </c>
    </row>
    <row r="1989" spans="1:3" x14ac:dyDescent="0.25">
      <c r="A1989" s="22" t="str">
        <f>INDEX(Table2[NAMA BARANG],ROW()-2)</f>
        <v>Standart Bk V Tech no 7</v>
      </c>
      <c r="B1989" s="23">
        <f ca="1">INDEX(Table2[TT],ROW()-2)</f>
        <v>81</v>
      </c>
      <c r="C1989" s="24" t="str">
        <f>INDEX(Table2[KET],ROW()-2)</f>
        <v>60 pc</v>
      </c>
    </row>
    <row r="1990" spans="1:3" x14ac:dyDescent="0.25">
      <c r="A1990" s="22" t="str">
        <f>INDEX(Table2[NAMA BARANG],ROW()-2)</f>
        <v>Stapler 414 Yuan Chong 414 Faktur (1), biasa (4)</v>
      </c>
      <c r="B1990" s="23">
        <f ca="1">INDEX(Table2[TT],ROW()-2)</f>
        <v>5</v>
      </c>
      <c r="C1990" s="24" t="str">
        <f>INDEX(Table2[KET],ROW()-2)</f>
        <v>5 LSN</v>
      </c>
    </row>
    <row r="1991" spans="1:3" x14ac:dyDescent="0.25">
      <c r="A1991" s="22" t="str">
        <f>INDEX(Table2[NAMA BARANG],ROW()-2)</f>
        <v>Stapler Achuna 110</v>
      </c>
      <c r="B1991" s="23">
        <f ca="1">INDEX(Table2[TT],ROW()-2)</f>
        <v>4</v>
      </c>
      <c r="C1991" s="24" t="str">
        <f>INDEX(Table2[KET],ROW()-2)</f>
        <v>48 ls</v>
      </c>
    </row>
    <row r="1992" spans="1:3" x14ac:dyDescent="0.25">
      <c r="A1992" s="22" t="str">
        <f>INDEX(Table2[NAMA BARANG],ROW()-2)</f>
        <v>Stapler HD 10 (STHD 10)</v>
      </c>
      <c r="B1992" s="23">
        <f ca="1">INDEX(Table2[TT],ROW()-2)</f>
        <v>4</v>
      </c>
      <c r="C1992" s="24" t="str">
        <f>INDEX(Table2[KET],ROW()-2)</f>
        <v>25 ls</v>
      </c>
    </row>
    <row r="1993" spans="1:3" x14ac:dyDescent="0.25">
      <c r="A1993" s="22" t="str">
        <f>INDEX(Table2[NAMA BARANG],ROW()-2)</f>
        <v>Stapler Rapid Soon</v>
      </c>
      <c r="B1993" s="23">
        <f ca="1">INDEX(Table2[TT],ROW()-2)</f>
        <v>1</v>
      </c>
      <c r="C1993" s="24" t="str">
        <f>INDEX(Table2[KET],ROW()-2)</f>
        <v>20 pc</v>
      </c>
    </row>
    <row r="1994" spans="1:3" x14ac:dyDescent="0.25">
      <c r="A1994" s="22" t="str">
        <f>INDEX(Table2[NAMA BARANG],ROW()-2)</f>
        <v>Stapler V Tech HD 10NR</v>
      </c>
      <c r="B1994" s="23">
        <f ca="1">INDEX(Table2[TT],ROW()-2)</f>
        <v>1</v>
      </c>
      <c r="C1994" s="24" t="str">
        <f>INDEX(Table2[KET],ROW()-2)</f>
        <v>360 pc</v>
      </c>
    </row>
    <row r="1995" spans="1:3" x14ac:dyDescent="0.25">
      <c r="A1995" s="22" t="str">
        <f>INDEX(Table2[NAMA BARANG],ROW()-2)</f>
        <v>Stapler V Tech HD 45L</v>
      </c>
      <c r="B1995" s="23">
        <f ca="1">INDEX(Table2[TT],ROW()-2)</f>
        <v>2</v>
      </c>
      <c r="C1995" s="24" t="str">
        <f>INDEX(Table2[KET],ROW()-2)</f>
        <v>40 pc</v>
      </c>
    </row>
    <row r="1996" spans="1:3" x14ac:dyDescent="0.25">
      <c r="A1996" s="22" t="str">
        <f>INDEX(Table2[NAMA BARANG],ROW()-2)</f>
        <v>Stapler V Tech HDZ 10M</v>
      </c>
      <c r="B1996" s="23">
        <f ca="1">INDEX(Table2[TT],ROW()-2)</f>
        <v>4</v>
      </c>
      <c r="C1996" s="24" t="str">
        <f>INDEX(Table2[KET],ROW()-2)</f>
        <v>720 pc</v>
      </c>
    </row>
    <row r="1997" spans="1:3" x14ac:dyDescent="0.25">
      <c r="A1997" s="22" t="str">
        <f>INDEX(Table2[NAMA BARANG],ROW()-2)</f>
        <v>Stapler V Tech MOD-10</v>
      </c>
      <c r="B1997" s="23">
        <f ca="1">INDEX(Table2[TT],ROW()-2)</f>
        <v>7</v>
      </c>
      <c r="C1997" s="24" t="str">
        <f>INDEX(Table2[KET],ROW()-2)</f>
        <v>360 pc</v>
      </c>
    </row>
    <row r="1998" spans="1:3" x14ac:dyDescent="0.25">
      <c r="A1998" s="22" t="str">
        <f>INDEX(Table2[NAMA BARANG],ROW()-2)</f>
        <v>Stapler V Tech MOD-10M</v>
      </c>
      <c r="B1998" s="23">
        <f ca="1">INDEX(Table2[TT],ROW()-2)</f>
        <v>3</v>
      </c>
      <c r="C1998" s="24" t="str">
        <f>INDEX(Table2[KET],ROW()-2)</f>
        <v>720 pc</v>
      </c>
    </row>
    <row r="1999" spans="1:3" x14ac:dyDescent="0.25">
      <c r="A1999" s="22" t="str">
        <f>INDEX(Table2[NAMA BARANG],ROW()-2)</f>
        <v>Stapler V Tech MOD-45M</v>
      </c>
      <c r="B1999" s="23">
        <f ca="1">INDEX(Table2[TT],ROW()-2)</f>
        <v>6</v>
      </c>
      <c r="C1999" s="24" t="str">
        <f>INDEX(Table2[KET],ROW()-2)</f>
        <v>480 pc</v>
      </c>
    </row>
    <row r="2000" spans="1:3" x14ac:dyDescent="0.25">
      <c r="A2000" s="22" t="str">
        <f>INDEX(Table2[NAMA BARANG],ROW()-2)</f>
        <v>Stapler V Tech NR 10</v>
      </c>
      <c r="B2000" s="23">
        <f ca="1">INDEX(Table2[TT],ROW()-2)</f>
        <v>9</v>
      </c>
      <c r="C2000" s="24" t="str">
        <f>INDEX(Table2[KET],ROW()-2)</f>
        <v>360 pc</v>
      </c>
    </row>
    <row r="2001" spans="1:3" x14ac:dyDescent="0.25">
      <c r="A2001" s="22" t="str">
        <f>INDEX(Table2[NAMA BARANG],ROW()-2)</f>
        <v>Stapler V Tech Standy 10</v>
      </c>
      <c r="B2001" s="23">
        <f ca="1">INDEX(Table2[TT],ROW()-2)</f>
        <v>1</v>
      </c>
      <c r="C2001" s="24" t="str">
        <f>INDEX(Table2[KET],ROW()-2)</f>
        <v>240 pc</v>
      </c>
    </row>
    <row r="2002" spans="1:3" x14ac:dyDescent="0.25">
      <c r="A2002" s="22" t="str">
        <f>INDEX(Table2[NAMA BARANG],ROW()-2)</f>
        <v>Stationery Box Fy 03 Hp</v>
      </c>
      <c r="B2002" s="23">
        <f ca="1">INDEX(Table2[TT],ROW()-2)</f>
        <v>1</v>
      </c>
      <c r="C2002" s="24" t="str">
        <f>INDEX(Table2[KET],ROW()-2)</f>
        <v>16 ls</v>
      </c>
    </row>
    <row r="2003" spans="1:3" x14ac:dyDescent="0.25">
      <c r="A2003" s="22" t="str">
        <f>INDEX(Table2[NAMA BARANG],ROW()-2)</f>
        <v>Stempel SK 1602</v>
      </c>
      <c r="B2003" s="23">
        <f ca="1">INDEX(Table2[TT],ROW()-2)</f>
        <v>8</v>
      </c>
      <c r="C2003" s="24" t="str">
        <f>INDEX(Table2[KET],ROW()-2)</f>
        <v>432 pc</v>
      </c>
    </row>
    <row r="2004" spans="1:3" x14ac:dyDescent="0.25">
      <c r="A2004" s="22" t="str">
        <f>INDEX(Table2[NAMA BARANG],ROW()-2)</f>
        <v>Stempel SK 849K</v>
      </c>
      <c r="B2004" s="23">
        <f ca="1">INDEX(Table2[TT],ROW()-2)</f>
        <v>8</v>
      </c>
      <c r="C2004" s="24" t="str">
        <f>INDEX(Table2[KET],ROW()-2)</f>
        <v>360 pc</v>
      </c>
    </row>
    <row r="2005" spans="1:3" x14ac:dyDescent="0.25">
      <c r="A2005" s="22" t="str">
        <f>INDEX(Table2[NAMA BARANG],ROW()-2)</f>
        <v>Stick note 654 4C</v>
      </c>
      <c r="B2005" s="23">
        <f ca="1">INDEX(Table2[TT],ROW()-2)</f>
        <v>7</v>
      </c>
      <c r="C2005" s="24" t="str">
        <f>INDEX(Table2[KET],ROW()-2)</f>
        <v>600 pc</v>
      </c>
    </row>
    <row r="2006" spans="1:3" x14ac:dyDescent="0.25">
      <c r="A2006" s="22" t="str">
        <f>INDEX(Table2[NAMA BARANG],ROW()-2)</f>
        <v>Stick Note DF AO 3L (garis)</v>
      </c>
      <c r="B2006" s="23">
        <f ca="1">INDEX(Table2[TT],ROW()-2)</f>
        <v>17</v>
      </c>
      <c r="C2006" s="24" t="str">
        <f>INDEX(Table2[KET],ROW()-2)</f>
        <v>384 pc</v>
      </c>
    </row>
    <row r="2007" spans="1:3" x14ac:dyDescent="0.25">
      <c r="A2007" s="22" t="str">
        <f>INDEX(Table2[NAMA BARANG],ROW()-2)</f>
        <v>Stick note holo plastik 9083</v>
      </c>
      <c r="B2007" s="23">
        <f ca="1">INDEX(Table2[TT],ROW()-2)</f>
        <v>1</v>
      </c>
      <c r="C2007" s="24">
        <f>INDEX(Table2[KET],ROW()-2)</f>
        <v>1800</v>
      </c>
    </row>
    <row r="2008" spans="1:3" x14ac:dyDescent="0.25">
      <c r="A2008" s="22" t="str">
        <f>INDEX(Table2[NAMA BARANG],ROW()-2)</f>
        <v>Stick note KC 5830</v>
      </c>
      <c r="B2008" s="23">
        <f ca="1">INDEX(Table2[TT],ROW()-2)</f>
        <v>9</v>
      </c>
      <c r="C2008" s="24">
        <f>INDEX(Table2[KET],ROW()-2)</f>
        <v>1600</v>
      </c>
    </row>
    <row r="2009" spans="1:3" x14ac:dyDescent="0.25">
      <c r="A2009" s="22" t="str">
        <f>INDEX(Table2[NAMA BARANG],ROW()-2)</f>
        <v>Stick Note plastik 112</v>
      </c>
      <c r="B2009" s="23">
        <f ca="1">INDEX(Table2[TT],ROW()-2)</f>
        <v>1</v>
      </c>
      <c r="C2009" s="24" t="str">
        <f>INDEX(Table2[KET],ROW()-2)</f>
        <v>1440 pc</v>
      </c>
    </row>
    <row r="2010" spans="1:3" x14ac:dyDescent="0.25">
      <c r="A2010" s="22" t="str">
        <f>INDEX(Table2[NAMA BARANG],ROW()-2)</f>
        <v>Stick Note TF 0243</v>
      </c>
      <c r="B2010" s="23">
        <f ca="1">INDEX(Table2[TT],ROW()-2)</f>
        <v>42</v>
      </c>
      <c r="C2010" s="24" t="str">
        <f>INDEX(Table2[KET],ROW()-2)</f>
        <v>108 pc</v>
      </c>
    </row>
    <row r="2011" spans="1:3" x14ac:dyDescent="0.25">
      <c r="A2011" s="22" t="str">
        <f>INDEX(Table2[NAMA BARANG],ROW()-2)</f>
        <v>Stick note TF 654 5C</v>
      </c>
      <c r="B2011" s="23">
        <f ca="1">INDEX(Table2[TT],ROW()-2)</f>
        <v>2</v>
      </c>
      <c r="C2011" s="24" t="str">
        <f>INDEX(Table2[KET],ROW()-2)</f>
        <v>300 pc</v>
      </c>
    </row>
    <row r="2012" spans="1:3" x14ac:dyDescent="0.25">
      <c r="A2012" s="22" t="str">
        <f>INDEX(Table2[NAMA BARANG],ROW()-2)</f>
        <v>Stick Transparant MH (Wi WW01) Balon</v>
      </c>
      <c r="B2012" s="23">
        <f ca="1">INDEX(Table2[TT],ROW()-2)</f>
        <v>1</v>
      </c>
      <c r="C2012" s="24">
        <f>INDEX(Table2[KET],ROW()-2)</f>
        <v>100</v>
      </c>
    </row>
    <row r="2013" spans="1:3" x14ac:dyDescent="0.25">
      <c r="A2013" s="22" t="str">
        <f>INDEX(Table2[NAMA BARANG],ROW()-2)</f>
        <v>Sticker 2U 501-520</v>
      </c>
      <c r="B2013" s="23">
        <f ca="1">INDEX(Table2[TT],ROW()-2)</f>
        <v>1</v>
      </c>
      <c r="C2013" s="24" t="str">
        <f>INDEX(Table2[KET],ROW()-2)</f>
        <v>500 pc</v>
      </c>
    </row>
    <row r="2014" spans="1:3" x14ac:dyDescent="0.25">
      <c r="A2014" s="22" t="str">
        <f>INDEX(Table2[NAMA BARANG],ROW()-2)</f>
        <v>Sticker Book Seal 500 (1x90)</v>
      </c>
      <c r="B2014" s="23">
        <f ca="1">INDEX(Table2[TT],ROW()-2)</f>
        <v>2</v>
      </c>
      <c r="C2014" s="24" t="str">
        <f>INDEX(Table2[KET],ROW()-2)</f>
        <v>20 card</v>
      </c>
    </row>
    <row r="2015" spans="1:3" x14ac:dyDescent="0.25">
      <c r="A2015" s="22" t="str">
        <f>INDEX(Table2[NAMA BARANG],ROW()-2)</f>
        <v>Sticker JB 96</v>
      </c>
      <c r="B2015" s="23">
        <f ca="1">INDEX(Table2[TT],ROW()-2)</f>
        <v>1</v>
      </c>
      <c r="C2015" s="24" t="str">
        <f>INDEX(Table2[KET],ROW()-2)</f>
        <v>2000 pc</v>
      </c>
    </row>
    <row r="2016" spans="1:3" x14ac:dyDescent="0.25">
      <c r="A2016" s="22" t="str">
        <f>INDEX(Table2[NAMA BARANG],ROW()-2)</f>
        <v>Sticker Nama Disney (blm jadi) 1 pak 2pc</v>
      </c>
      <c r="B2016" s="23">
        <f ca="1">INDEX(Table2[TT],ROW()-2)</f>
        <v>4</v>
      </c>
      <c r="C2016" s="24" t="str">
        <f>INDEX(Table2[KET],ROW()-2)</f>
        <v>800 pc</v>
      </c>
    </row>
    <row r="2017" spans="1:3" x14ac:dyDescent="0.25">
      <c r="A2017" s="22" t="str">
        <f>INDEX(Table2[NAMA BARANG],ROW()-2)</f>
        <v>Sticker TWM 1001-1012</v>
      </c>
      <c r="B2017" s="23">
        <f ca="1">INDEX(Table2[TT],ROW()-2)</f>
        <v>4</v>
      </c>
      <c r="C2017" s="24">
        <f>INDEX(Table2[KET],ROW()-2)</f>
        <v>480</v>
      </c>
    </row>
    <row r="2018" spans="1:3" x14ac:dyDescent="0.25">
      <c r="A2018" s="22" t="str">
        <f>INDEX(Table2[NAMA BARANG],ROW()-2)</f>
        <v>Sticker WTP Timbul 4 Design (@ 30pc)</v>
      </c>
      <c r="B2018" s="23">
        <f ca="1">INDEX(Table2[TT],ROW()-2)</f>
        <v>1</v>
      </c>
      <c r="C2018" s="24" t="str">
        <f>INDEX(Table2[KET],ROW()-2)</f>
        <v>2520 pc</v>
      </c>
    </row>
    <row r="2019" spans="1:3" x14ac:dyDescent="0.25">
      <c r="A2019" s="22" t="str">
        <f>INDEX(Table2[NAMA BARANG],ROW()-2)</f>
        <v>StickerRom Decor 2FXH 8011-8019</v>
      </c>
      <c r="B2019" s="23">
        <f ca="1">INDEX(Table2[TT],ROW()-2)</f>
        <v>1</v>
      </c>
      <c r="C2019" s="24">
        <f>INDEX(Table2[KET],ROW()-2)</f>
        <v>2400</v>
      </c>
    </row>
    <row r="2020" spans="1:3" x14ac:dyDescent="0.25">
      <c r="A2020" s="22" t="str">
        <f>INDEX(Table2[NAMA BARANG],ROW()-2)</f>
        <v>StickerRom Decor FHD 001-012</v>
      </c>
      <c r="B2020" s="23">
        <f ca="1">INDEX(Table2[TT],ROW()-2)</f>
        <v>1</v>
      </c>
      <c r="C2020" s="24" t="str">
        <f>INDEX(Table2[KET],ROW()-2)</f>
        <v>500 pc</v>
      </c>
    </row>
    <row r="2021" spans="1:3" x14ac:dyDescent="0.25">
      <c r="A2021" s="22" t="str">
        <f>INDEX(Table2[NAMA BARANG],ROW()-2)</f>
        <v>StickerRom Decor Ok V 025-032</v>
      </c>
      <c r="B2021" s="23">
        <f ca="1">INDEX(Table2[TT],ROW()-2)</f>
        <v>4</v>
      </c>
      <c r="C2021" s="24">
        <f>INDEX(Table2[KET],ROW()-2)</f>
        <v>800</v>
      </c>
    </row>
    <row r="2022" spans="1:3" x14ac:dyDescent="0.25">
      <c r="A2022" s="22" t="str">
        <f>INDEX(Table2[NAMA BARANG],ROW()-2)</f>
        <v>StickerRom Decor SC 1001-08/</v>
      </c>
      <c r="B2022" s="23">
        <f ca="1">INDEX(Table2[TT],ROW()-2)</f>
        <v>4</v>
      </c>
      <c r="C2022" s="24">
        <f>INDEX(Table2[KET],ROW()-2)</f>
        <v>800</v>
      </c>
    </row>
    <row r="2023" spans="1:3" x14ac:dyDescent="0.25">
      <c r="A2023" s="22" t="str">
        <f>INDEX(Table2[NAMA BARANG],ROW()-2)</f>
        <v>Stip 002 Bunga Beauty (1 card=12)</v>
      </c>
      <c r="B2023" s="23">
        <f ca="1">INDEX(Table2[TT],ROW()-2)</f>
        <v>6</v>
      </c>
      <c r="C2023" s="24" t="str">
        <f>INDEX(Table2[KET],ROW()-2)</f>
        <v>100 card</v>
      </c>
    </row>
    <row r="2024" spans="1:3" x14ac:dyDescent="0.25">
      <c r="A2024" s="22" t="str">
        <f>INDEX(Table2[NAMA BARANG],ROW()-2)</f>
        <v>Stip 1402 Sepak bola (36)</v>
      </c>
      <c r="B2024" s="23">
        <f ca="1">INDEX(Table2[TT],ROW()-2)</f>
        <v>1</v>
      </c>
      <c r="C2024" s="24" t="str">
        <f>INDEX(Table2[KET],ROW()-2)</f>
        <v>40 box</v>
      </c>
    </row>
    <row r="2025" spans="1:3" x14ac:dyDescent="0.25">
      <c r="A2025" s="22" t="str">
        <f>INDEX(Table2[NAMA BARANG],ROW()-2)</f>
        <v>Stip 2115</v>
      </c>
      <c r="B2025" s="23">
        <f ca="1">INDEX(Table2[TT],ROW()-2)</f>
        <v>3</v>
      </c>
      <c r="C2025" s="24" t="str">
        <f>INDEX(Table2[KET],ROW()-2)</f>
        <v>30 ls</v>
      </c>
    </row>
    <row r="2026" spans="1:3" x14ac:dyDescent="0.25">
      <c r="A2026" s="22" t="str">
        <f>INDEX(Table2[NAMA BARANG],ROW()-2)</f>
        <v>Stip 2819 Monochi (30 pc) Boneka coklat</v>
      </c>
      <c r="B2026" s="23">
        <f ca="1">INDEX(Table2[TT],ROW()-2)</f>
        <v>3</v>
      </c>
      <c r="C2026" s="24" t="str">
        <f>INDEX(Table2[KET],ROW()-2)</f>
        <v>20 box</v>
      </c>
    </row>
    <row r="2027" spans="1:3" x14ac:dyDescent="0.25">
      <c r="A2027" s="22" t="str">
        <f>INDEX(Table2[NAMA BARANG],ROW()-2)</f>
        <v>Stip 3901 PR</v>
      </c>
      <c r="B2027" s="23">
        <f ca="1">INDEX(Table2[TT],ROW()-2)</f>
        <v>3</v>
      </c>
      <c r="C2027" s="24" t="str">
        <f>INDEX(Table2[KET],ROW()-2)</f>
        <v>40 box</v>
      </c>
    </row>
    <row r="2028" spans="1:3" x14ac:dyDescent="0.25">
      <c r="A2028" s="22" t="str">
        <f>INDEX(Table2[NAMA BARANG],ROW()-2)</f>
        <v>Stip 4005 (1x40)</v>
      </c>
      <c r="B2028" s="23">
        <f ca="1">INDEX(Table2[TT],ROW()-2)</f>
        <v>1</v>
      </c>
      <c r="C2028" s="24" t="str">
        <f>INDEX(Table2[KET],ROW()-2)</f>
        <v>30 box</v>
      </c>
    </row>
    <row r="2029" spans="1:3" x14ac:dyDescent="0.25">
      <c r="A2029" s="22" t="str">
        <f>INDEX(Table2[NAMA BARANG],ROW()-2)</f>
        <v>Stip 5218 Monster (1 Box=32)</v>
      </c>
      <c r="B2029" s="23">
        <f ca="1">INDEX(Table2[TT],ROW()-2)</f>
        <v>11</v>
      </c>
      <c r="C2029" s="24" t="str">
        <f>INDEX(Table2[KET],ROW()-2)</f>
        <v>20 Dos</v>
      </c>
    </row>
    <row r="2030" spans="1:3" x14ac:dyDescent="0.25">
      <c r="A2030" s="22" t="str">
        <f>INDEX(Table2[NAMA BARANG],ROW()-2)</f>
        <v>Stip 5220 Boneka (1 Box=36)</v>
      </c>
      <c r="B2030" s="23">
        <f ca="1">INDEX(Table2[TT],ROW()-2)</f>
        <v>11</v>
      </c>
      <c r="C2030" s="24" t="str">
        <f>INDEX(Table2[KET],ROW()-2)</f>
        <v>20 Dos</v>
      </c>
    </row>
    <row r="2031" spans="1:3" x14ac:dyDescent="0.25">
      <c r="A2031" s="22" t="str">
        <f>INDEX(Table2[NAMA BARANG],ROW()-2)</f>
        <v>Stip 5221 Ninja (1 Box=36)</v>
      </c>
      <c r="B2031" s="23">
        <f ca="1">INDEX(Table2[TT],ROW()-2)</f>
        <v>9</v>
      </c>
      <c r="C2031" s="24" t="str">
        <f>INDEX(Table2[KET],ROW()-2)</f>
        <v>20 Dos</v>
      </c>
    </row>
    <row r="2032" spans="1:3" x14ac:dyDescent="0.25">
      <c r="A2032" s="22" t="str">
        <f>INDEX(Table2[NAMA BARANG],ROW()-2)</f>
        <v>Stip 6171</v>
      </c>
      <c r="B2032" s="23">
        <f ca="1">INDEX(Table2[TT],ROW()-2)</f>
        <v>5</v>
      </c>
      <c r="C2032" s="24" t="str">
        <f>INDEX(Table2[KET],ROW()-2)</f>
        <v>16 box</v>
      </c>
    </row>
    <row r="2033" spans="1:3" x14ac:dyDescent="0.25">
      <c r="A2033" s="22" t="str">
        <f>INDEX(Table2[NAMA BARANG],ROW()-2)</f>
        <v>Stip 6180</v>
      </c>
      <c r="B2033" s="23">
        <f ca="1">INDEX(Table2[TT],ROW()-2)</f>
        <v>7</v>
      </c>
      <c r="C2033" s="24" t="str">
        <f>INDEX(Table2[KET],ROW()-2)</f>
        <v>16 box</v>
      </c>
    </row>
    <row r="2034" spans="1:3" x14ac:dyDescent="0.25">
      <c r="A2034" s="22" t="str">
        <f>INDEX(Table2[NAMA BARANG],ROW()-2)</f>
        <v>Stip 6195</v>
      </c>
      <c r="B2034" s="23">
        <f ca="1">INDEX(Table2[TT],ROW()-2)</f>
        <v>9</v>
      </c>
      <c r="C2034" s="24" t="str">
        <f>INDEX(Table2[KET],ROW()-2)</f>
        <v>20 box</v>
      </c>
    </row>
    <row r="2035" spans="1:3" x14ac:dyDescent="0.25">
      <c r="A2035" s="22" t="str">
        <f>INDEX(Table2[NAMA BARANG],ROW()-2)</f>
        <v>Stip 6213</v>
      </c>
      <c r="B2035" s="23">
        <f ca="1">INDEX(Table2[TT],ROW()-2)</f>
        <v>10</v>
      </c>
      <c r="C2035" s="24" t="str">
        <f>INDEX(Table2[KET],ROW()-2)</f>
        <v>16 box</v>
      </c>
    </row>
    <row r="2036" spans="1:3" x14ac:dyDescent="0.25">
      <c r="A2036" s="22" t="str">
        <f>INDEX(Table2[NAMA BARANG],ROW()-2)</f>
        <v>Stip 6219</v>
      </c>
      <c r="B2036" s="23">
        <f ca="1">INDEX(Table2[TT],ROW()-2)</f>
        <v>8</v>
      </c>
      <c r="C2036" s="24" t="str">
        <f>INDEX(Table2[KET],ROW()-2)</f>
        <v>20 box</v>
      </c>
    </row>
    <row r="2037" spans="1:3" x14ac:dyDescent="0.25">
      <c r="A2037" s="22" t="str">
        <f>INDEX(Table2[NAMA BARANG],ROW()-2)</f>
        <v>Stip 8904</v>
      </c>
      <c r="B2037" s="23">
        <f ca="1">INDEX(Table2[TT],ROW()-2)</f>
        <v>1</v>
      </c>
      <c r="C2037" s="24" t="str">
        <f>INDEX(Table2[KET],ROW()-2)</f>
        <v>24 box</v>
      </c>
    </row>
    <row r="2038" spans="1:3" x14ac:dyDescent="0.25">
      <c r="A2038" s="22" t="str">
        <f>INDEX(Table2[NAMA BARANG],ROW()-2)</f>
        <v>Stip 943 Kotak (1 Box=24)</v>
      </c>
      <c r="B2038" s="23">
        <f ca="1">INDEX(Table2[TT],ROW()-2)</f>
        <v>10</v>
      </c>
      <c r="C2038" s="24" t="str">
        <f>INDEX(Table2[KET],ROW()-2)</f>
        <v>30 box</v>
      </c>
    </row>
    <row r="2039" spans="1:3" x14ac:dyDescent="0.25">
      <c r="A2039" s="22" t="str">
        <f>INDEX(Table2[NAMA BARANG],ROW()-2)</f>
        <v>Stip 944 Botol (1 Box=32)</v>
      </c>
      <c r="B2039" s="23">
        <f ca="1">INDEX(Table2[TT],ROW()-2)</f>
        <v>2</v>
      </c>
      <c r="C2039" s="24" t="str">
        <f>INDEX(Table2[KET],ROW()-2)</f>
        <v>30 box</v>
      </c>
    </row>
    <row r="2040" spans="1:3" x14ac:dyDescent="0.25">
      <c r="A2040" s="22" t="str">
        <f>INDEX(Table2[NAMA BARANG],ROW()-2)</f>
        <v>Stip A 032 bentuk Shaun (1x24)</v>
      </c>
      <c r="B2040" s="23">
        <f ca="1">INDEX(Table2[TT],ROW()-2)</f>
        <v>1</v>
      </c>
      <c r="C2040" s="24" t="str">
        <f>INDEX(Table2[KET],ROW()-2)</f>
        <v>40 box</v>
      </c>
    </row>
    <row r="2041" spans="1:3" x14ac:dyDescent="0.25">
      <c r="A2041" s="22" t="str">
        <f>INDEX(Table2[NAMA BARANG],ROW()-2)</f>
        <v>Stip A 037 Smurf</v>
      </c>
      <c r="B2041" s="23">
        <f ca="1">INDEX(Table2[TT],ROW()-2)</f>
        <v>4</v>
      </c>
      <c r="C2041" s="24" t="str">
        <f>INDEX(Table2[KET],ROW()-2)</f>
        <v>40 box</v>
      </c>
    </row>
    <row r="2042" spans="1:3" x14ac:dyDescent="0.25">
      <c r="A2042" s="22" t="str">
        <f>INDEX(Table2[NAMA BARANG],ROW()-2)</f>
        <v>Stip A 081-082</v>
      </c>
      <c r="B2042" s="23">
        <f ca="1">INDEX(Table2[TT],ROW()-2)</f>
        <v>5</v>
      </c>
      <c r="C2042" s="24" t="str">
        <f>INDEX(Table2[KET],ROW()-2)</f>
        <v>48 box</v>
      </c>
    </row>
    <row r="2043" spans="1:3" x14ac:dyDescent="0.25">
      <c r="A2043" s="22" t="str">
        <f>INDEX(Table2[NAMA BARANG],ROW()-2)</f>
        <v>Stip A 086 Apple (1x20)</v>
      </c>
      <c r="B2043" s="23">
        <f ca="1">INDEX(Table2[TT],ROW()-2)</f>
        <v>13</v>
      </c>
      <c r="C2043" s="24" t="str">
        <f>INDEX(Table2[KET],ROW()-2)</f>
        <v>40 tas</v>
      </c>
    </row>
    <row r="2044" spans="1:3" x14ac:dyDescent="0.25">
      <c r="A2044" s="22" t="str">
        <f>INDEX(Table2[NAMA BARANG],ROW()-2)</f>
        <v>Stip A 089 Kupu2 (1x18)</v>
      </c>
      <c r="B2044" s="23">
        <f ca="1">INDEX(Table2[TT],ROW()-2)</f>
        <v>7</v>
      </c>
      <c r="C2044" s="24" t="str">
        <f>INDEX(Table2[KET],ROW()-2)</f>
        <v>45 tas</v>
      </c>
    </row>
    <row r="2045" spans="1:3" x14ac:dyDescent="0.25">
      <c r="A2045" s="22" t="str">
        <f>INDEX(Table2[NAMA BARANG],ROW()-2)</f>
        <v>Stip A 090 WTP (1x24)</v>
      </c>
      <c r="B2045" s="23">
        <f ca="1">INDEX(Table2[TT],ROW()-2)</f>
        <v>12</v>
      </c>
      <c r="C2045" s="24" t="str">
        <f>INDEX(Table2[KET],ROW()-2)</f>
        <v>40 tas</v>
      </c>
    </row>
    <row r="2046" spans="1:3" x14ac:dyDescent="0.25">
      <c r="A2046" s="22" t="str">
        <f>INDEX(Table2[NAMA BARANG],ROW()-2)</f>
        <v>Stip A 091-092 (1x48)</v>
      </c>
      <c r="B2046" s="23">
        <f ca="1">INDEX(Table2[TT],ROW()-2)</f>
        <v>5</v>
      </c>
      <c r="C2046" s="24" t="str">
        <f>INDEX(Table2[KET],ROW()-2)</f>
        <v>48 box</v>
      </c>
    </row>
    <row r="2047" spans="1:3" x14ac:dyDescent="0.25">
      <c r="A2047" s="22" t="str">
        <f>INDEX(Table2[NAMA BARANG],ROW()-2)</f>
        <v>Stip A 093 WTP (1x12)</v>
      </c>
      <c r="B2047" s="23">
        <f ca="1">INDEX(Table2[TT],ROW()-2)</f>
        <v>16</v>
      </c>
      <c r="C2047" s="24" t="str">
        <f>INDEX(Table2[KET],ROW()-2)</f>
        <v>30 box</v>
      </c>
    </row>
    <row r="2048" spans="1:3" x14ac:dyDescent="0.25">
      <c r="A2048" s="22" t="str">
        <f>INDEX(Table2[NAMA BARANG],ROW()-2)</f>
        <v>Stip A 098 Boneka (1x40)</v>
      </c>
      <c r="B2048" s="23">
        <f ca="1">INDEX(Table2[TT],ROW()-2)</f>
        <v>4</v>
      </c>
      <c r="C2048" s="24" t="str">
        <f>INDEX(Table2[KET],ROW()-2)</f>
        <v>20 box</v>
      </c>
    </row>
    <row r="2049" spans="1:3" x14ac:dyDescent="0.25">
      <c r="A2049" s="22" t="str">
        <f>INDEX(Table2[NAMA BARANG],ROW()-2)</f>
        <v>Stip Abjad Disney (26)</v>
      </c>
      <c r="B2049" s="23">
        <f ca="1">INDEX(Table2[TT],ROW()-2)</f>
        <v>2</v>
      </c>
      <c r="C2049" s="24" t="str">
        <f>INDEX(Table2[KET],ROW()-2)</f>
        <v>80 box</v>
      </c>
    </row>
    <row r="2050" spans="1:3" x14ac:dyDescent="0.25">
      <c r="A2050" s="22" t="str">
        <f>INDEX(Table2[NAMA BARANG],ROW()-2)</f>
        <v>Stip bentuk love warna K 6934 (120)</v>
      </c>
      <c r="B2050" s="23">
        <f ca="1">INDEX(Table2[TT],ROW()-2)</f>
        <v>3</v>
      </c>
      <c r="C2050" s="24" t="str">
        <f>INDEX(Table2[KET],ROW()-2)</f>
        <v>240 ls</v>
      </c>
    </row>
    <row r="2051" spans="1:3" x14ac:dyDescent="0.25">
      <c r="A2051" s="22" t="str">
        <f>INDEX(Table2[NAMA BARANG],ROW()-2)</f>
        <v>Stip BF 109</v>
      </c>
      <c r="B2051" s="23">
        <f ca="1">INDEX(Table2[TT],ROW()-2)</f>
        <v>3</v>
      </c>
      <c r="C2051" s="24" t="str">
        <f>INDEX(Table2[KET],ROW()-2)</f>
        <v>3200 pc</v>
      </c>
    </row>
    <row r="2052" spans="1:3" x14ac:dyDescent="0.25">
      <c r="A2052" s="22" t="str">
        <f>INDEX(Table2[NAMA BARANG],ROW()-2)</f>
        <v>Stip Boneka salju 6219</v>
      </c>
      <c r="B2052" s="23">
        <f ca="1">INDEX(Table2[TT],ROW()-2)</f>
        <v>1</v>
      </c>
      <c r="C2052" s="24" t="str">
        <f>INDEX(Table2[KET],ROW()-2)</f>
        <v>20 box</v>
      </c>
    </row>
    <row r="2053" spans="1:3" x14ac:dyDescent="0.25">
      <c r="A2053" s="22" t="str">
        <f>INDEX(Table2[NAMA BARANG],ROW()-2)</f>
        <v>Stip Brush C14-228 (48)</v>
      </c>
      <c r="B2053" s="23">
        <f ca="1">INDEX(Table2[TT],ROW()-2)</f>
        <v>4</v>
      </c>
      <c r="C2053" s="24" t="str">
        <f>INDEX(Table2[KET],ROW()-2)</f>
        <v>96 ls</v>
      </c>
    </row>
    <row r="2054" spans="1:3" x14ac:dyDescent="0.25">
      <c r="A2054" s="22" t="str">
        <f>INDEX(Table2[NAMA BARANG],ROW()-2)</f>
        <v>Stip Collen (36)</v>
      </c>
      <c r="B2054" s="23">
        <f ca="1">INDEX(Table2[TT],ROW()-2)</f>
        <v>2</v>
      </c>
      <c r="C2054" s="24" t="str">
        <f>INDEX(Table2[KET],ROW()-2)</f>
        <v>48 box</v>
      </c>
    </row>
    <row r="2055" spans="1:3" x14ac:dyDescent="0.25">
      <c r="A2055" s="22" t="str">
        <f>INDEX(Table2[NAMA BARANG],ROW()-2)</f>
        <v>Stip Deboss DB B20 putih</v>
      </c>
      <c r="B2055" s="23">
        <f ca="1">INDEX(Table2[TT],ROW()-2)</f>
        <v>1</v>
      </c>
      <c r="C2055" s="24" t="str">
        <f>INDEX(Table2[KET],ROW()-2)</f>
        <v>50 box</v>
      </c>
    </row>
    <row r="2056" spans="1:3" x14ac:dyDescent="0.25">
      <c r="A2056" s="22" t="str">
        <f>INDEX(Table2[NAMA BARANG],ROW()-2)</f>
        <v>Stip Deboss DB B40 P</v>
      </c>
      <c r="B2056" s="23">
        <f ca="1">INDEX(Table2[TT],ROW()-2)</f>
        <v>2</v>
      </c>
      <c r="C2056" s="24" t="str">
        <f>INDEX(Table2[KET],ROW()-2)</f>
        <v>50 box</v>
      </c>
    </row>
    <row r="2057" spans="1:3" x14ac:dyDescent="0.25">
      <c r="A2057" s="22" t="str">
        <f>INDEX(Table2[NAMA BARANG],ROW()-2)</f>
        <v>Stip Doraemon 0931 (24)</v>
      </c>
      <c r="B2057" s="23">
        <f ca="1">INDEX(Table2[TT],ROW()-2)</f>
        <v>7</v>
      </c>
      <c r="C2057" s="24" t="str">
        <f>INDEX(Table2[KET],ROW()-2)</f>
        <v>40 box</v>
      </c>
    </row>
    <row r="2058" spans="1:3" x14ac:dyDescent="0.25">
      <c r="A2058" s="22" t="str">
        <f>INDEX(Table2[NAMA BARANG],ROW()-2)</f>
        <v>Stip ER 02c ZRM</v>
      </c>
      <c r="B2058" s="23">
        <f ca="1">INDEX(Table2[TT],ROW()-2)</f>
        <v>1</v>
      </c>
      <c r="C2058" s="24" t="str">
        <f>INDEX(Table2[KET],ROW()-2)</f>
        <v>40 pk</v>
      </c>
    </row>
    <row r="2059" spans="1:3" x14ac:dyDescent="0.25">
      <c r="A2059" s="22" t="str">
        <f>INDEX(Table2[NAMA BARANG],ROW()-2)</f>
        <v>Stip ER 1318 minion (30)</v>
      </c>
      <c r="B2059" s="23">
        <f ca="1">INDEX(Table2[TT],ROW()-2)</f>
        <v>1</v>
      </c>
      <c r="C2059" s="24" t="str">
        <f>INDEX(Table2[KET],ROW()-2)</f>
        <v>40 box</v>
      </c>
    </row>
    <row r="2060" spans="1:3" x14ac:dyDescent="0.25">
      <c r="A2060" s="22" t="str">
        <f>INDEX(Table2[NAMA BARANG],ROW()-2)</f>
        <v>Stip ER 2065 lapis 1 box 24</v>
      </c>
      <c r="B2060" s="23">
        <f ca="1">INDEX(Table2[TT],ROW()-2)</f>
        <v>2</v>
      </c>
      <c r="C2060" s="24" t="str">
        <f>INDEX(Table2[KET],ROW()-2)</f>
        <v>80 box</v>
      </c>
    </row>
    <row r="2061" spans="1:3" x14ac:dyDescent="0.25">
      <c r="A2061" s="22" t="str">
        <f>INDEX(Table2[NAMA BARANG],ROW()-2)</f>
        <v>Stip ER-5129 Landak (24 pc)</v>
      </c>
      <c r="B2061" s="23">
        <f ca="1">INDEX(Table2[TT],ROW()-2)</f>
        <v>1</v>
      </c>
      <c r="C2061" s="24" t="str">
        <f>INDEX(Table2[KET],ROW()-2)</f>
        <v>20 box</v>
      </c>
    </row>
    <row r="2062" spans="1:3" x14ac:dyDescent="0.25">
      <c r="A2062" s="22" t="str">
        <f>INDEX(Table2[NAMA BARANG],ROW()-2)</f>
        <v>Stip girls pjg Ky H 8113</v>
      </c>
      <c r="B2062" s="23">
        <f ca="1">INDEX(Table2[TT],ROW()-2)</f>
        <v>2</v>
      </c>
      <c r="C2062" s="24" t="str">
        <f>INDEX(Table2[KET],ROW()-2)</f>
        <v>24 box</v>
      </c>
    </row>
    <row r="2063" spans="1:3" x14ac:dyDescent="0.25">
      <c r="A2063" s="22" t="str">
        <f>INDEX(Table2[NAMA BARANG],ROW()-2)</f>
        <v>Stip HK besar 6764 (60)</v>
      </c>
      <c r="B2063" s="23">
        <f ca="1">INDEX(Table2[TT],ROW()-2)</f>
        <v>47</v>
      </c>
      <c r="C2063" s="24" t="str">
        <f>INDEX(Table2[KET],ROW()-2)</f>
        <v>120 ls</v>
      </c>
    </row>
    <row r="2064" spans="1:3" x14ac:dyDescent="0.25">
      <c r="A2064" s="22" t="str">
        <f>INDEX(Table2[NAMA BARANG],ROW()-2)</f>
        <v>Stip HK K 6762 (120 pc) BLK</v>
      </c>
      <c r="B2064" s="23">
        <f ca="1">INDEX(Table2[TT],ROW()-2)</f>
        <v>48</v>
      </c>
      <c r="C2064" s="24" t="str">
        <f>INDEX(Table2[KET],ROW()-2)</f>
        <v>240 ls</v>
      </c>
    </row>
    <row r="2065" spans="1:3" x14ac:dyDescent="0.25">
      <c r="A2065" s="22" t="str">
        <f>INDEX(Table2[NAMA BARANG],ROW()-2)</f>
        <v>Stip Jersey putih</v>
      </c>
      <c r="B2065" s="23">
        <f ca="1">INDEX(Table2[TT],ROW()-2)</f>
        <v>14</v>
      </c>
      <c r="C2065" s="24" t="str">
        <f>INDEX(Table2[KET],ROW()-2)</f>
        <v>60 pk</v>
      </c>
    </row>
    <row r="2066" spans="1:3" x14ac:dyDescent="0.25">
      <c r="A2066" s="22" t="str">
        <f>INDEX(Table2[NAMA BARANG],ROW()-2)</f>
        <v>Stip Jumbo 1038 Big Hero</v>
      </c>
      <c r="B2066" s="23">
        <f ca="1">INDEX(Table2[TT],ROW()-2)</f>
        <v>1</v>
      </c>
      <c r="C2066" s="24" t="str">
        <f>INDEX(Table2[KET],ROW()-2)</f>
        <v>30 box</v>
      </c>
    </row>
    <row r="2067" spans="1:3" x14ac:dyDescent="0.25">
      <c r="A2067" s="22" t="str">
        <f>INDEX(Table2[NAMA BARANG],ROW()-2)</f>
        <v>Stip Jumbo Disney 4710 (24)</v>
      </c>
      <c r="B2067" s="23">
        <f ca="1">INDEX(Table2[TT],ROW()-2)</f>
        <v>1</v>
      </c>
      <c r="C2067" s="24" t="str">
        <f>INDEX(Table2[KET],ROW()-2)</f>
        <v>40 box</v>
      </c>
    </row>
    <row r="2068" spans="1:3" x14ac:dyDescent="0.25">
      <c r="A2068" s="22" t="str">
        <f>INDEX(Table2[NAMA BARANG],ROW()-2)</f>
        <v>Stip JX-99002 Set + Asahan Apple bear (24 pc)</v>
      </c>
      <c r="B2068" s="23">
        <f ca="1">INDEX(Table2[TT],ROW()-2)</f>
        <v>4</v>
      </c>
      <c r="C2068" s="24" t="str">
        <f>INDEX(Table2[KET],ROW()-2)</f>
        <v>20 box</v>
      </c>
    </row>
    <row r="2069" spans="1:3" x14ac:dyDescent="0.25">
      <c r="A2069" s="22" t="str">
        <f>INDEX(Table2[NAMA BARANG],ROW()-2)</f>
        <v>Stip JX-99009 Kursi goyang (24 pc)</v>
      </c>
      <c r="B2069" s="23">
        <f ca="1">INDEX(Table2[TT],ROW()-2)</f>
        <v>1</v>
      </c>
      <c r="C2069" s="24" t="str">
        <f>INDEX(Table2[KET],ROW()-2)</f>
        <v>36 box</v>
      </c>
    </row>
    <row r="2070" spans="1:3" x14ac:dyDescent="0.25">
      <c r="A2070" s="22" t="str">
        <f>INDEX(Table2[NAMA BARANG],ROW()-2)</f>
        <v>Stip Kucing 6171/ Robot 6193</v>
      </c>
      <c r="B2070" s="23">
        <f ca="1">INDEX(Table2[TT],ROW()-2)</f>
        <v>2</v>
      </c>
      <c r="C2070" s="24" t="str">
        <f>INDEX(Table2[KET],ROW()-2)</f>
        <v>16 box</v>
      </c>
    </row>
    <row r="2071" spans="1:3" x14ac:dyDescent="0.25">
      <c r="A2071" s="22" t="str">
        <f>INDEX(Table2[NAMA BARANG],ROW()-2)</f>
        <v>Stip Matahari 0025</v>
      </c>
      <c r="B2071" s="23">
        <f ca="1">INDEX(Table2[TT],ROW()-2)</f>
        <v>3</v>
      </c>
      <c r="C2071" s="24" t="str">
        <f>INDEX(Table2[KET],ROW()-2)</f>
        <v>100 disp</v>
      </c>
    </row>
    <row r="2072" spans="1:3" x14ac:dyDescent="0.25">
      <c r="A2072" s="22" t="str">
        <f>INDEX(Table2[NAMA BARANG],ROW()-2)</f>
        <v>Stip Minion (36)</v>
      </c>
      <c r="B2072" s="23">
        <f ca="1">INDEX(Table2[TT],ROW()-2)</f>
        <v>29</v>
      </c>
      <c r="C2072" s="24" t="str">
        <f>INDEX(Table2[KET],ROW()-2)</f>
        <v>40 box</v>
      </c>
    </row>
    <row r="2073" spans="1:3" x14ac:dyDescent="0.25">
      <c r="A2073" s="22" t="str">
        <f>INDEX(Table2[NAMA BARANG],ROW()-2)</f>
        <v>Stip minion 1316/ 17 (36)</v>
      </c>
      <c r="B2073" s="23">
        <f ca="1">INDEX(Table2[TT],ROW()-2)</f>
        <v>30</v>
      </c>
      <c r="C2073" s="24" t="str">
        <f>INDEX(Table2[KET],ROW()-2)</f>
        <v>40 pak</v>
      </c>
    </row>
    <row r="2074" spans="1:3" x14ac:dyDescent="0.25">
      <c r="A2074" s="22" t="str">
        <f>INDEX(Table2[NAMA BARANG],ROW()-2)</f>
        <v>Stip Minion 6763 (120) K</v>
      </c>
      <c r="B2074" s="23">
        <f ca="1">INDEX(Table2[TT],ROW()-2)</f>
        <v>37</v>
      </c>
      <c r="C2074" s="24" t="str">
        <f>INDEX(Table2[KET],ROW()-2)</f>
        <v>240 ls</v>
      </c>
    </row>
    <row r="2075" spans="1:3" x14ac:dyDescent="0.25">
      <c r="A2075" s="22" t="str">
        <f>INDEX(Table2[NAMA BARANG],ROW()-2)</f>
        <v>Stip Minion B 6765 (60)</v>
      </c>
      <c r="B2075" s="23">
        <f ca="1">INDEX(Table2[TT],ROW()-2)</f>
        <v>61</v>
      </c>
      <c r="C2075" s="24" t="str">
        <f>INDEX(Table2[KET],ROW()-2)</f>
        <v>120 ls</v>
      </c>
    </row>
    <row r="2076" spans="1:3" x14ac:dyDescent="0.25">
      <c r="A2076" s="22" t="str">
        <f>INDEX(Table2[NAMA BARANG],ROW()-2)</f>
        <v>Stip MK-01 M Mouse (1x100)</v>
      </c>
      <c r="B2076" s="23">
        <f ca="1">INDEX(Table2[TT],ROW()-2)</f>
        <v>2</v>
      </c>
      <c r="C2076" s="24" t="str">
        <f>INDEX(Table2[KET],ROW()-2)</f>
        <v>20 box</v>
      </c>
    </row>
    <row r="2077" spans="1:3" x14ac:dyDescent="0.25">
      <c r="A2077" s="22" t="str">
        <f>INDEX(Table2[NAMA BARANG],ROW()-2)</f>
        <v>Stip Monokurobo Oval (B) Mnk 828 (24)</v>
      </c>
      <c r="B2077" s="23">
        <f ca="1">INDEX(Table2[TT],ROW()-2)</f>
        <v>8</v>
      </c>
      <c r="C2077" s="24" t="str">
        <f>INDEX(Table2[KET],ROW()-2)</f>
        <v>80 box</v>
      </c>
    </row>
    <row r="2078" spans="1:3" x14ac:dyDescent="0.25">
      <c r="A2078" s="22" t="str">
        <f>INDEX(Table2[NAMA BARANG],ROW()-2)</f>
        <v>Stip Monokurobo Oval (Tg) Mnk 827 (24)</v>
      </c>
      <c r="B2078" s="23">
        <f ca="1">INDEX(Table2[TT],ROW()-2)</f>
        <v>3</v>
      </c>
      <c r="C2078" s="24" t="str">
        <f>INDEX(Table2[KET],ROW()-2)</f>
        <v>80 box</v>
      </c>
    </row>
    <row r="2079" spans="1:3" x14ac:dyDescent="0.25">
      <c r="A2079" s="22" t="str">
        <f>INDEX(Table2[NAMA BARANG],ROW()-2)</f>
        <v>Stip MS 2078 + magic(36)</v>
      </c>
      <c r="B2079" s="23">
        <f ca="1">INDEX(Table2[TT],ROW()-2)</f>
        <v>1</v>
      </c>
      <c r="C2079" s="24" t="str">
        <f>INDEX(Table2[KET],ROW()-2)</f>
        <v>21 box</v>
      </c>
    </row>
    <row r="2080" spans="1:3" x14ac:dyDescent="0.25">
      <c r="A2080" s="22" t="str">
        <f>INDEX(Table2[NAMA BARANG],ROW()-2)</f>
        <v>Stip P09/ 2pc (48)</v>
      </c>
      <c r="B2080" s="23">
        <f ca="1">INDEX(Table2[TT],ROW()-2)</f>
        <v>1</v>
      </c>
      <c r="C2080" s="24" t="str">
        <f>INDEX(Table2[KET],ROW()-2)</f>
        <v>48 box</v>
      </c>
    </row>
    <row r="2081" spans="1:3" x14ac:dyDescent="0.25">
      <c r="A2081" s="22" t="str">
        <f>INDEX(Table2[NAMA BARANG],ROW()-2)</f>
        <v>Stip RC 6031 (48)</v>
      </c>
      <c r="B2081" s="23">
        <f ca="1">INDEX(Table2[TT],ROW()-2)</f>
        <v>2</v>
      </c>
      <c r="C2081" s="24" t="str">
        <f>INDEX(Table2[KET],ROW()-2)</f>
        <v>48 box</v>
      </c>
    </row>
    <row r="2082" spans="1:3" x14ac:dyDescent="0.25">
      <c r="A2082" s="22" t="str">
        <f>INDEX(Table2[NAMA BARANG],ROW()-2)</f>
        <v>Stip RC 6032</v>
      </c>
      <c r="B2082" s="23">
        <f ca="1">INDEX(Table2[TT],ROW()-2)</f>
        <v>1</v>
      </c>
      <c r="C2082" s="24" t="str">
        <f>INDEX(Table2[KET],ROW()-2)</f>
        <v>48 box</v>
      </c>
    </row>
    <row r="2083" spans="1:3" x14ac:dyDescent="0.25">
      <c r="A2083" s="22" t="str">
        <f>INDEX(Table2[NAMA BARANG],ROW()-2)</f>
        <v>Stip RC 6034</v>
      </c>
      <c r="B2083" s="23">
        <f ca="1">INDEX(Table2[TT],ROW()-2)</f>
        <v>1</v>
      </c>
      <c r="C2083" s="24" t="str">
        <f>INDEX(Table2[KET],ROW()-2)</f>
        <v>48 box</v>
      </c>
    </row>
    <row r="2084" spans="1:3" x14ac:dyDescent="0.25">
      <c r="A2084" s="22" t="str">
        <f>INDEX(Table2[NAMA BARANG],ROW()-2)</f>
        <v>Stip RC 6035</v>
      </c>
      <c r="B2084" s="23">
        <f ca="1">INDEX(Table2[TT],ROW()-2)</f>
        <v>3</v>
      </c>
      <c r="C2084" s="24" t="str">
        <f>INDEX(Table2[KET],ROW()-2)</f>
        <v>48 box</v>
      </c>
    </row>
    <row r="2085" spans="1:3" x14ac:dyDescent="0.25">
      <c r="A2085" s="22" t="str">
        <f>INDEX(Table2[NAMA BARANG],ROW()-2)</f>
        <v>Stip RC 6037</v>
      </c>
      <c r="B2085" s="23">
        <f ca="1">INDEX(Table2[TT],ROW()-2)</f>
        <v>2</v>
      </c>
      <c r="C2085" s="24" t="str">
        <f>INDEX(Table2[KET],ROW()-2)</f>
        <v>48 box</v>
      </c>
    </row>
    <row r="2086" spans="1:3" x14ac:dyDescent="0.25">
      <c r="A2086" s="22" t="str">
        <f>INDEX(Table2[NAMA BARANG],ROW()-2)</f>
        <v>Stip Sika 369 Besar</v>
      </c>
      <c r="B2086" s="23">
        <f ca="1">INDEX(Table2[TT],ROW()-2)</f>
        <v>20</v>
      </c>
      <c r="C2086" s="24" t="str">
        <f>INDEX(Table2[KET],ROW()-2)</f>
        <v>50 pk</v>
      </c>
    </row>
    <row r="2087" spans="1:3" x14ac:dyDescent="0.25">
      <c r="A2087" s="22" t="str">
        <f>INDEX(Table2[NAMA BARANG],ROW()-2)</f>
        <v>Stip TB 1602 (30)</v>
      </c>
      <c r="B2087" s="23">
        <f ca="1">INDEX(Table2[TT],ROW()-2)</f>
        <v>22</v>
      </c>
      <c r="C2087" s="24" t="str">
        <f>INDEX(Table2[KET],ROW()-2)</f>
        <v>75 ls</v>
      </c>
    </row>
    <row r="2088" spans="1:3" x14ac:dyDescent="0.25">
      <c r="A2088" s="22" t="str">
        <f>INDEX(Table2[NAMA BARANG],ROW()-2)</f>
        <v>Stip TB 1605 (30)</v>
      </c>
      <c r="B2088" s="23">
        <f ca="1">INDEX(Table2[TT],ROW()-2)</f>
        <v>51</v>
      </c>
      <c r="C2088" s="24" t="str">
        <f>INDEX(Table2[KET],ROW()-2)</f>
        <v>1080 pc</v>
      </c>
    </row>
    <row r="2089" spans="1:3" x14ac:dyDescent="0.25">
      <c r="A2089" s="22" t="str">
        <f>INDEX(Table2[NAMA BARANG],ROW()-2)</f>
        <v>Stip TB 8000</v>
      </c>
      <c r="B2089" s="23">
        <f ca="1">INDEX(Table2[TT],ROW()-2)</f>
        <v>34</v>
      </c>
      <c r="C2089" s="24" t="str">
        <f>INDEX(Table2[KET],ROW()-2)</f>
        <v>30 box</v>
      </c>
    </row>
    <row r="2090" spans="1:3" x14ac:dyDescent="0.25">
      <c r="A2090" s="22" t="str">
        <f>INDEX(Table2[NAMA BARANG],ROW()-2)</f>
        <v>Stip TB 8059</v>
      </c>
      <c r="B2090" s="23">
        <f ca="1">INDEX(Table2[TT],ROW()-2)</f>
        <v>63</v>
      </c>
      <c r="C2090" s="24" t="str">
        <f>INDEX(Table2[KET],ROW()-2)</f>
        <v>30 box</v>
      </c>
    </row>
    <row r="2091" spans="1:3" x14ac:dyDescent="0.25">
      <c r="A2091" s="22" t="str">
        <f>INDEX(Table2[NAMA BARANG],ROW()-2)</f>
        <v>Stip TB 8066</v>
      </c>
      <c r="B2091" s="23">
        <f ca="1">INDEX(Table2[TT],ROW()-2)</f>
        <v>31</v>
      </c>
      <c r="C2091" s="24" t="str">
        <f>INDEX(Table2[KET],ROW()-2)</f>
        <v>30 box</v>
      </c>
    </row>
    <row r="2092" spans="1:3" x14ac:dyDescent="0.25">
      <c r="A2092" s="22" t="str">
        <f>INDEX(Table2[NAMA BARANG],ROW()-2)</f>
        <v>Stip TB 9856 (30)</v>
      </c>
      <c r="B2092" s="23">
        <f ca="1">INDEX(Table2[TT],ROW()-2)</f>
        <v>18</v>
      </c>
      <c r="C2092" s="24" t="str">
        <f>INDEX(Table2[KET],ROW()-2)</f>
        <v>60 ls</v>
      </c>
    </row>
    <row r="2093" spans="1:3" x14ac:dyDescent="0.25">
      <c r="A2093" s="22" t="str">
        <f>INDEX(Table2[NAMA BARANG],ROW()-2)</f>
        <v>Stip TB 9865 (36)</v>
      </c>
      <c r="B2093" s="23">
        <f ca="1">INDEX(Table2[TT],ROW()-2)</f>
        <v>9</v>
      </c>
      <c r="C2093" s="24" t="str">
        <f>INDEX(Table2[KET],ROW()-2)</f>
        <v>60 ls</v>
      </c>
    </row>
    <row r="2094" spans="1:3" x14ac:dyDescent="0.25">
      <c r="A2094" s="22" t="str">
        <f>INDEX(Table2[NAMA BARANG],ROW()-2)</f>
        <v>Stip TB 9866 (60)</v>
      </c>
      <c r="B2094" s="23">
        <f ca="1">INDEX(Table2[TT],ROW()-2)</f>
        <v>24</v>
      </c>
      <c r="C2094" s="24" t="str">
        <f>INDEX(Table2[KET],ROW()-2)</f>
        <v>120 ls</v>
      </c>
    </row>
    <row r="2095" spans="1:3" x14ac:dyDescent="0.25">
      <c r="A2095" s="22" t="str">
        <f>INDEX(Table2[NAMA BARANG],ROW()-2)</f>
        <v>Stip Toples 134 (1x50) Panda</v>
      </c>
      <c r="B2095" s="23">
        <f ca="1">INDEX(Table2[TT],ROW()-2)</f>
        <v>12</v>
      </c>
      <c r="C2095" s="24" t="str">
        <f>INDEX(Table2[KET],ROW()-2)</f>
        <v>12 box</v>
      </c>
    </row>
    <row r="2096" spans="1:3" x14ac:dyDescent="0.25">
      <c r="A2096" s="22" t="str">
        <f>INDEX(Table2[NAMA BARANG],ROW()-2)</f>
        <v>Stip Trifello 300 B</v>
      </c>
      <c r="B2096" s="23">
        <f ca="1">INDEX(Table2[TT],ROW()-2)</f>
        <v>2</v>
      </c>
      <c r="C2096" s="24" t="str">
        <f>INDEX(Table2[KET],ROW()-2)</f>
        <v>50 box</v>
      </c>
    </row>
    <row r="2097" spans="1:3" x14ac:dyDescent="0.25">
      <c r="A2097" s="22" t="str">
        <f>INDEX(Table2[NAMA BARANG],ROW()-2)</f>
        <v>Stip Trifello TF-377 (@ 24)</v>
      </c>
      <c r="B2097" s="23">
        <f ca="1">INDEX(Table2[TT],ROW()-2)</f>
        <v>4</v>
      </c>
      <c r="C2097" s="24" t="str">
        <f>INDEX(Table2[KET],ROW()-2)</f>
        <v>40 box</v>
      </c>
    </row>
    <row r="2098" spans="1:3" x14ac:dyDescent="0.25">
      <c r="A2098" s="22" t="str">
        <f>INDEX(Table2[NAMA BARANG],ROW()-2)</f>
        <v>Stip+Asahan M-78 (30)</v>
      </c>
      <c r="B2098" s="23">
        <f ca="1">INDEX(Table2[TT],ROW()-2)</f>
        <v>2</v>
      </c>
      <c r="C2098" s="24" t="str">
        <f>INDEX(Table2[KET],ROW()-2)</f>
        <v>24 box</v>
      </c>
    </row>
    <row r="2099" spans="1:3" x14ac:dyDescent="0.25">
      <c r="A2099" s="22" t="str">
        <f>INDEX(Table2[NAMA BARANG],ROW()-2)</f>
        <v>Stopmap batik Vp</v>
      </c>
      <c r="B2099" s="23">
        <f ca="1">INDEX(Table2[TT],ROW()-2)</f>
        <v>3</v>
      </c>
      <c r="C2099" s="24" t="str">
        <f>INDEX(Table2[KET],ROW()-2)</f>
        <v>500 pc</v>
      </c>
    </row>
    <row r="2100" spans="1:3" x14ac:dyDescent="0.25">
      <c r="A2100" s="22" t="str">
        <f>INDEX(Table2[NAMA BARANG],ROW()-2)</f>
        <v>Stopmap Jersey</v>
      </c>
      <c r="B2100" s="23">
        <f ca="1">INDEX(Table2[TT],ROW()-2)</f>
        <v>4</v>
      </c>
      <c r="C2100" s="24" t="str">
        <f>INDEX(Table2[KET],ROW()-2)</f>
        <v>800 pk</v>
      </c>
    </row>
    <row r="2101" spans="1:3" x14ac:dyDescent="0.25">
      <c r="A2101" s="22" t="str">
        <f>INDEX(Table2[NAMA BARANG],ROW()-2)</f>
        <v>Suling 900 Trend</v>
      </c>
      <c r="B2101" s="23">
        <f ca="1">INDEX(Table2[TT],ROW()-2)</f>
        <v>3</v>
      </c>
      <c r="C2101" s="24" t="str">
        <f>INDEX(Table2[KET],ROW()-2)</f>
        <v>24 ls</v>
      </c>
    </row>
    <row r="2102" spans="1:3" x14ac:dyDescent="0.25">
      <c r="A2102" s="22" t="str">
        <f>INDEX(Table2[NAMA BARANG],ROW()-2)</f>
        <v>Super Box Topla TP/ SB</v>
      </c>
      <c r="B2102" s="23">
        <f ca="1">INDEX(Table2[TT],ROW()-2)</f>
        <v>6</v>
      </c>
      <c r="C2102" s="24" t="str">
        <f>INDEX(Table2[KET],ROW()-2)</f>
        <v>24 pc</v>
      </c>
    </row>
    <row r="2103" spans="1:3" x14ac:dyDescent="0.25">
      <c r="A2103" s="22" t="str">
        <f>INDEX(Table2[NAMA BARANG],ROW()-2)</f>
        <v>Tali cantol ht</v>
      </c>
      <c r="B2103" s="23">
        <f ca="1">INDEX(Table2[TT],ROW()-2)</f>
        <v>1</v>
      </c>
      <c r="C2103" s="24">
        <f>INDEX(Table2[KET],ROW()-2)</f>
        <v>600</v>
      </c>
    </row>
    <row r="2104" spans="1:3" x14ac:dyDescent="0.25">
      <c r="A2104" s="22" t="str">
        <f>INDEX(Table2[NAMA BARANG],ROW()-2)</f>
        <v>Tali cantol plastik B</v>
      </c>
      <c r="B2104" s="23">
        <f ca="1">INDEX(Table2[TT],ROW()-2)</f>
        <v>2</v>
      </c>
      <c r="C2104" s="24">
        <f>INDEX(Table2[KET],ROW()-2)</f>
        <v>5000</v>
      </c>
    </row>
    <row r="2105" spans="1:3" x14ac:dyDescent="0.25">
      <c r="A2105" s="22" t="str">
        <f>INDEX(Table2[NAMA BARANG],ROW()-2)</f>
        <v>Tali Cantol plastik M</v>
      </c>
      <c r="B2105" s="23">
        <f ca="1">INDEX(Table2[TT],ROW()-2)</f>
        <v>2</v>
      </c>
      <c r="C2105" s="24">
        <f>INDEX(Table2[KET],ROW()-2)</f>
        <v>5000</v>
      </c>
    </row>
    <row r="2106" spans="1:3" x14ac:dyDescent="0.25">
      <c r="A2106" s="22" t="str">
        <f>INDEX(Table2[NAMA BARANG],ROW()-2)</f>
        <v>Tali jepit ht biasa gading</v>
      </c>
      <c r="B2106" s="23">
        <f ca="1">INDEX(Table2[TT],ROW()-2)</f>
        <v>3</v>
      </c>
      <c r="C2106" s="24">
        <f>INDEX(Table2[KET],ROW()-2)</f>
        <v>5000</v>
      </c>
    </row>
    <row r="2107" spans="1:3" x14ac:dyDescent="0.25">
      <c r="A2107" s="22" t="str">
        <f>INDEX(Table2[NAMA BARANG],ROW()-2)</f>
        <v>Tali Jepit kilap Biru/ ID Card gading biru</v>
      </c>
      <c r="B2107" s="23">
        <f ca="1">INDEX(Table2[TT],ROW()-2)</f>
        <v>2</v>
      </c>
      <c r="C2107" s="24">
        <f>INDEX(Table2[KET],ROW()-2)</f>
        <v>5000</v>
      </c>
    </row>
    <row r="2108" spans="1:3" x14ac:dyDescent="0.25">
      <c r="A2108" s="22" t="str">
        <f>INDEX(Table2[NAMA BARANG],ROW()-2)</f>
        <v>Tali Jepit metalik K 806 M</v>
      </c>
      <c r="B2108" s="23">
        <f ca="1">INDEX(Table2[TT],ROW()-2)</f>
        <v>4</v>
      </c>
      <c r="C2108" s="24">
        <f>INDEX(Table2[KET],ROW()-2)</f>
        <v>5000</v>
      </c>
    </row>
    <row r="2109" spans="1:3" x14ac:dyDescent="0.25">
      <c r="A2109" s="22" t="str">
        <f>INDEX(Table2[NAMA BARANG],ROW()-2)</f>
        <v>Tali jepita cantol Hj</v>
      </c>
      <c r="B2109" s="23">
        <f ca="1">INDEX(Table2[TT],ROW()-2)</f>
        <v>15</v>
      </c>
      <c r="C2109" s="24">
        <f>INDEX(Table2[KET],ROW()-2)</f>
        <v>6000</v>
      </c>
    </row>
    <row r="2110" spans="1:3" x14ac:dyDescent="0.25">
      <c r="A2110" s="22" t="str">
        <f>INDEX(Table2[NAMA BARANG],ROW()-2)</f>
        <v>Tali jepita cantol K</v>
      </c>
      <c r="B2110" s="23">
        <f ca="1">INDEX(Table2[TT],ROW()-2)</f>
        <v>33</v>
      </c>
      <c r="C2110" s="24">
        <f>INDEX(Table2[KET],ROW()-2)</f>
        <v>6000</v>
      </c>
    </row>
    <row r="2111" spans="1:3" x14ac:dyDescent="0.25">
      <c r="A2111" s="22" t="str">
        <f>INDEX(Table2[NAMA BARANG],ROW()-2)</f>
        <v>Tali jepita cantol M</v>
      </c>
      <c r="B2111" s="23">
        <f ca="1">INDEX(Table2[TT],ROW()-2)</f>
        <v>21</v>
      </c>
      <c r="C2111" s="24">
        <f>INDEX(Table2[KET],ROW()-2)</f>
        <v>6000</v>
      </c>
    </row>
    <row r="2112" spans="1:3" x14ac:dyDescent="0.25">
      <c r="A2112" s="22" t="str">
        <f>INDEX(Table2[NAMA BARANG],ROW()-2)</f>
        <v>Tali Jepitan Yoyo butek (1 box=100) Kng</v>
      </c>
      <c r="B2112" s="23">
        <f ca="1">INDEX(Table2[TT],ROW()-2)</f>
        <v>1</v>
      </c>
      <c r="C2112" s="24" t="str">
        <f>INDEX(Table2[KET],ROW()-2)</f>
        <v>2000 pc</v>
      </c>
    </row>
    <row r="2113" spans="1:3" x14ac:dyDescent="0.25">
      <c r="A2113" s="22" t="str">
        <f>INDEX(Table2[NAMA BARANG],ROW()-2)</f>
        <v>Tali metalik (kecil) B(8) K(4) Ht(2) Hj(2)</v>
      </c>
      <c r="B2113" s="23">
        <f ca="1">INDEX(Table2[TT],ROW()-2)</f>
        <v>16</v>
      </c>
      <c r="C2113" s="24">
        <f>INDEX(Table2[KET],ROW()-2)</f>
        <v>500</v>
      </c>
    </row>
    <row r="2114" spans="1:3" x14ac:dyDescent="0.25">
      <c r="A2114" s="22" t="str">
        <f>INDEX(Table2[NAMA BARANG],ROW()-2)</f>
        <v>Tali metalik B Ht(2)/ B(3)/ M(1)/ K(1)</v>
      </c>
      <c r="B2114" s="23">
        <f ca="1">INDEX(Table2[TT],ROW()-2)</f>
        <v>7</v>
      </c>
      <c r="C2114" s="24">
        <f>INDEX(Table2[KET],ROW()-2)</f>
        <v>300</v>
      </c>
    </row>
    <row r="2115" spans="1:3" x14ac:dyDescent="0.25">
      <c r="A2115" s="22" t="str">
        <f>INDEX(Table2[NAMA BARANG],ROW()-2)</f>
        <v>Tali metalik Hj/ K/ M Besar</v>
      </c>
      <c r="B2115" s="23">
        <f ca="1">INDEX(Table2[TT],ROW()-2)</f>
        <v>1</v>
      </c>
      <c r="C2115" s="24" t="str">
        <f>INDEX(Table2[KET],ROW()-2)</f>
        <v>3000 pc</v>
      </c>
    </row>
    <row r="2116" spans="1:3" x14ac:dyDescent="0.25">
      <c r="A2116" s="22" t="str">
        <f>INDEX(Table2[NAMA BARANG],ROW()-2)</f>
        <v>Tali Plk 10-04 Dy 31x38 Tali Kur</v>
      </c>
      <c r="B2116" s="23">
        <f ca="1">INDEX(Table2[TT],ROW()-2)</f>
        <v>1</v>
      </c>
      <c r="C2116" s="24" t="str">
        <f>INDEX(Table2[KET],ROW()-2)</f>
        <v>30 ls</v>
      </c>
    </row>
    <row r="2117" spans="1:3" x14ac:dyDescent="0.25">
      <c r="A2117" s="22" t="str">
        <f>INDEX(Table2[NAMA BARANG],ROW()-2)</f>
        <v>Tali Transparant Yoyo montana Hj(23)/ B(14)</v>
      </c>
      <c r="B2117" s="23">
        <f ca="1">INDEX(Table2[TT],ROW()-2)</f>
        <v>37</v>
      </c>
      <c r="C2117" s="24">
        <f>INDEX(Table2[KET],ROW()-2)</f>
        <v>2000</v>
      </c>
    </row>
    <row r="2118" spans="1:3" x14ac:dyDescent="0.25">
      <c r="A2118" s="22" t="str">
        <f>INDEX(Table2[NAMA BARANG],ROW()-2)</f>
        <v>Tali Transparant Yoyo montana Ht(9)/ M(24)</v>
      </c>
      <c r="B2118" s="23">
        <f ca="1">INDEX(Table2[TT],ROW()-2)</f>
        <v>33</v>
      </c>
      <c r="C2118" s="24">
        <f>INDEX(Table2[KET],ROW()-2)</f>
        <v>2000</v>
      </c>
    </row>
    <row r="2119" spans="1:3" x14ac:dyDescent="0.25">
      <c r="A2119" s="22" t="str">
        <f>INDEX(Table2[NAMA BARANG],ROW()-2)</f>
        <v>Tali yoyo Merah Butek</v>
      </c>
      <c r="B2119" s="23">
        <f ca="1">INDEX(Table2[TT],ROW()-2)</f>
        <v>1</v>
      </c>
      <c r="C2119" s="24" t="str">
        <f>INDEX(Table2[KET],ROW()-2)</f>
        <v>2000 pc</v>
      </c>
    </row>
    <row r="2120" spans="1:3" x14ac:dyDescent="0.25">
      <c r="A2120" s="22" t="str">
        <f>INDEX(Table2[NAMA BARANG],ROW()-2)</f>
        <v>Tali yoyo orange</v>
      </c>
      <c r="B2120" s="23">
        <f ca="1">INDEX(Table2[TT],ROW()-2)</f>
        <v>1</v>
      </c>
      <c r="C2120" s="24" t="str">
        <f>INDEX(Table2[KET],ROW()-2)</f>
        <v>2000 pc</v>
      </c>
    </row>
    <row r="2121" spans="1:3" x14ac:dyDescent="0.25">
      <c r="A2121" s="22" t="str">
        <f>INDEX(Table2[NAMA BARANG],ROW()-2)</f>
        <v>Tas 017</v>
      </c>
      <c r="B2121" s="23">
        <f ca="1">INDEX(Table2[TT],ROW()-2)</f>
        <v>1</v>
      </c>
      <c r="C2121" s="24">
        <f>INDEX(Table2[KET],ROW()-2)</f>
        <v>0</v>
      </c>
    </row>
    <row r="2122" spans="1:3" x14ac:dyDescent="0.25">
      <c r="A2122" s="22" t="str">
        <f>INDEX(Table2[NAMA BARANG],ROW()-2)</f>
        <v>Tas 34x31</v>
      </c>
      <c r="B2122" s="23">
        <f ca="1">INDEX(Table2[TT],ROW()-2)</f>
        <v>4</v>
      </c>
      <c r="C2122" s="24">
        <f>INDEX(Table2[KET],ROW()-2)</f>
        <v>0</v>
      </c>
    </row>
    <row r="2123" spans="1:3" x14ac:dyDescent="0.25">
      <c r="A2123" s="22" t="str">
        <f>INDEX(Table2[NAMA BARANG],ROW()-2)</f>
        <v>Tas 602(2)/ 601 L/ 621(1)</v>
      </c>
      <c r="B2123" s="23">
        <f ca="1">INDEX(Table2[TT],ROW()-2)</f>
        <v>3</v>
      </c>
      <c r="C2123" s="24" t="str">
        <f>INDEX(Table2[KET],ROW()-2)</f>
        <v>600 pc</v>
      </c>
    </row>
    <row r="2124" spans="1:3" x14ac:dyDescent="0.25">
      <c r="A2124" s="22" t="str">
        <f>INDEX(Table2[NAMA BARANG],ROW()-2)</f>
        <v>Tas 8185 4S</v>
      </c>
      <c r="B2124" s="23">
        <f ca="1">INDEX(Table2[TT],ROW()-2)</f>
        <v>1</v>
      </c>
      <c r="C2124" s="24" t="str">
        <f>INDEX(Table2[KET],ROW()-2)</f>
        <v>48 ls</v>
      </c>
    </row>
    <row r="2125" spans="1:3" x14ac:dyDescent="0.25">
      <c r="A2125" s="22" t="str">
        <f>INDEX(Table2[NAMA BARANG],ROW()-2)</f>
        <v>Tas A5 Fancy (Hk+BB)</v>
      </c>
      <c r="B2125" s="23">
        <f ca="1">INDEX(Table2[TT],ROW()-2)</f>
        <v>2</v>
      </c>
      <c r="C2125" s="24" t="str">
        <f>INDEX(Table2[KET],ROW()-2)</f>
        <v>32 ls</v>
      </c>
    </row>
    <row r="2126" spans="1:3" x14ac:dyDescent="0.25">
      <c r="A2126" s="22" t="str">
        <f>INDEX(Table2[NAMA BARANG],ROW()-2)</f>
        <v>Tas A5 Fancy (Hk+BB)</v>
      </c>
      <c r="B2126" s="23">
        <f ca="1">INDEX(Table2[TT],ROW()-2)</f>
        <v>2</v>
      </c>
      <c r="C2126" s="24" t="str">
        <f>INDEX(Table2[KET],ROW()-2)</f>
        <v>32 ls</v>
      </c>
    </row>
    <row r="2127" spans="1:3" x14ac:dyDescent="0.25">
      <c r="A2127" s="22" t="str">
        <f>INDEX(Table2[NAMA BARANG],ROW()-2)</f>
        <v>Tas batik B (BS)</v>
      </c>
      <c r="B2127" s="23">
        <f ca="1">INDEX(Table2[TT],ROW()-2)</f>
        <v>2</v>
      </c>
      <c r="C2127" s="24" t="str">
        <f>INDEX(Table2[KET],ROW()-2)</f>
        <v>30 ls</v>
      </c>
    </row>
    <row r="2128" spans="1:3" x14ac:dyDescent="0.25">
      <c r="A2128" s="22" t="str">
        <f>INDEX(Table2[NAMA BARANG],ROW()-2)</f>
        <v>Tas batik B alpindo</v>
      </c>
      <c r="B2128" s="23">
        <f ca="1">INDEX(Table2[TT],ROW()-2)</f>
        <v>5</v>
      </c>
      <c r="C2128" s="24" t="str">
        <f>INDEX(Table2[KET],ROW()-2)</f>
        <v>50 ls</v>
      </c>
    </row>
    <row r="2129" spans="1:3" x14ac:dyDescent="0.25">
      <c r="A2129" s="22" t="str">
        <f>INDEX(Table2[NAMA BARANG],ROW()-2)</f>
        <v>Tas batik mas Buku kecil</v>
      </c>
      <c r="B2129" s="23">
        <f ca="1">INDEX(Table2[TT],ROW()-2)</f>
        <v>5</v>
      </c>
      <c r="C2129" s="24" t="str">
        <f>INDEX(Table2[KET],ROW()-2)</f>
        <v>80 ls</v>
      </c>
    </row>
    <row r="2130" spans="1:3" x14ac:dyDescent="0.25">
      <c r="A2130" s="22" t="str">
        <f>INDEX(Table2[NAMA BARANG],ROW()-2)</f>
        <v>Tas batik Mj 1 kecil</v>
      </c>
      <c r="B2130" s="23">
        <f ca="1">INDEX(Table2[TT],ROW()-2)</f>
        <v>5</v>
      </c>
      <c r="C2130" s="24" t="str">
        <f>INDEX(Table2[KET],ROW()-2)</f>
        <v>70 ls</v>
      </c>
    </row>
    <row r="2131" spans="1:3" x14ac:dyDescent="0.25">
      <c r="A2131" s="22" t="str">
        <f>INDEX(Table2[NAMA BARANG],ROW()-2)</f>
        <v>Tas batik Mj 1 kecil</v>
      </c>
      <c r="B2131" s="23">
        <f ca="1">INDEX(Table2[TT],ROW()-2)</f>
        <v>8</v>
      </c>
      <c r="C2131" s="24" t="str">
        <f>INDEX(Table2[KET],ROW()-2)</f>
        <v>70 ls</v>
      </c>
    </row>
    <row r="2132" spans="1:3" x14ac:dyDescent="0.25">
      <c r="A2132" s="22" t="str">
        <f>INDEX(Table2[NAMA BARANG],ROW()-2)</f>
        <v>Tas batik MJ 2 (T)</v>
      </c>
      <c r="B2132" s="23">
        <f ca="1">INDEX(Table2[TT],ROW()-2)</f>
        <v>7</v>
      </c>
      <c r="C2132" s="24" t="str">
        <f>INDEX(Table2[KET],ROW()-2)</f>
        <v>60 ls</v>
      </c>
    </row>
    <row r="2133" spans="1:3" x14ac:dyDescent="0.25">
      <c r="A2133" s="22" t="str">
        <f>INDEX(Table2[NAMA BARANG],ROW()-2)</f>
        <v>Tas batik Mj1</v>
      </c>
      <c r="B2133" s="23">
        <f ca="1">INDEX(Table2[TT],ROW()-2)</f>
        <v>57</v>
      </c>
      <c r="C2133" s="24" t="str">
        <f>INDEX(Table2[KET],ROW()-2)</f>
        <v>80 ls</v>
      </c>
    </row>
    <row r="2134" spans="1:3" x14ac:dyDescent="0.25">
      <c r="A2134" s="22" t="str">
        <f>INDEX(Table2[NAMA BARANG],ROW()-2)</f>
        <v>Tas batik MJ-1 coklat (Baru)</v>
      </c>
      <c r="B2134" s="23">
        <f ca="1">INDEX(Table2[TT],ROW()-2)</f>
        <v>7</v>
      </c>
      <c r="C2134" s="24" t="str">
        <f>INDEX(Table2[KET],ROW()-2)</f>
        <v>90 ls</v>
      </c>
    </row>
    <row r="2135" spans="1:3" x14ac:dyDescent="0.25">
      <c r="A2135" s="22" t="str">
        <f>INDEX(Table2[NAMA BARANG],ROW()-2)</f>
        <v>Tas batik panjang/ sarung (Baru)</v>
      </c>
      <c r="B2135" s="23">
        <f ca="1">INDEX(Table2[TT],ROW()-2)</f>
        <v>4</v>
      </c>
      <c r="C2135" s="24" t="str">
        <f>INDEX(Table2[KET],ROW()-2)</f>
        <v>100 ls</v>
      </c>
    </row>
    <row r="2136" spans="1:3" x14ac:dyDescent="0.25">
      <c r="A2136" s="22" t="str">
        <f>INDEX(Table2[NAMA BARANG],ROW()-2)</f>
        <v>Tas batik Topline K</v>
      </c>
      <c r="B2136" s="23">
        <f ca="1">INDEX(Table2[TT],ROW()-2)</f>
        <v>2</v>
      </c>
      <c r="C2136" s="24" t="str">
        <f>INDEX(Table2[KET],ROW()-2)</f>
        <v>36 ls</v>
      </c>
    </row>
    <row r="2137" spans="1:3" x14ac:dyDescent="0.25">
      <c r="A2137" s="22" t="str">
        <f>INDEX(Table2[NAMA BARANG],ROW()-2)</f>
        <v>Tas Beauty B</v>
      </c>
      <c r="B2137" s="23">
        <f ca="1">INDEX(Table2[TT],ROW()-2)</f>
        <v>8</v>
      </c>
      <c r="C2137" s="24" t="str">
        <f>INDEX(Table2[KET],ROW()-2)</f>
        <v>12 ls</v>
      </c>
    </row>
    <row r="2138" spans="1:3" x14ac:dyDescent="0.25">
      <c r="A2138" s="22" t="str">
        <f>INDEX(Table2[NAMA BARANG],ROW()-2)</f>
        <v>Tas BG 13-021 (55x65)</v>
      </c>
      <c r="B2138" s="23">
        <f ca="1">INDEX(Table2[TT],ROW()-2)</f>
        <v>1</v>
      </c>
      <c r="C2138" s="24" t="str">
        <f>INDEX(Table2[KET],ROW()-2)</f>
        <v>10 ls</v>
      </c>
    </row>
    <row r="2139" spans="1:3" x14ac:dyDescent="0.25">
      <c r="A2139" s="22" t="str">
        <f>INDEX(Table2[NAMA BARANG],ROW()-2)</f>
        <v>Tas BG 15-025 (35x40x20)</v>
      </c>
      <c r="B2139" s="23">
        <f ca="1">INDEX(Table2[TT],ROW()-2)</f>
        <v>1</v>
      </c>
      <c r="C2139" s="24" t="str">
        <f>INDEX(Table2[KET],ROW()-2)</f>
        <v>10 ls</v>
      </c>
    </row>
    <row r="2140" spans="1:3" x14ac:dyDescent="0.25">
      <c r="A2140" s="22" t="str">
        <f>INDEX(Table2[NAMA BARANG],ROW()-2)</f>
        <v>Tas BG 15-026 (40x45x20)</v>
      </c>
      <c r="B2140" s="23">
        <f ca="1">INDEX(Table2[TT],ROW()-2)</f>
        <v>1</v>
      </c>
      <c r="C2140" s="24" t="str">
        <f>INDEX(Table2[KET],ROW()-2)</f>
        <v>10 ls</v>
      </c>
    </row>
    <row r="2141" spans="1:3" x14ac:dyDescent="0.25">
      <c r="A2141" s="22" t="str">
        <f>INDEX(Table2[NAMA BARANG],ROW()-2)</f>
        <v>Tas BG 15-029 (60x70x25)</v>
      </c>
      <c r="B2141" s="23">
        <f ca="1">INDEX(Table2[TT],ROW()-2)</f>
        <v>1</v>
      </c>
      <c r="C2141" s="24" t="str">
        <f>INDEX(Table2[KET],ROW()-2)</f>
        <v>10 ls</v>
      </c>
    </row>
    <row r="2142" spans="1:3" x14ac:dyDescent="0.25">
      <c r="A2142" s="22" t="str">
        <f>INDEX(Table2[NAMA BARANG],ROW()-2)</f>
        <v>Tas BG 16-033B (45x60x20)</v>
      </c>
      <c r="B2142" s="23">
        <f ca="1">INDEX(Table2[TT],ROW()-2)</f>
        <v>1</v>
      </c>
      <c r="C2142" s="24" t="str">
        <f>INDEX(Table2[KET],ROW()-2)</f>
        <v>10 ls</v>
      </c>
    </row>
    <row r="2143" spans="1:3" x14ac:dyDescent="0.25">
      <c r="A2143" s="22" t="str">
        <f>INDEX(Table2[NAMA BARANG],ROW()-2)</f>
        <v>Tas Biru mix Besar pohon(2)/ Bulat(2)</v>
      </c>
      <c r="B2143" s="23">
        <f ca="1">INDEX(Table2[TT],ROW()-2)</f>
        <v>4</v>
      </c>
      <c r="C2143" s="24" t="str">
        <f>INDEX(Table2[KET],ROW()-2)</f>
        <v>25 ls</v>
      </c>
    </row>
    <row r="2144" spans="1:3" x14ac:dyDescent="0.25">
      <c r="A2144" s="22" t="str">
        <f>INDEX(Table2[NAMA BARANG],ROW()-2)</f>
        <v>Tas Fabric Ck F6</v>
      </c>
      <c r="B2144" s="23">
        <f ca="1">INDEX(Table2[TT],ROW()-2)</f>
        <v>1</v>
      </c>
      <c r="C2144" s="24" t="str">
        <f>INDEX(Table2[KET],ROW()-2)</f>
        <v>480 pc</v>
      </c>
    </row>
    <row r="2145" spans="1:3" x14ac:dyDescent="0.25">
      <c r="A2145" s="22" t="str">
        <f>INDEX(Table2[NAMA BARANG],ROW()-2)</f>
        <v>Tas Fabric Xmy 106 motif Horse</v>
      </c>
      <c r="B2145" s="23">
        <f ca="1">INDEX(Table2[TT],ROW()-2)</f>
        <v>2</v>
      </c>
      <c r="C2145" s="24">
        <f>INDEX(Table2[KET],ROW()-2)</f>
        <v>480</v>
      </c>
    </row>
    <row r="2146" spans="1:3" x14ac:dyDescent="0.25">
      <c r="A2146" s="22" t="str">
        <f>INDEX(Table2[NAMA BARANG],ROW()-2)</f>
        <v>Tas Fabric Xmy 15A</v>
      </c>
      <c r="B2146" s="23">
        <f ca="1">INDEX(Table2[TT],ROW()-2)</f>
        <v>1</v>
      </c>
      <c r="C2146" s="24" t="str">
        <f>INDEX(Table2[KET],ROW()-2)</f>
        <v>40 ls</v>
      </c>
    </row>
    <row r="2147" spans="1:3" x14ac:dyDescent="0.25">
      <c r="A2147" s="22" t="str">
        <f>INDEX(Table2[NAMA BARANG],ROW()-2)</f>
        <v>Tas Fabric Xmy 1714-15</v>
      </c>
      <c r="B2147" s="23">
        <f ca="1">INDEX(Table2[TT],ROW()-2)</f>
        <v>6</v>
      </c>
      <c r="C2147" s="24">
        <f>INDEX(Table2[KET],ROW()-2)</f>
        <v>480</v>
      </c>
    </row>
    <row r="2148" spans="1:3" x14ac:dyDescent="0.25">
      <c r="A2148" s="22" t="str">
        <f>INDEX(Table2[NAMA BARANG],ROW()-2)</f>
        <v>Tas Fabric Xmy JDG 32x32 gagang</v>
      </c>
      <c r="B2148" s="23">
        <f ca="1">INDEX(Table2[TT],ROW()-2)</f>
        <v>6</v>
      </c>
      <c r="C2148" s="24" t="str">
        <f>INDEX(Table2[KET],ROW()-2)</f>
        <v>40 ls</v>
      </c>
    </row>
    <row r="2149" spans="1:3" x14ac:dyDescent="0.25">
      <c r="A2149" s="22" t="str">
        <f>INDEX(Table2[NAMA BARANG],ROW()-2)</f>
        <v>Tas Fabric Xmy JDG/ motif korea</v>
      </c>
      <c r="B2149" s="23">
        <f ca="1">INDEX(Table2[TT],ROW()-2)</f>
        <v>3</v>
      </c>
      <c r="C2149" s="24">
        <f>INDEX(Table2[KET],ROW()-2)</f>
        <v>0</v>
      </c>
    </row>
    <row r="2150" spans="1:3" x14ac:dyDescent="0.25">
      <c r="A2150" s="22" t="str">
        <f>INDEX(Table2[NAMA BARANG],ROW()-2)</f>
        <v>Tas Fancy plastik K 18x22 (T1,75)</v>
      </c>
      <c r="B2150" s="23">
        <f ca="1">INDEX(Table2[TT],ROW()-2)</f>
        <v>1</v>
      </c>
      <c r="C2150" s="24">
        <f>INDEX(Table2[KET],ROW()-2)</f>
        <v>1200</v>
      </c>
    </row>
    <row r="2151" spans="1:3" x14ac:dyDescent="0.25">
      <c r="A2151" s="22" t="str">
        <f>INDEX(Table2[NAMA BARANG],ROW()-2)</f>
        <v>Tas Fancy plastik T 22x28 (T1,76)</v>
      </c>
      <c r="B2151" s="23">
        <f ca="1">INDEX(Table2[TT],ROW()-2)</f>
        <v>2</v>
      </c>
      <c r="C2151" s="24" t="str">
        <f>INDEX(Table2[KET],ROW()-2)</f>
        <v>960 pc</v>
      </c>
    </row>
    <row r="2152" spans="1:3" x14ac:dyDescent="0.25">
      <c r="A2152" s="22" t="str">
        <f>INDEX(Table2[NAMA BARANG],ROW()-2)</f>
        <v>Tas Folio tali 1 Bola Bale</v>
      </c>
      <c r="B2152" s="23">
        <f ca="1">INDEX(Table2[TT],ROW()-2)</f>
        <v>2</v>
      </c>
      <c r="C2152" s="24" t="str">
        <f>INDEX(Table2[KET],ROW()-2)</f>
        <v>20 ls</v>
      </c>
    </row>
    <row r="2153" spans="1:3" x14ac:dyDescent="0.25">
      <c r="A2153" s="22" t="str">
        <f>INDEX(Table2[NAMA BARANG],ROW()-2)</f>
        <v>Tas Folio tali 1 Fancy(2)/ tali 1 minion(1)</v>
      </c>
      <c r="B2153" s="23">
        <f ca="1">INDEX(Table2[TT],ROW()-2)</f>
        <v>3</v>
      </c>
      <c r="C2153" s="24">
        <f>INDEX(Table2[KET],ROW()-2)</f>
        <v>240</v>
      </c>
    </row>
    <row r="2154" spans="1:3" x14ac:dyDescent="0.25">
      <c r="A2154" s="22" t="str">
        <f>INDEX(Table2[NAMA BARANG],ROW()-2)</f>
        <v>Tas Folio tali 2 Fancy Minion</v>
      </c>
      <c r="B2154" s="23">
        <f ca="1">INDEX(Table2[TT],ROW()-2)</f>
        <v>1</v>
      </c>
      <c r="C2154" s="24" t="str">
        <f>INDEX(Table2[KET],ROW()-2)</f>
        <v>240 pc</v>
      </c>
    </row>
    <row r="2155" spans="1:3" x14ac:dyDescent="0.25">
      <c r="A2155" s="22" t="str">
        <f>INDEX(Table2[NAMA BARANG],ROW()-2)</f>
        <v>Tas Gagang butek putih B kcg</v>
      </c>
      <c r="B2155" s="23">
        <f ca="1">INDEX(Table2[TT],ROW()-2)</f>
        <v>11</v>
      </c>
      <c r="C2155" s="24" t="str">
        <f>INDEX(Table2[KET],ROW()-2)</f>
        <v>40 ls</v>
      </c>
    </row>
    <row r="2156" spans="1:3" x14ac:dyDescent="0.25">
      <c r="A2156" s="22" t="str">
        <f>INDEX(Table2[NAMA BARANG],ROW()-2)</f>
        <v>Tas Gagang transparan B (AD 25)</v>
      </c>
      <c r="B2156" s="23">
        <f ca="1">INDEX(Table2[TT],ROW()-2)</f>
        <v>17</v>
      </c>
      <c r="C2156" s="24" t="str">
        <f>INDEX(Table2[KET],ROW()-2)</f>
        <v>40 ls</v>
      </c>
    </row>
    <row r="2157" spans="1:3" x14ac:dyDescent="0.25">
      <c r="A2157" s="22" t="str">
        <f>INDEX(Table2[NAMA BARANG],ROW()-2)</f>
        <v>Tas Gagang transparan K (AD 27)</v>
      </c>
      <c r="B2157" s="23">
        <f ca="1">INDEX(Table2[TT],ROW()-2)</f>
        <v>1</v>
      </c>
      <c r="C2157" s="24" t="str">
        <f>INDEX(Table2[KET],ROW()-2)</f>
        <v>60 ls</v>
      </c>
    </row>
    <row r="2158" spans="1:3" x14ac:dyDescent="0.25">
      <c r="A2158" s="22" t="str">
        <f>INDEX(Table2[NAMA BARANG],ROW()-2)</f>
        <v>Tas GG 02 HZD 711/ 263</v>
      </c>
      <c r="B2158" s="23">
        <f ca="1">INDEX(Table2[TT],ROW()-2)</f>
        <v>2</v>
      </c>
      <c r="C2158" s="24" t="str">
        <f>INDEX(Table2[KET],ROW()-2)</f>
        <v>40 ls</v>
      </c>
    </row>
    <row r="2159" spans="1:3" x14ac:dyDescent="0.25">
      <c r="A2159" s="22" t="str">
        <f>INDEX(Table2[NAMA BARANG],ROW()-2)</f>
        <v>Tas GG 02 HZD 793(4)/ 955</v>
      </c>
      <c r="B2159" s="23">
        <f ca="1">INDEX(Table2[TT],ROW()-2)</f>
        <v>5</v>
      </c>
      <c r="C2159" s="24" t="str">
        <f>INDEX(Table2[KET],ROW()-2)</f>
        <v>40 ls</v>
      </c>
    </row>
    <row r="2160" spans="1:3" x14ac:dyDescent="0.25">
      <c r="A2160" s="22" t="str">
        <f>INDEX(Table2[NAMA BARANG],ROW()-2)</f>
        <v>Tas GG 02 HZD 9093/ 750</v>
      </c>
      <c r="B2160" s="23">
        <f ca="1">INDEX(Table2[TT],ROW()-2)</f>
        <v>2</v>
      </c>
      <c r="C2160" s="24" t="str">
        <f>INDEX(Table2[KET],ROW()-2)</f>
        <v>40 ls</v>
      </c>
    </row>
    <row r="2161" spans="1:3" x14ac:dyDescent="0.25">
      <c r="A2161" s="22" t="str">
        <f>INDEX(Table2[NAMA BARANG],ROW()-2)</f>
        <v>Tas GG 02 HZD mix</v>
      </c>
      <c r="B2161" s="23">
        <f ca="1">INDEX(Table2[TT],ROW()-2)</f>
        <v>6</v>
      </c>
      <c r="C2161" s="24" t="str">
        <f>INDEX(Table2[KET],ROW()-2)</f>
        <v>40 ls</v>
      </c>
    </row>
    <row r="2162" spans="1:3" x14ac:dyDescent="0.25">
      <c r="A2162" s="22" t="str">
        <f>INDEX(Table2[NAMA BARANG],ROW()-2)</f>
        <v>Tas GG 03 2063/ 2064/ 2065</v>
      </c>
      <c r="B2162" s="23">
        <f ca="1">INDEX(Table2[TT],ROW()-2)</f>
        <v>4</v>
      </c>
      <c r="C2162" s="24" t="str">
        <f>INDEX(Table2[KET],ROW()-2)</f>
        <v>30 ls</v>
      </c>
    </row>
    <row r="2163" spans="1:3" x14ac:dyDescent="0.25">
      <c r="A2163" s="22" t="str">
        <f>INDEX(Table2[NAMA BARANG],ROW()-2)</f>
        <v>Tas GG 03 6012</v>
      </c>
      <c r="B2163" s="23">
        <f ca="1">INDEX(Table2[TT],ROW()-2)</f>
        <v>1</v>
      </c>
      <c r="C2163" s="24" t="str">
        <f>INDEX(Table2[KET],ROW()-2)</f>
        <v>30 ls</v>
      </c>
    </row>
    <row r="2164" spans="1:3" x14ac:dyDescent="0.25">
      <c r="A2164" s="22" t="str">
        <f>INDEX(Table2[NAMA BARANG],ROW()-2)</f>
        <v>Tas GG 03 721(2)/ 929(4)</v>
      </c>
      <c r="B2164" s="23">
        <f ca="1">INDEX(Table2[TT],ROW()-2)</f>
        <v>7</v>
      </c>
      <c r="C2164" s="24" t="str">
        <f>INDEX(Table2[KET],ROW()-2)</f>
        <v>30 ls</v>
      </c>
    </row>
    <row r="2165" spans="1:3" x14ac:dyDescent="0.25">
      <c r="A2165" s="22" t="str">
        <f>INDEX(Table2[NAMA BARANG],ROW()-2)</f>
        <v>Tas GG 03 9111(3)/ 9060(7)</v>
      </c>
      <c r="B2165" s="23">
        <f ca="1">INDEX(Table2[TT],ROW()-2)</f>
        <v>10</v>
      </c>
      <c r="C2165" s="24" t="str">
        <f>INDEX(Table2[KET],ROW()-2)</f>
        <v>30 ls</v>
      </c>
    </row>
    <row r="2166" spans="1:3" x14ac:dyDescent="0.25">
      <c r="A2166" s="22" t="str">
        <f>INDEX(Table2[NAMA BARANG],ROW()-2)</f>
        <v>Tas HB T01 Tali Kur batik</v>
      </c>
      <c r="B2166" s="23">
        <f ca="1">INDEX(Table2[TT],ROW()-2)</f>
        <v>3</v>
      </c>
      <c r="C2166" s="24" t="str">
        <f>INDEX(Table2[KET],ROW()-2)</f>
        <v>600 pc</v>
      </c>
    </row>
    <row r="2167" spans="1:3" x14ac:dyDescent="0.25">
      <c r="A2167" s="22" t="str">
        <f>INDEX(Table2[NAMA BARANG],ROW()-2)</f>
        <v>Tas HBE 06/M Tali Bendera</v>
      </c>
      <c r="B2167" s="23">
        <f ca="1">INDEX(Table2[TT],ROW()-2)</f>
        <v>2</v>
      </c>
      <c r="C2167" s="24" t="str">
        <f>INDEX(Table2[KET],ROW()-2)</f>
        <v>50 ls</v>
      </c>
    </row>
    <row r="2168" spans="1:3" x14ac:dyDescent="0.25">
      <c r="A2168" s="22" t="str">
        <f>INDEX(Table2[NAMA BARANG],ROW()-2)</f>
        <v>Tas HD 095</v>
      </c>
      <c r="B2168" s="23">
        <f ca="1">INDEX(Table2[TT],ROW()-2)</f>
        <v>1</v>
      </c>
      <c r="C2168" s="24">
        <f>INDEX(Table2[KET],ROW()-2)</f>
        <v>360</v>
      </c>
    </row>
    <row r="2169" spans="1:3" x14ac:dyDescent="0.25">
      <c r="A2169" s="22" t="str">
        <f>INDEX(Table2[NAMA BARANG],ROW()-2)</f>
        <v>Tas HD 158</v>
      </c>
      <c r="B2169" s="23">
        <f ca="1">INDEX(Table2[TT],ROW()-2)</f>
        <v>2</v>
      </c>
      <c r="C2169" s="24">
        <f>INDEX(Table2[KET],ROW()-2)</f>
        <v>360</v>
      </c>
    </row>
    <row r="2170" spans="1:3" x14ac:dyDescent="0.25">
      <c r="A2170" s="22" t="str">
        <f>INDEX(Table2[NAMA BARANG],ROW()-2)</f>
        <v>Tas HD 197</v>
      </c>
      <c r="B2170" s="23">
        <f ca="1">INDEX(Table2[TT],ROW()-2)</f>
        <v>2</v>
      </c>
      <c r="C2170" s="24">
        <f>INDEX(Table2[KET],ROW()-2)</f>
        <v>360</v>
      </c>
    </row>
    <row r="2171" spans="1:3" x14ac:dyDescent="0.25">
      <c r="A2171" s="22" t="str">
        <f>INDEX(Table2[NAMA BARANG],ROW()-2)</f>
        <v>Tas HD 22006</v>
      </c>
      <c r="B2171" s="23">
        <f ca="1">INDEX(Table2[TT],ROW()-2)</f>
        <v>3</v>
      </c>
      <c r="C2171" s="24">
        <f>INDEX(Table2[KET],ROW()-2)</f>
        <v>480</v>
      </c>
    </row>
    <row r="2172" spans="1:3" x14ac:dyDescent="0.25">
      <c r="A2172" s="22" t="str">
        <f>INDEX(Table2[NAMA BARANG],ROW()-2)</f>
        <v>Tas HD 234</v>
      </c>
      <c r="B2172" s="23">
        <f ca="1">INDEX(Table2[TT],ROW()-2)</f>
        <v>12</v>
      </c>
      <c r="C2172" s="24">
        <f>INDEX(Table2[KET],ROW()-2)</f>
        <v>480</v>
      </c>
    </row>
    <row r="2173" spans="1:3" x14ac:dyDescent="0.25">
      <c r="A2173" s="22" t="str">
        <f>INDEX(Table2[NAMA BARANG],ROW()-2)</f>
        <v>Tas HD polos (823)</v>
      </c>
      <c r="B2173" s="23">
        <f ca="1">INDEX(Table2[TT],ROW()-2)</f>
        <v>2</v>
      </c>
      <c r="C2173" s="24" t="str">
        <f>INDEX(Table2[KET],ROW()-2)</f>
        <v>480 pc</v>
      </c>
    </row>
    <row r="2174" spans="1:3" x14ac:dyDescent="0.25">
      <c r="A2174" s="22" t="str">
        <f>INDEX(Table2[NAMA BARANG],ROW()-2)</f>
        <v>Tas J 0053</v>
      </c>
      <c r="B2174" s="23">
        <f ca="1">INDEX(Table2[TT],ROW()-2)</f>
        <v>3</v>
      </c>
      <c r="C2174" s="24" t="str">
        <f>INDEX(Table2[KET],ROW()-2)</f>
        <v>10 ls</v>
      </c>
    </row>
    <row r="2175" spans="1:3" x14ac:dyDescent="0.25">
      <c r="A2175" s="22" t="str">
        <f>INDEX(Table2[NAMA BARANG],ROW()-2)</f>
        <v>Tas J 1706</v>
      </c>
      <c r="B2175" s="23">
        <f ca="1">INDEX(Table2[TT],ROW()-2)</f>
        <v>3</v>
      </c>
      <c r="C2175" s="24" t="str">
        <f>INDEX(Table2[KET],ROW()-2)</f>
        <v>10 ls</v>
      </c>
    </row>
    <row r="2176" spans="1:3" x14ac:dyDescent="0.25">
      <c r="A2176" s="22" t="str">
        <f>INDEX(Table2[NAMA BARANG],ROW()-2)</f>
        <v>Tas J 2729</v>
      </c>
      <c r="B2176" s="23">
        <f ca="1">INDEX(Table2[TT],ROW()-2)</f>
        <v>4</v>
      </c>
      <c r="C2176" s="24" t="str">
        <f>INDEX(Table2[KET],ROW()-2)</f>
        <v>10 ls</v>
      </c>
    </row>
    <row r="2177" spans="1:3" x14ac:dyDescent="0.25">
      <c r="A2177" s="22" t="str">
        <f>INDEX(Table2[NAMA BARANG],ROW()-2)</f>
        <v>Tas jinjing 912 kecil</v>
      </c>
      <c r="B2177" s="23">
        <f ca="1">INDEX(Table2[TT],ROW()-2)</f>
        <v>2</v>
      </c>
      <c r="C2177" s="24" t="str">
        <f>INDEX(Table2[KET],ROW()-2)</f>
        <v>360 pc</v>
      </c>
    </row>
    <row r="2178" spans="1:3" x14ac:dyDescent="0.25">
      <c r="A2178" s="22" t="str">
        <f>INDEX(Table2[NAMA BARANG],ROW()-2)</f>
        <v>Tas K 20x25 Etj</v>
      </c>
      <c r="B2178" s="23">
        <f ca="1">INDEX(Table2[TT],ROW()-2)</f>
        <v>18</v>
      </c>
      <c r="C2178" s="24" t="str">
        <f>INDEX(Table2[KET],ROW()-2)</f>
        <v>30 ls</v>
      </c>
    </row>
    <row r="2179" spans="1:3" x14ac:dyDescent="0.25">
      <c r="A2179" s="22" t="str">
        <f>INDEX(Table2[NAMA BARANG],ROW()-2)</f>
        <v>Tas Kado FG L/19</v>
      </c>
      <c r="B2179" s="23">
        <f ca="1">INDEX(Table2[TT],ROW()-2)</f>
        <v>1</v>
      </c>
      <c r="C2179" s="24" t="str">
        <f>INDEX(Table2[KET],ROW()-2)</f>
        <v>50 ls</v>
      </c>
    </row>
    <row r="2180" spans="1:3" x14ac:dyDescent="0.25">
      <c r="A2180" s="22" t="str">
        <f>INDEX(Table2[NAMA BARANG],ROW()-2)</f>
        <v>Tas Kado FG XL</v>
      </c>
      <c r="B2180" s="23">
        <f ca="1">INDEX(Table2[TT],ROW()-2)</f>
        <v>1</v>
      </c>
      <c r="C2180" s="24" t="str">
        <f>INDEX(Table2[KET],ROW()-2)</f>
        <v>40 ls</v>
      </c>
    </row>
    <row r="2181" spans="1:3" x14ac:dyDescent="0.25">
      <c r="A2181" s="22" t="str">
        <f>INDEX(Table2[NAMA BARANG],ROW()-2)</f>
        <v>Tas Kain E 100 A</v>
      </c>
      <c r="B2181" s="23">
        <f ca="1">INDEX(Table2[TT],ROW()-2)</f>
        <v>3</v>
      </c>
      <c r="C2181" s="24" t="str">
        <f>INDEX(Table2[KET],ROW()-2)</f>
        <v>300 PCS</v>
      </c>
    </row>
    <row r="2182" spans="1:3" x14ac:dyDescent="0.25">
      <c r="A2182" s="22" t="str">
        <f>INDEX(Table2[NAMA BARANG],ROW()-2)</f>
        <v>Tas Kain E 101 A</v>
      </c>
      <c r="B2182" s="23">
        <f ca="1">INDEX(Table2[TT],ROW()-2)</f>
        <v>2</v>
      </c>
      <c r="C2182" s="24">
        <f>INDEX(Table2[KET],ROW()-2)</f>
        <v>250</v>
      </c>
    </row>
    <row r="2183" spans="1:3" x14ac:dyDescent="0.25">
      <c r="A2183" s="22" t="str">
        <f>INDEX(Table2[NAMA BARANG],ROW()-2)</f>
        <v>Tas Kain Fancy B restleting</v>
      </c>
      <c r="B2183" s="23">
        <f ca="1">INDEX(Table2[TT],ROW()-2)</f>
        <v>1</v>
      </c>
      <c r="C2183" s="24">
        <f>INDEX(Table2[KET],ROW()-2)</f>
        <v>180</v>
      </c>
    </row>
    <row r="2184" spans="1:3" x14ac:dyDescent="0.25">
      <c r="A2184" s="22" t="str">
        <f>INDEX(Table2[NAMA BARANG],ROW()-2)</f>
        <v>Tas Kain Ret K-27 (Hj/ Htm/ Coklat/ Mr Tua) cream</v>
      </c>
      <c r="B2184" s="23">
        <f ca="1">INDEX(Table2[TT],ROW()-2)</f>
        <v>13</v>
      </c>
      <c r="C2184" s="24" t="str">
        <f>INDEX(Table2[KET],ROW()-2)</f>
        <v>288 pc</v>
      </c>
    </row>
    <row r="2185" spans="1:3" x14ac:dyDescent="0.25">
      <c r="A2185" s="22" t="str">
        <f>INDEX(Table2[NAMA BARANG],ROW()-2)</f>
        <v xml:space="preserve">Tas Karung A (65x55) </v>
      </c>
      <c r="B2185" s="23">
        <f ca="1">INDEX(Table2[TT],ROW()-2)</f>
        <v>4</v>
      </c>
      <c r="C2185" s="24" t="str">
        <f>INDEX(Table2[KET],ROW()-2)</f>
        <v>120 pc</v>
      </c>
    </row>
    <row r="2186" spans="1:3" x14ac:dyDescent="0.25">
      <c r="A2186" s="22" t="str">
        <f>INDEX(Table2[NAMA BARANG],ROW()-2)</f>
        <v>Tas Karung B (55x50)</v>
      </c>
      <c r="B2186" s="23">
        <f ca="1">INDEX(Table2[TT],ROW()-2)</f>
        <v>3</v>
      </c>
      <c r="C2186" s="24" t="str">
        <f>INDEX(Table2[KET],ROW()-2)</f>
        <v>120 pc</v>
      </c>
    </row>
    <row r="2187" spans="1:3" x14ac:dyDescent="0.25">
      <c r="A2187" s="22" t="str">
        <f>INDEX(Table2[NAMA BARANG],ROW()-2)</f>
        <v>Tas karung BG 21 004J</v>
      </c>
      <c r="B2187" s="23">
        <f ca="1">INDEX(Table2[TT],ROW()-2)</f>
        <v>1</v>
      </c>
      <c r="C2187" s="24" t="str">
        <f>INDEX(Table2[KET],ROW()-2)</f>
        <v>20 ls</v>
      </c>
    </row>
    <row r="2188" spans="1:3" x14ac:dyDescent="0.25">
      <c r="A2188" s="22" t="str">
        <f>INDEX(Table2[NAMA BARANG],ROW()-2)</f>
        <v>Tas Karung C (45x50) (50x45)</v>
      </c>
      <c r="B2188" s="23">
        <f ca="1">INDEX(Table2[TT],ROW()-2)</f>
        <v>2</v>
      </c>
      <c r="C2188" s="24" t="str">
        <f>INDEX(Table2[KET],ROW()-2)</f>
        <v>20 ls</v>
      </c>
    </row>
    <row r="2189" spans="1:3" x14ac:dyDescent="0.25">
      <c r="A2189" s="22" t="str">
        <f>INDEX(Table2[NAMA BARANG],ROW()-2)</f>
        <v>Tas Karung S kecil Disney</v>
      </c>
      <c r="B2189" s="23">
        <f ca="1">INDEX(Table2[TT],ROW()-2)</f>
        <v>7</v>
      </c>
      <c r="C2189" s="24" t="str">
        <f>INDEX(Table2[KET],ROW()-2)</f>
        <v>600 pc</v>
      </c>
    </row>
    <row r="2190" spans="1:3" x14ac:dyDescent="0.25">
      <c r="A2190" s="22" t="str">
        <f>INDEX(Table2[NAMA BARANG],ROW()-2)</f>
        <v>Tas Kertas (Emas, Silver, Hj daun) PHS</v>
      </c>
      <c r="B2190" s="23">
        <f ca="1">INDEX(Table2[TT],ROW()-2)</f>
        <v>15</v>
      </c>
      <c r="C2190" s="24" t="str">
        <f>INDEX(Table2[KET],ROW()-2)</f>
        <v>20 ls</v>
      </c>
    </row>
    <row r="2191" spans="1:3" x14ac:dyDescent="0.25">
      <c r="A2191" s="22" t="str">
        <f>INDEX(Table2[NAMA BARANG],ROW()-2)</f>
        <v>Tas Kertas 1/ SS/ 12,5 x 16</v>
      </c>
      <c r="B2191" s="23">
        <f ca="1">INDEX(Table2[TT],ROW()-2)</f>
        <v>2</v>
      </c>
      <c r="C2191" s="24" t="str">
        <f>INDEX(Table2[KET],ROW()-2)</f>
        <v>50 ls</v>
      </c>
    </row>
    <row r="2192" spans="1:3" x14ac:dyDescent="0.25">
      <c r="A2192" s="22" t="str">
        <f>INDEX(Table2[NAMA BARANG],ROW()-2)</f>
        <v>Tas Kertas 8863C/ 181C</v>
      </c>
      <c r="B2192" s="23">
        <f ca="1">INDEX(Table2[TT],ROW()-2)</f>
        <v>1</v>
      </c>
      <c r="C2192" s="24" t="str">
        <f>INDEX(Table2[KET],ROW()-2)</f>
        <v>40 ls</v>
      </c>
    </row>
    <row r="2193" spans="1:3" x14ac:dyDescent="0.25">
      <c r="A2193" s="22" t="str">
        <f>INDEX(Table2[NAMA BARANG],ROW()-2)</f>
        <v>Tas Kertas 8891A/ 8875A</v>
      </c>
      <c r="B2193" s="23">
        <f ca="1">INDEX(Table2[TT],ROW()-2)</f>
        <v>1</v>
      </c>
      <c r="C2193" s="24" t="str">
        <f>INDEX(Table2[KET],ROW()-2)</f>
        <v>20 ls</v>
      </c>
    </row>
    <row r="2194" spans="1:3" x14ac:dyDescent="0.25">
      <c r="A2194" s="22" t="str">
        <f>INDEX(Table2[NAMA BARANG],ROW()-2)</f>
        <v>Tas Kertas 8891C/ 8875C</v>
      </c>
      <c r="B2194" s="23">
        <f ca="1">INDEX(Table2[TT],ROW()-2)</f>
        <v>1</v>
      </c>
      <c r="C2194" s="24" t="str">
        <f>INDEX(Table2[KET],ROW()-2)</f>
        <v>40 ls</v>
      </c>
    </row>
    <row r="2195" spans="1:3" x14ac:dyDescent="0.25">
      <c r="A2195" s="22" t="str">
        <f>INDEX(Table2[NAMA BARANG],ROW()-2)</f>
        <v>Tas Kertas 9173M</v>
      </c>
      <c r="B2195" s="23">
        <f ca="1">INDEX(Table2[TT],ROW()-2)</f>
        <v>3</v>
      </c>
      <c r="C2195" s="24">
        <f>INDEX(Table2[KET],ROW()-2)</f>
        <v>360</v>
      </c>
    </row>
    <row r="2196" spans="1:3" x14ac:dyDescent="0.25">
      <c r="A2196" s="22" t="str">
        <f>INDEX(Table2[NAMA BARANG],ROW()-2)</f>
        <v>Tas Kertas BL 9173 L</v>
      </c>
      <c r="B2196" s="23">
        <f ca="1">INDEX(Table2[TT],ROW()-2)</f>
        <v>1</v>
      </c>
      <c r="C2196" s="24" t="str">
        <f>INDEX(Table2[KET],ROW()-2)</f>
        <v>20 ls</v>
      </c>
    </row>
    <row r="2197" spans="1:3" x14ac:dyDescent="0.25">
      <c r="A2197" s="22" t="str">
        <f>INDEX(Table2[NAMA BARANG],ROW()-2)</f>
        <v>Tas Kertas DU bk 9173 H</v>
      </c>
      <c r="B2197" s="23">
        <f ca="1">INDEX(Table2[TT],ROW()-2)</f>
        <v>2</v>
      </c>
      <c r="C2197" s="24">
        <f>INDEX(Table2[KET],ROW()-2)</f>
        <v>0</v>
      </c>
    </row>
    <row r="2198" spans="1:3" x14ac:dyDescent="0.25">
      <c r="A2198" s="22" t="str">
        <f>INDEX(Table2[NAMA BARANG],ROW()-2)</f>
        <v>Tas Kertas Ly SD 282 B</v>
      </c>
      <c r="B2198" s="23">
        <f ca="1">INDEX(Table2[TT],ROW()-2)</f>
        <v>4</v>
      </c>
      <c r="C2198" s="24" t="str">
        <f>INDEX(Table2[KET],ROW()-2)</f>
        <v>360 pc</v>
      </c>
    </row>
    <row r="2199" spans="1:3" x14ac:dyDescent="0.25">
      <c r="A2199" s="22" t="str">
        <f>INDEX(Table2[NAMA BARANG],ROW()-2)</f>
        <v>Tas Kertas Ly SD 283 B(4)/ 284 B(17)</v>
      </c>
      <c r="B2199" s="23">
        <f ca="1">INDEX(Table2[TT],ROW()-2)</f>
        <v>21</v>
      </c>
      <c r="C2199" s="24" t="str">
        <f>INDEX(Table2[KET],ROW()-2)</f>
        <v>360 pc</v>
      </c>
    </row>
    <row r="2200" spans="1:3" x14ac:dyDescent="0.25">
      <c r="A2200" s="22" t="str">
        <f>INDEX(Table2[NAMA BARANG],ROW()-2)</f>
        <v>Tas Kertas Ly SD 286 B(8)</v>
      </c>
      <c r="B2200" s="23">
        <f ca="1">INDEX(Table2[TT],ROW()-2)</f>
        <v>8</v>
      </c>
      <c r="C2200" s="24" t="str">
        <f>INDEX(Table2[KET],ROW()-2)</f>
        <v>360 pc</v>
      </c>
    </row>
    <row r="2201" spans="1:3" x14ac:dyDescent="0.25">
      <c r="A2201" s="22" t="str">
        <f>INDEX(Table2[NAMA BARANG],ROW()-2)</f>
        <v>Tas Kertas Ly XL 277 B</v>
      </c>
      <c r="B2201" s="23">
        <f ca="1">INDEX(Table2[TT],ROW()-2)</f>
        <v>2</v>
      </c>
      <c r="C2201" s="24" t="str">
        <f>INDEX(Table2[KET],ROW()-2)</f>
        <v>30 ls</v>
      </c>
    </row>
    <row r="2202" spans="1:3" x14ac:dyDescent="0.25">
      <c r="A2202" s="22" t="str">
        <f>INDEX(Table2[NAMA BARANG],ROW()-2)</f>
        <v>Tas Kertas Ly XL 289</v>
      </c>
      <c r="B2202" s="23">
        <f ca="1">INDEX(Table2[TT],ROW()-2)</f>
        <v>1</v>
      </c>
      <c r="C2202" s="24" t="str">
        <f>INDEX(Table2[KET],ROW()-2)</f>
        <v>30 ls</v>
      </c>
    </row>
    <row r="2203" spans="1:3" x14ac:dyDescent="0.25">
      <c r="A2203" s="22" t="str">
        <f>INDEX(Table2[NAMA BARANG],ROW()-2)</f>
        <v>Tas Kertas pk 10-04/ 31 X381 XL</v>
      </c>
      <c r="B2203" s="23">
        <f ca="1">INDEX(Table2[TT],ROW()-2)</f>
        <v>3</v>
      </c>
      <c r="C2203" s="24" t="str">
        <f>INDEX(Table2[KET],ROW()-2)</f>
        <v>480 pc</v>
      </c>
    </row>
    <row r="2204" spans="1:3" x14ac:dyDescent="0.25">
      <c r="A2204" s="22" t="str">
        <f>INDEX(Table2[NAMA BARANG],ROW()-2)</f>
        <v>Tas LL D (K)</v>
      </c>
      <c r="B2204" s="23">
        <f ca="1">INDEX(Table2[TT],ROW()-2)</f>
        <v>9</v>
      </c>
      <c r="C2204" s="24" t="str">
        <f>INDEX(Table2[KET],ROW()-2)</f>
        <v>1200 pc</v>
      </c>
    </row>
    <row r="2205" spans="1:3" x14ac:dyDescent="0.25">
      <c r="A2205" s="22" t="str">
        <f>INDEX(Table2[NAMA BARANG],ROW()-2)</f>
        <v>Tas lux My 017</v>
      </c>
      <c r="B2205" s="23">
        <f ca="1">INDEX(Table2[TT],ROW()-2)</f>
        <v>1</v>
      </c>
      <c r="C2205" s="24">
        <f>INDEX(Table2[KET],ROW()-2)</f>
        <v>0</v>
      </c>
    </row>
    <row r="2206" spans="1:3" x14ac:dyDescent="0.25">
      <c r="A2206" s="22" t="str">
        <f>INDEX(Table2[NAMA BARANG],ROW()-2)</f>
        <v>Tas lux My 024</v>
      </c>
      <c r="B2206" s="23">
        <f ca="1">INDEX(Table2[TT],ROW()-2)</f>
        <v>1</v>
      </c>
      <c r="C2206" s="24" t="str">
        <f>INDEX(Table2[KET],ROW()-2)</f>
        <v>120 bh</v>
      </c>
    </row>
    <row r="2207" spans="1:3" x14ac:dyDescent="0.25">
      <c r="A2207" s="22" t="str">
        <f>INDEX(Table2[NAMA BARANG],ROW()-2)</f>
        <v>Tas lux My 025</v>
      </c>
      <c r="B2207" s="23">
        <f ca="1">INDEX(Table2[TT],ROW()-2)</f>
        <v>1</v>
      </c>
      <c r="C2207" s="24" t="str">
        <f>INDEX(Table2[KET],ROW()-2)</f>
        <v>200 bh</v>
      </c>
    </row>
    <row r="2208" spans="1:3" x14ac:dyDescent="0.25">
      <c r="A2208" s="22" t="str">
        <f>INDEX(Table2[NAMA BARANG],ROW()-2)</f>
        <v>Tas Ly 083/ 086 B</v>
      </c>
      <c r="B2208" s="23">
        <f ca="1">INDEX(Table2[TT],ROW()-2)</f>
        <v>5</v>
      </c>
      <c r="C2208" s="24">
        <f>INDEX(Table2[KET],ROW()-2)</f>
        <v>360</v>
      </c>
    </row>
    <row r="2209" spans="1:3" x14ac:dyDescent="0.25">
      <c r="A2209" s="22" t="str">
        <f>INDEX(Table2[NAMA BARANG],ROW()-2)</f>
        <v>Tas Ly HD 126/ 131B</v>
      </c>
      <c r="B2209" s="23">
        <f ca="1">INDEX(Table2[TT],ROW()-2)</f>
        <v>10</v>
      </c>
      <c r="C2209" s="24" t="str">
        <f>INDEX(Table2[KET],ROW()-2)</f>
        <v>360 pc</v>
      </c>
    </row>
    <row r="2210" spans="1:3" x14ac:dyDescent="0.25">
      <c r="A2210" s="22" t="str">
        <f>INDEX(Table2[NAMA BARANG],ROW()-2)</f>
        <v>Tas Ly HD 132 B</v>
      </c>
      <c r="B2210" s="23">
        <f ca="1">INDEX(Table2[TT],ROW()-2)</f>
        <v>4</v>
      </c>
      <c r="C2210" s="24">
        <f>INDEX(Table2[KET],ROW()-2)</f>
        <v>360</v>
      </c>
    </row>
    <row r="2211" spans="1:3" x14ac:dyDescent="0.25">
      <c r="A2211" s="22" t="str">
        <f>INDEX(Table2[NAMA BARANG],ROW()-2)</f>
        <v>Tas Ly HD 148 B</v>
      </c>
      <c r="B2211" s="23">
        <f ca="1">INDEX(Table2[TT],ROW()-2)</f>
        <v>12</v>
      </c>
      <c r="C2211" s="24">
        <f>INDEX(Table2[KET],ROW()-2)</f>
        <v>360</v>
      </c>
    </row>
    <row r="2212" spans="1:3" x14ac:dyDescent="0.25">
      <c r="A2212" s="22" t="str">
        <f>INDEX(Table2[NAMA BARANG],ROW()-2)</f>
        <v>Tas Ly HD 149 B</v>
      </c>
      <c r="B2212" s="23">
        <f ca="1">INDEX(Table2[TT],ROW()-2)</f>
        <v>17</v>
      </c>
      <c r="C2212" s="24">
        <f>INDEX(Table2[KET],ROW()-2)</f>
        <v>360</v>
      </c>
    </row>
    <row r="2213" spans="1:3" x14ac:dyDescent="0.25">
      <c r="A2213" s="22" t="str">
        <f>INDEX(Table2[NAMA BARANG],ROW()-2)</f>
        <v>Tas Ly HD 150 B</v>
      </c>
      <c r="B2213" s="23">
        <f ca="1">INDEX(Table2[TT],ROW()-2)</f>
        <v>10</v>
      </c>
      <c r="C2213" s="24">
        <f>INDEX(Table2[KET],ROW()-2)</f>
        <v>360</v>
      </c>
    </row>
    <row r="2214" spans="1:3" x14ac:dyDescent="0.25">
      <c r="A2214" s="22" t="str">
        <f>INDEX(Table2[NAMA BARANG],ROW()-2)</f>
        <v>Tas Ly HD 151 B</v>
      </c>
      <c r="B2214" s="23">
        <f ca="1">INDEX(Table2[TT],ROW()-2)</f>
        <v>1</v>
      </c>
      <c r="C2214" s="24">
        <f>INDEX(Table2[KET],ROW()-2)</f>
        <v>360</v>
      </c>
    </row>
    <row r="2215" spans="1:3" x14ac:dyDescent="0.25">
      <c r="A2215" s="22" t="str">
        <f>INDEX(Table2[NAMA BARANG],ROW()-2)</f>
        <v>Tas Ly SD 211B</v>
      </c>
      <c r="B2215" s="23">
        <f ca="1">INDEX(Table2[TT],ROW()-2)</f>
        <v>2</v>
      </c>
      <c r="C2215" s="24">
        <f>INDEX(Table2[KET],ROW()-2)</f>
        <v>360</v>
      </c>
    </row>
    <row r="2216" spans="1:3" x14ac:dyDescent="0.25">
      <c r="A2216" s="22" t="str">
        <f>INDEX(Table2[NAMA BARANG],ROW()-2)</f>
        <v>Tas Ly SD 211L XL</v>
      </c>
      <c r="B2216" s="23">
        <f ca="1">INDEX(Table2[TT],ROW()-2)</f>
        <v>1</v>
      </c>
      <c r="C2216" s="24">
        <f>INDEX(Table2[KET],ROW()-2)</f>
        <v>240</v>
      </c>
    </row>
    <row r="2217" spans="1:3" x14ac:dyDescent="0.25">
      <c r="A2217" s="22" t="str">
        <f>INDEX(Table2[NAMA BARANG],ROW()-2)</f>
        <v>Tas LySD 154 K</v>
      </c>
      <c r="B2217" s="23">
        <f ca="1">INDEX(Table2[TT],ROW()-2)</f>
        <v>9</v>
      </c>
      <c r="C2217" s="24">
        <f>INDEX(Table2[KET],ROW()-2)</f>
        <v>480</v>
      </c>
    </row>
    <row r="2218" spans="1:3" x14ac:dyDescent="0.25">
      <c r="A2218" s="22" t="str">
        <f>INDEX(Table2[NAMA BARANG],ROW()-2)</f>
        <v>Tas LySD 229 K</v>
      </c>
      <c r="B2218" s="23">
        <f ca="1">INDEX(Table2[TT],ROW()-2)</f>
        <v>38</v>
      </c>
      <c r="C2218" s="24" t="str">
        <f>INDEX(Table2[KET],ROW()-2)</f>
        <v>480 pc</v>
      </c>
    </row>
    <row r="2219" spans="1:3" x14ac:dyDescent="0.25">
      <c r="A2219" s="22" t="str">
        <f>INDEX(Table2[NAMA BARANG],ROW()-2)</f>
        <v>Tas LySD 241 K</v>
      </c>
      <c r="B2219" s="23">
        <f ca="1">INDEX(Table2[TT],ROW()-2)</f>
        <v>3</v>
      </c>
      <c r="C2219" s="24" t="str">
        <f>INDEX(Table2[KET],ROW()-2)</f>
        <v>480 pc</v>
      </c>
    </row>
    <row r="2220" spans="1:3" x14ac:dyDescent="0.25">
      <c r="A2220" s="22" t="str">
        <f>INDEX(Table2[NAMA BARANG],ROW()-2)</f>
        <v>Tas LySD 572 K</v>
      </c>
      <c r="B2220" s="23">
        <f ca="1">INDEX(Table2[TT],ROW()-2)</f>
        <v>4</v>
      </c>
      <c r="C2220" s="24">
        <f>INDEX(Table2[KET],ROW()-2)</f>
        <v>480</v>
      </c>
    </row>
    <row r="2221" spans="1:3" x14ac:dyDescent="0.25">
      <c r="A2221" s="22" t="str">
        <f>INDEX(Table2[NAMA BARANG],ROW()-2)</f>
        <v>Tas Mika besar Tenteng tangan R 013</v>
      </c>
      <c r="B2221" s="23">
        <f ca="1">INDEX(Table2[TT],ROW()-2)</f>
        <v>2</v>
      </c>
      <c r="C2221" s="24" t="str">
        <f>INDEX(Table2[KET],ROW()-2)</f>
        <v>30 ls</v>
      </c>
    </row>
    <row r="2222" spans="1:3" x14ac:dyDescent="0.25">
      <c r="A2222" s="22" t="str">
        <f>INDEX(Table2[NAMA BARANG],ROW()-2)</f>
        <v>Tas Mika PP ME 812 kecil</v>
      </c>
      <c r="B2222" s="23">
        <f ca="1">INDEX(Table2[TT],ROW()-2)</f>
        <v>3</v>
      </c>
      <c r="C2222" s="24" t="str">
        <f>INDEX(Table2[KET],ROW()-2)</f>
        <v>15 ls</v>
      </c>
    </row>
    <row r="2223" spans="1:3" x14ac:dyDescent="0.25">
      <c r="A2223" s="22" t="str">
        <f>INDEX(Table2[NAMA BARANG],ROW()-2)</f>
        <v>Tas Mika PP TM 911</v>
      </c>
      <c r="B2223" s="23">
        <f ca="1">INDEX(Table2[TT],ROW()-2)</f>
        <v>3</v>
      </c>
      <c r="C2223" s="24" t="str">
        <f>INDEX(Table2[KET],ROW()-2)</f>
        <v>120 pc</v>
      </c>
    </row>
    <row r="2224" spans="1:3" x14ac:dyDescent="0.25">
      <c r="A2224" s="22" t="str">
        <f>INDEX(Table2[NAMA BARANG],ROW()-2)</f>
        <v>Tas Mika+Tali CL MM</v>
      </c>
      <c r="B2224" s="23">
        <f ca="1">INDEX(Table2[TT],ROW()-2)</f>
        <v>14</v>
      </c>
      <c r="C2224" s="24" t="str">
        <f>INDEX(Table2[KET],ROW()-2)</f>
        <v>848 pc</v>
      </c>
    </row>
    <row r="2225" spans="1:3" x14ac:dyDescent="0.25">
      <c r="A2225" s="22" t="str">
        <f>INDEX(Table2[NAMA BARANG],ROW()-2)</f>
        <v>Tas Nariko 4A</v>
      </c>
      <c r="B2225" s="23">
        <f ca="1">INDEX(Table2[TT],ROW()-2)</f>
        <v>28</v>
      </c>
      <c r="C2225" s="24" t="str">
        <f>INDEX(Table2[KET],ROW()-2)</f>
        <v>50 ls</v>
      </c>
    </row>
    <row r="2226" spans="1:3" x14ac:dyDescent="0.25">
      <c r="A2226" s="22" t="str">
        <f>INDEX(Table2[NAMA BARANG],ROW()-2)</f>
        <v>Tas Plastik B C1</v>
      </c>
      <c r="B2226" s="23">
        <f ca="1">INDEX(Table2[TT],ROW()-2)</f>
        <v>1</v>
      </c>
      <c r="C2226" s="24" t="str">
        <f>INDEX(Table2[KET],ROW()-2)</f>
        <v>120 pc</v>
      </c>
    </row>
    <row r="2227" spans="1:3" x14ac:dyDescent="0.25">
      <c r="A2227" s="22" t="str">
        <f>INDEX(Table2[NAMA BARANG],ROW()-2)</f>
        <v>Tas Plastik B C1</v>
      </c>
      <c r="B2227" s="23">
        <f ca="1">INDEX(Table2[TT],ROW()-2)</f>
        <v>4</v>
      </c>
      <c r="C2227" s="24" t="str">
        <f>INDEX(Table2[KET],ROW()-2)</f>
        <v>120 pc</v>
      </c>
    </row>
    <row r="2228" spans="1:3" x14ac:dyDescent="0.25">
      <c r="A2228" s="22" t="str">
        <f>INDEX(Table2[NAMA BARANG],ROW()-2)</f>
        <v>Tas plastik Besar C1</v>
      </c>
      <c r="B2228" s="23">
        <f ca="1">INDEX(Table2[TT],ROW()-2)</f>
        <v>1</v>
      </c>
      <c r="C2228" s="24">
        <f>INDEX(Table2[KET],ROW()-2)</f>
        <v>100</v>
      </c>
    </row>
    <row r="2229" spans="1:3" x14ac:dyDescent="0.25">
      <c r="A2229" s="22" t="str">
        <f>INDEX(Table2[NAMA BARANG],ROW()-2)</f>
        <v>Tas plastik Besar C1</v>
      </c>
      <c r="B2229" s="23">
        <f ca="1">INDEX(Table2[TT],ROW()-2)</f>
        <v>1</v>
      </c>
      <c r="C2229" s="24">
        <f>INDEX(Table2[KET],ROW()-2)</f>
        <v>100</v>
      </c>
    </row>
    <row r="2230" spans="1:3" x14ac:dyDescent="0.25">
      <c r="A2230" s="22" t="str">
        <f>INDEX(Table2[NAMA BARANG],ROW()-2)</f>
        <v>Tas plastik Besar C1</v>
      </c>
      <c r="B2230" s="23">
        <f ca="1">INDEX(Table2[TT],ROW()-2)</f>
        <v>1</v>
      </c>
      <c r="C2230" s="24">
        <f>INDEX(Table2[KET],ROW()-2)</f>
        <v>100</v>
      </c>
    </row>
    <row r="2231" spans="1:3" x14ac:dyDescent="0.25">
      <c r="A2231" s="22" t="str">
        <f>INDEX(Table2[NAMA BARANG],ROW()-2)</f>
        <v>Tas plastik Besar C1</v>
      </c>
      <c r="B2231" s="23">
        <f ca="1">INDEX(Table2[TT],ROW()-2)</f>
        <v>1</v>
      </c>
      <c r="C2231" s="24">
        <f>INDEX(Table2[KET],ROW()-2)</f>
        <v>100</v>
      </c>
    </row>
    <row r="2232" spans="1:3" x14ac:dyDescent="0.25">
      <c r="A2232" s="22" t="str">
        <f>INDEX(Table2[NAMA BARANG],ROW()-2)</f>
        <v>Tas plastik Besar C1</v>
      </c>
      <c r="B2232" s="23">
        <f ca="1">INDEX(Table2[TT],ROW()-2)</f>
        <v>1</v>
      </c>
      <c r="C2232" s="24">
        <f>INDEX(Table2[KET],ROW()-2)</f>
        <v>100</v>
      </c>
    </row>
    <row r="2233" spans="1:3" x14ac:dyDescent="0.25">
      <c r="A2233" s="22" t="str">
        <f>INDEX(Table2[NAMA BARANG],ROW()-2)</f>
        <v>Tas plastik Besar C1</v>
      </c>
      <c r="B2233" s="23">
        <f ca="1">INDEX(Table2[TT],ROW()-2)</f>
        <v>6</v>
      </c>
      <c r="C2233" s="24">
        <f>INDEX(Table2[KET],ROW()-2)</f>
        <v>100</v>
      </c>
    </row>
    <row r="2234" spans="1:3" x14ac:dyDescent="0.25">
      <c r="A2234" s="22" t="str">
        <f>INDEX(Table2[NAMA BARANG],ROW()-2)</f>
        <v>Tas plastik kecil A1</v>
      </c>
      <c r="B2234" s="23">
        <f ca="1">INDEX(Table2[TT],ROW()-2)</f>
        <v>1</v>
      </c>
      <c r="C2234" s="24">
        <f>INDEX(Table2[KET],ROW()-2)</f>
        <v>170</v>
      </c>
    </row>
    <row r="2235" spans="1:3" x14ac:dyDescent="0.25">
      <c r="A2235" s="22" t="str">
        <f>INDEX(Table2[NAMA BARANG],ROW()-2)</f>
        <v>Tas plastik kecil A1</v>
      </c>
      <c r="B2235" s="23">
        <f ca="1">INDEX(Table2[TT],ROW()-2)</f>
        <v>1</v>
      </c>
      <c r="C2235" s="24">
        <f>INDEX(Table2[KET],ROW()-2)</f>
        <v>170</v>
      </c>
    </row>
    <row r="2236" spans="1:3" x14ac:dyDescent="0.25">
      <c r="A2236" s="22" t="str">
        <f>INDEX(Table2[NAMA BARANG],ROW()-2)</f>
        <v>Tas plastik kecil A1</v>
      </c>
      <c r="B2236" s="23">
        <f ca="1">INDEX(Table2[TT],ROW()-2)</f>
        <v>1</v>
      </c>
      <c r="C2236" s="24">
        <f>INDEX(Table2[KET],ROW()-2)</f>
        <v>170</v>
      </c>
    </row>
    <row r="2237" spans="1:3" x14ac:dyDescent="0.25">
      <c r="A2237" s="22" t="str">
        <f>INDEX(Table2[NAMA BARANG],ROW()-2)</f>
        <v>Tas plastik kecil A1</v>
      </c>
      <c r="B2237" s="23">
        <f ca="1">INDEX(Table2[TT],ROW()-2)</f>
        <v>1</v>
      </c>
      <c r="C2237" s="24">
        <f>INDEX(Table2[KET],ROW()-2)</f>
        <v>170</v>
      </c>
    </row>
    <row r="2238" spans="1:3" x14ac:dyDescent="0.25">
      <c r="A2238" s="22" t="str">
        <f>INDEX(Table2[NAMA BARANG],ROW()-2)</f>
        <v>Tas Plastik kecil A1</v>
      </c>
      <c r="B2238" s="23">
        <f ca="1">INDEX(Table2[TT],ROW()-2)</f>
        <v>1</v>
      </c>
      <c r="C2238" s="24">
        <f>INDEX(Table2[KET],ROW()-2)</f>
        <v>170</v>
      </c>
    </row>
    <row r="2239" spans="1:3" x14ac:dyDescent="0.25">
      <c r="A2239" s="22" t="str">
        <f>INDEX(Table2[NAMA BARANG],ROW()-2)</f>
        <v>Tas plastik kecil A1</v>
      </c>
      <c r="B2239" s="23">
        <f ca="1">INDEX(Table2[TT],ROW()-2)</f>
        <v>1</v>
      </c>
      <c r="C2239" s="24">
        <f>INDEX(Table2[KET],ROW()-2)</f>
        <v>170</v>
      </c>
    </row>
    <row r="2240" spans="1:3" x14ac:dyDescent="0.25">
      <c r="A2240" s="22" t="str">
        <f>INDEX(Table2[NAMA BARANG],ROW()-2)</f>
        <v>Tas Plastik kecil A1</v>
      </c>
      <c r="B2240" s="23">
        <f ca="1">INDEX(Table2[TT],ROW()-2)</f>
        <v>2</v>
      </c>
      <c r="C2240" s="24">
        <f>INDEX(Table2[KET],ROW()-2)</f>
        <v>170</v>
      </c>
    </row>
    <row r="2241" spans="1:3" x14ac:dyDescent="0.25">
      <c r="A2241" s="22" t="str">
        <f>INDEX(Table2[NAMA BARANG],ROW()-2)</f>
        <v>Tas Plastik kecil A1</v>
      </c>
      <c r="B2241" s="23">
        <f ca="1">INDEX(Table2[TT],ROW()-2)</f>
        <v>4</v>
      </c>
      <c r="C2241" s="24">
        <f>INDEX(Table2[KET],ROW()-2)</f>
        <v>170</v>
      </c>
    </row>
    <row r="2242" spans="1:3" x14ac:dyDescent="0.25">
      <c r="A2242" s="22" t="str">
        <f>INDEX(Table2[NAMA BARANG],ROW()-2)</f>
        <v>Tas Plastik kecil A1</v>
      </c>
      <c r="B2242" s="23">
        <f ca="1">INDEX(Table2[TT],ROW()-2)</f>
        <v>5</v>
      </c>
      <c r="C2242" s="24">
        <f>INDEX(Table2[KET],ROW()-2)</f>
        <v>170</v>
      </c>
    </row>
    <row r="2243" spans="1:3" x14ac:dyDescent="0.25">
      <c r="A2243" s="22" t="str">
        <f>INDEX(Table2[NAMA BARANG],ROW()-2)</f>
        <v>Tas Plastik kecil A1</v>
      </c>
      <c r="B2243" s="23">
        <f ca="1">INDEX(Table2[TT],ROW()-2)</f>
        <v>6</v>
      </c>
      <c r="C2243" s="24">
        <f>INDEX(Table2[KET],ROW()-2)</f>
        <v>170</v>
      </c>
    </row>
    <row r="2244" spans="1:3" x14ac:dyDescent="0.25">
      <c r="A2244" s="22" t="str">
        <f>INDEX(Table2[NAMA BARANG],ROW()-2)</f>
        <v>Tas Plastik kecil A1</v>
      </c>
      <c r="B2244" s="23">
        <f ca="1">INDEX(Table2[TT],ROW()-2)</f>
        <v>7</v>
      </c>
      <c r="C2244" s="24">
        <f>INDEX(Table2[KET],ROW()-2)</f>
        <v>170</v>
      </c>
    </row>
    <row r="2245" spans="1:3" x14ac:dyDescent="0.25">
      <c r="A2245" s="22" t="str">
        <f>INDEX(Table2[NAMA BARANG],ROW()-2)</f>
        <v>Tas Plastik kecil A1</v>
      </c>
      <c r="B2245" s="23">
        <f ca="1">INDEX(Table2[TT],ROW()-2)</f>
        <v>7</v>
      </c>
      <c r="C2245" s="24">
        <f>INDEX(Table2[KET],ROW()-2)</f>
        <v>170</v>
      </c>
    </row>
    <row r="2246" spans="1:3" x14ac:dyDescent="0.25">
      <c r="A2246" s="22" t="str">
        <f>INDEX(Table2[NAMA BARANG],ROW()-2)</f>
        <v>Tas Plastik T B1</v>
      </c>
      <c r="B2246" s="23">
        <f ca="1">INDEX(Table2[TT],ROW()-2)</f>
        <v>2</v>
      </c>
      <c r="C2246" s="24">
        <f>INDEX(Table2[KET],ROW()-2)</f>
        <v>60</v>
      </c>
    </row>
    <row r="2247" spans="1:3" x14ac:dyDescent="0.25">
      <c r="A2247" s="22" t="str">
        <f>INDEX(Table2[NAMA BARANG],ROW()-2)</f>
        <v>Tas Plastik T B1</v>
      </c>
      <c r="B2247" s="23">
        <f ca="1">INDEX(Table2[TT],ROW()-2)</f>
        <v>3</v>
      </c>
      <c r="C2247" s="24">
        <f>INDEX(Table2[KET],ROW()-2)</f>
        <v>60</v>
      </c>
    </row>
    <row r="2248" spans="1:3" x14ac:dyDescent="0.25">
      <c r="A2248" s="22" t="str">
        <f>INDEX(Table2[NAMA BARANG],ROW()-2)</f>
        <v>Tas Plastik T B1</v>
      </c>
      <c r="B2248" s="23">
        <f ca="1">INDEX(Table2[TT],ROW()-2)</f>
        <v>10</v>
      </c>
      <c r="C2248" s="24">
        <f>INDEX(Table2[KET],ROW()-2)</f>
        <v>60</v>
      </c>
    </row>
    <row r="2249" spans="1:3" x14ac:dyDescent="0.25">
      <c r="A2249" s="22" t="str">
        <f>INDEX(Table2[NAMA BARANG],ROW()-2)</f>
        <v>Tas Plastik T B1</v>
      </c>
      <c r="B2249" s="23">
        <f ca="1">INDEX(Table2[TT],ROW()-2)</f>
        <v>12</v>
      </c>
      <c r="C2249" s="24">
        <f>INDEX(Table2[KET],ROW()-2)</f>
        <v>60</v>
      </c>
    </row>
    <row r="2250" spans="1:3" x14ac:dyDescent="0.25">
      <c r="A2250" s="22" t="str">
        <f>INDEX(Table2[NAMA BARANG],ROW()-2)</f>
        <v>Tas Plastik T B1</v>
      </c>
      <c r="B2250" s="23">
        <f ca="1">INDEX(Table2[TT],ROW()-2)</f>
        <v>19</v>
      </c>
      <c r="C2250" s="24">
        <f>INDEX(Table2[KET],ROW()-2)</f>
        <v>60</v>
      </c>
    </row>
    <row r="2251" spans="1:3" x14ac:dyDescent="0.25">
      <c r="A2251" s="22" t="str">
        <f>INDEX(Table2[NAMA BARANG],ROW()-2)</f>
        <v>Tas plastik Tanggung B1</v>
      </c>
      <c r="B2251" s="23">
        <f ca="1">INDEX(Table2[TT],ROW()-2)</f>
        <v>1</v>
      </c>
      <c r="C2251" s="24" t="str">
        <f>INDEX(Table2[KET],ROW()-2)</f>
        <v>110 pc</v>
      </c>
    </row>
    <row r="2252" spans="1:3" x14ac:dyDescent="0.25">
      <c r="A2252" s="22" t="str">
        <f>INDEX(Table2[NAMA BARANG],ROW()-2)</f>
        <v>Tas plastik Tanggung B1</v>
      </c>
      <c r="B2252" s="23">
        <f ca="1">INDEX(Table2[TT],ROW()-2)</f>
        <v>4</v>
      </c>
      <c r="C2252" s="24" t="str">
        <f>INDEX(Table2[KET],ROW()-2)</f>
        <v>110 pc</v>
      </c>
    </row>
    <row r="2253" spans="1:3" x14ac:dyDescent="0.25">
      <c r="A2253" s="22" t="str">
        <f>INDEX(Table2[NAMA BARANG],ROW()-2)</f>
        <v>Tas PLK 10-06/ M</v>
      </c>
      <c r="B2253" s="23">
        <f ca="1">INDEX(Table2[TT],ROW()-2)</f>
        <v>1</v>
      </c>
      <c r="C2253" s="24" t="str">
        <f>INDEX(Table2[KET],ROW()-2)</f>
        <v>600 pc</v>
      </c>
    </row>
    <row r="2254" spans="1:3" x14ac:dyDescent="0.25">
      <c r="A2254" s="22" t="str">
        <f>INDEX(Table2[NAMA BARANG],ROW()-2)</f>
        <v>Tas PLK 10-07 Dy (26x34) Tali L</v>
      </c>
      <c r="B2254" s="23">
        <f ca="1">INDEX(Table2[TT],ROW()-2)</f>
        <v>8</v>
      </c>
      <c r="C2254" s="24" t="str">
        <f>INDEX(Table2[KET],ROW()-2)</f>
        <v>40 ls</v>
      </c>
    </row>
    <row r="2255" spans="1:3" x14ac:dyDescent="0.25">
      <c r="A2255" s="22" t="str">
        <f>INDEX(Table2[NAMA BARANG],ROW()-2)</f>
        <v>Tas PLK 10-08 Tali Tenteng</v>
      </c>
      <c r="B2255" s="23">
        <f ca="1">INDEX(Table2[TT],ROW()-2)</f>
        <v>5</v>
      </c>
      <c r="C2255" s="24" t="str">
        <f>INDEX(Table2[KET],ROW()-2)</f>
        <v>30 ls</v>
      </c>
    </row>
    <row r="2256" spans="1:3" x14ac:dyDescent="0.25">
      <c r="A2256" s="22" t="str">
        <f>INDEX(Table2[NAMA BARANG],ROW()-2)</f>
        <v>Tas polos 131 k</v>
      </c>
      <c r="B2256" s="23">
        <f ca="1">INDEX(Table2[TT],ROW()-2)</f>
        <v>13</v>
      </c>
      <c r="C2256" s="24">
        <f>INDEX(Table2[KET],ROW()-2)</f>
        <v>480</v>
      </c>
    </row>
    <row r="2257" spans="1:3" x14ac:dyDescent="0.25">
      <c r="A2257" s="22" t="str">
        <f>INDEX(Table2[NAMA BARANG],ROW()-2)</f>
        <v>Tas polos 804/ 832/ 838</v>
      </c>
      <c r="B2257" s="23">
        <f ca="1">INDEX(Table2[TT],ROW()-2)</f>
        <v>29</v>
      </c>
      <c r="C2257" s="24">
        <f>INDEX(Table2[KET],ROW()-2)</f>
        <v>480</v>
      </c>
    </row>
    <row r="2258" spans="1:3" x14ac:dyDescent="0.25">
      <c r="A2258" s="22" t="str">
        <f>INDEX(Table2[NAMA BARANG],ROW()-2)</f>
        <v xml:space="preserve">Tas Ransel Spon Bond FR+Hk </v>
      </c>
      <c r="B2258" s="23">
        <f ca="1">INDEX(Table2[TT],ROW()-2)</f>
        <v>1</v>
      </c>
      <c r="C2258" s="24" t="str">
        <f>INDEX(Table2[KET],ROW()-2)</f>
        <v>60 ls</v>
      </c>
    </row>
    <row r="2259" spans="1:3" x14ac:dyDescent="0.25">
      <c r="A2259" s="22" t="str">
        <f>INDEX(Table2[NAMA BARANG],ROW()-2)</f>
        <v>Tas SB 1514-8 Set T</v>
      </c>
      <c r="B2259" s="23">
        <f ca="1">INDEX(Table2[TT],ROW()-2)</f>
        <v>1</v>
      </c>
      <c r="C2259" s="24" t="str">
        <f>INDEX(Table2[KET],ROW()-2)</f>
        <v>50 ls</v>
      </c>
    </row>
    <row r="2260" spans="1:3" x14ac:dyDescent="0.25">
      <c r="A2260" s="22" t="str">
        <f>INDEX(Table2[NAMA BARANG],ROW()-2)</f>
        <v>Tas SEP 194</v>
      </c>
      <c r="B2260" s="23">
        <f ca="1">INDEX(Table2[TT],ROW()-2)</f>
        <v>13</v>
      </c>
      <c r="C2260" s="24" t="str">
        <f>INDEX(Table2[KET],ROW()-2)</f>
        <v>10 ls</v>
      </c>
    </row>
    <row r="2261" spans="1:3" x14ac:dyDescent="0.25">
      <c r="A2261" s="22" t="str">
        <f>INDEX(Table2[NAMA BARANG],ROW()-2)</f>
        <v>Tas Shoes C15 246/ Hp 363 (60)</v>
      </c>
      <c r="B2261" s="23">
        <f ca="1">INDEX(Table2[TT],ROW()-2)</f>
        <v>4</v>
      </c>
      <c r="C2261" s="24" t="str">
        <f>INDEX(Table2[KET],ROW()-2)</f>
        <v>36 pk</v>
      </c>
    </row>
    <row r="2262" spans="1:3" x14ac:dyDescent="0.25">
      <c r="A2262" s="22" t="str">
        <f>INDEX(Table2[NAMA BARANG],ROW()-2)</f>
        <v>Tas Shop Ly FD 683</v>
      </c>
      <c r="B2262" s="23">
        <f ca="1">INDEX(Table2[TT],ROW()-2)</f>
        <v>2</v>
      </c>
      <c r="C2262" s="24" t="str">
        <f>INDEX(Table2[KET],ROW()-2)</f>
        <v>360 pc</v>
      </c>
    </row>
    <row r="2263" spans="1:3" x14ac:dyDescent="0.25">
      <c r="A2263" s="22" t="str">
        <f>INDEX(Table2[NAMA BARANG],ROW()-2)</f>
        <v>Tas Shop Ly SD 287 B</v>
      </c>
      <c r="B2263" s="23">
        <f ca="1">INDEX(Table2[TT],ROW()-2)</f>
        <v>5</v>
      </c>
      <c r="C2263" s="24">
        <f>INDEX(Table2[KET],ROW()-2)</f>
        <v>360</v>
      </c>
    </row>
    <row r="2264" spans="1:3" x14ac:dyDescent="0.25">
      <c r="A2264" s="22" t="str">
        <f>INDEX(Table2[NAMA BARANG],ROW()-2)</f>
        <v>Tas Shop Ly SD 291B</v>
      </c>
      <c r="B2264" s="23">
        <f ca="1">INDEX(Table2[TT],ROW()-2)</f>
        <v>2</v>
      </c>
      <c r="C2264" s="24">
        <f>INDEX(Table2[KET],ROW()-2)</f>
        <v>360</v>
      </c>
    </row>
    <row r="2265" spans="1:3" x14ac:dyDescent="0.25">
      <c r="A2265" s="22" t="str">
        <f>INDEX(Table2[NAMA BARANG],ROW()-2)</f>
        <v>Tas Shop Ly SD L 280 B</v>
      </c>
      <c r="B2265" s="23">
        <f ca="1">INDEX(Table2[TT],ROW()-2)</f>
        <v>7</v>
      </c>
      <c r="C2265" s="24">
        <f>INDEX(Table2[KET],ROW()-2)</f>
        <v>360</v>
      </c>
    </row>
    <row r="2266" spans="1:3" x14ac:dyDescent="0.25">
      <c r="A2266" s="22" t="str">
        <f>INDEX(Table2[NAMA BARANG],ROW()-2)</f>
        <v>Tas Shop Ly SD L 288 B</v>
      </c>
      <c r="B2266" s="23">
        <f ca="1">INDEX(Table2[TT],ROW()-2)</f>
        <v>4</v>
      </c>
      <c r="C2266" s="24">
        <f>INDEX(Table2[KET],ROW()-2)</f>
        <v>360</v>
      </c>
    </row>
    <row r="2267" spans="1:3" x14ac:dyDescent="0.25">
      <c r="A2267" s="22" t="str">
        <f>INDEX(Table2[NAMA BARANG],ROW()-2)</f>
        <v>Tas Shop Ly SD L XL</v>
      </c>
      <c r="B2267" s="23">
        <f ca="1">INDEX(Table2[TT],ROW()-2)</f>
        <v>2</v>
      </c>
      <c r="C2267" s="24">
        <f>INDEX(Table2[KET],ROW()-2)</f>
        <v>240</v>
      </c>
    </row>
    <row r="2268" spans="1:3" x14ac:dyDescent="0.25">
      <c r="A2268" s="22" t="str">
        <f>INDEX(Table2[NAMA BARANG],ROW()-2)</f>
        <v>Tas Shop Ly SD S Tg</v>
      </c>
      <c r="B2268" s="23">
        <f ca="1">INDEX(Table2[TT],ROW()-2)</f>
        <v>5</v>
      </c>
      <c r="C2268" s="24">
        <f>INDEX(Table2[KET],ROW()-2)</f>
        <v>360</v>
      </c>
    </row>
    <row r="2269" spans="1:3" x14ac:dyDescent="0.25">
      <c r="A2269" s="22" t="str">
        <f>INDEX(Table2[NAMA BARANG],ROW()-2)</f>
        <v>Tas Shop Teng-Teng Sleting (10 pc) WKD</v>
      </c>
      <c r="B2269" s="23">
        <f ca="1">INDEX(Table2[TT],ROW()-2)</f>
        <v>3</v>
      </c>
      <c r="C2269" s="24" t="str">
        <f>INDEX(Table2[KET],ROW()-2)</f>
        <v>30 bks</v>
      </c>
    </row>
    <row r="2270" spans="1:3" x14ac:dyDescent="0.25">
      <c r="A2270" s="22" t="str">
        <f>INDEX(Table2[NAMA BARANG],ROW()-2)</f>
        <v xml:space="preserve">Tas Shopcraft LyNP 542-1/4 </v>
      </c>
      <c r="B2270" s="23">
        <f ca="1">INDEX(Table2[TT],ROW()-2)</f>
        <v>2</v>
      </c>
      <c r="C2270" s="24" t="str">
        <f>INDEX(Table2[KET],ROW()-2)</f>
        <v>20 box</v>
      </c>
    </row>
    <row r="2271" spans="1:3" x14ac:dyDescent="0.25">
      <c r="A2271" s="22" t="str">
        <f>INDEX(Table2[NAMA BARANG],ROW()-2)</f>
        <v xml:space="preserve">Tas Shopcraft Tly Mp 061/ 064 </v>
      </c>
      <c r="B2271" s="23">
        <f ca="1">INDEX(Table2[TT],ROW()-2)</f>
        <v>5</v>
      </c>
      <c r="C2271" s="24" t="str">
        <f>INDEX(Table2[KET],ROW()-2)</f>
        <v>90 box</v>
      </c>
    </row>
    <row r="2272" spans="1:3" x14ac:dyDescent="0.25">
      <c r="A2272" s="22" t="str">
        <f>INDEX(Table2[NAMA BARANG],ROW()-2)</f>
        <v>Tas Silver 18x23</v>
      </c>
      <c r="B2272" s="23">
        <f ca="1">INDEX(Table2[TT],ROW()-2)</f>
        <v>3</v>
      </c>
      <c r="C2272" s="24" t="str">
        <f>INDEX(Table2[KET],ROW()-2)</f>
        <v>90 ls</v>
      </c>
    </row>
    <row r="2273" spans="1:3" x14ac:dyDescent="0.25">
      <c r="A2273" s="22" t="str">
        <f>INDEX(Table2[NAMA BARANG],ROW()-2)</f>
        <v>Tas Sleret S</v>
      </c>
      <c r="B2273" s="23">
        <f ca="1">INDEX(Table2[TT],ROW()-2)</f>
        <v>4</v>
      </c>
      <c r="C2273" s="24" t="str">
        <f>INDEX(Table2[KET],ROW()-2)</f>
        <v>100 ls</v>
      </c>
    </row>
    <row r="2274" spans="1:3" x14ac:dyDescent="0.25">
      <c r="A2274" s="22" t="str">
        <f>INDEX(Table2[NAMA BARANG],ROW()-2)</f>
        <v>Tas Sleret XLL</v>
      </c>
      <c r="B2274" s="23">
        <f ca="1">INDEX(Table2[TT],ROW()-2)</f>
        <v>1</v>
      </c>
      <c r="C2274" s="24" t="str">
        <f>INDEX(Table2[KET],ROW()-2)</f>
        <v>35 ls</v>
      </c>
    </row>
    <row r="2275" spans="1:3" x14ac:dyDescent="0.25">
      <c r="A2275" s="22" t="str">
        <f>INDEX(Table2[NAMA BARANG],ROW()-2)</f>
        <v xml:space="preserve">Tas Sleting (A5 52) jaring </v>
      </c>
      <c r="B2275" s="23">
        <f ca="1">INDEX(Table2[TT],ROW()-2)</f>
        <v>4</v>
      </c>
      <c r="C2275" s="24" t="str">
        <f>INDEX(Table2[KET],ROW()-2)</f>
        <v>80 ls</v>
      </c>
    </row>
    <row r="2276" spans="1:3" x14ac:dyDescent="0.25">
      <c r="A2276" s="22" t="str">
        <f>INDEX(Table2[NAMA BARANG],ROW()-2)</f>
        <v>Tas Spon Bond mukenah 27x29x12</v>
      </c>
      <c r="B2276" s="23">
        <f ca="1">INDEX(Table2[TT],ROW()-2)</f>
        <v>1</v>
      </c>
      <c r="C2276" s="24" t="str">
        <f>INDEX(Table2[KET],ROW()-2)</f>
        <v>50 ls</v>
      </c>
    </row>
    <row r="2277" spans="1:3" x14ac:dyDescent="0.25">
      <c r="A2277" s="22" t="str">
        <f>INDEX(Table2[NAMA BARANG],ROW()-2)</f>
        <v>Tas T 34x31 ETJ</v>
      </c>
      <c r="B2277" s="23">
        <f ca="1">INDEX(Table2[TT],ROW()-2)</f>
        <v>5</v>
      </c>
      <c r="C2277" s="24" t="str">
        <f>INDEX(Table2[KET],ROW()-2)</f>
        <v>25 ls</v>
      </c>
    </row>
    <row r="2278" spans="1:3" x14ac:dyDescent="0.25">
      <c r="A2278" s="22" t="str">
        <f>INDEX(Table2[NAMA BARANG],ROW()-2)</f>
        <v>Tas T 41x36 ETJ</v>
      </c>
      <c r="B2278" s="23">
        <f ca="1">INDEX(Table2[TT],ROW()-2)</f>
        <v>6</v>
      </c>
      <c r="C2278" s="24" t="str">
        <f>INDEX(Table2[KET],ROW()-2)</f>
        <v>22 ls</v>
      </c>
    </row>
    <row r="2279" spans="1:3" x14ac:dyDescent="0.25">
      <c r="A2279" s="22" t="str">
        <f>INDEX(Table2[NAMA BARANG],ROW()-2)</f>
        <v>Tas tali 22x22</v>
      </c>
      <c r="B2279" s="23">
        <f ca="1">INDEX(Table2[TT],ROW()-2)</f>
        <v>1</v>
      </c>
      <c r="C2279" s="24" t="str">
        <f>INDEX(Table2[KET],ROW()-2)</f>
        <v>85 ls</v>
      </c>
    </row>
    <row r="2280" spans="1:3" x14ac:dyDescent="0.25">
      <c r="A2280" s="22" t="str">
        <f>INDEX(Table2[NAMA BARANG],ROW()-2)</f>
        <v>Tas tali 25x35</v>
      </c>
      <c r="B2280" s="23">
        <f ca="1">INDEX(Table2[TT],ROW()-2)</f>
        <v>1</v>
      </c>
      <c r="C2280" s="24" t="str">
        <f>INDEX(Table2[KET],ROW()-2)</f>
        <v>100 ls</v>
      </c>
    </row>
    <row r="2281" spans="1:3" x14ac:dyDescent="0.25">
      <c r="A2281" s="22" t="str">
        <f>INDEX(Table2[NAMA BARANG],ROW()-2)</f>
        <v>Tas tali 30x40</v>
      </c>
      <c r="B2281" s="23">
        <f ca="1">INDEX(Table2[TT],ROW()-2)</f>
        <v>3</v>
      </c>
      <c r="C2281" s="24" t="str">
        <f>INDEX(Table2[KET],ROW()-2)</f>
        <v>70 ls</v>
      </c>
    </row>
    <row r="2282" spans="1:3" x14ac:dyDescent="0.25">
      <c r="A2282" s="22" t="str">
        <f>INDEX(Table2[NAMA BARANG],ROW()-2)</f>
        <v>Tas Tali Cartoon 20x25 Tg</v>
      </c>
      <c r="B2282" s="23">
        <f ca="1">INDEX(Table2[TT],ROW()-2)</f>
        <v>4</v>
      </c>
      <c r="C2282" s="24" t="str">
        <f>INDEX(Table2[KET],ROW()-2)</f>
        <v>50 ls</v>
      </c>
    </row>
    <row r="2283" spans="1:3" x14ac:dyDescent="0.25">
      <c r="A2283" s="22" t="str">
        <f>INDEX(Table2[NAMA BARANG],ROW()-2)</f>
        <v>Tas Tali Folio 1 Frozen</v>
      </c>
      <c r="B2283" s="23">
        <f ca="1">INDEX(Table2[TT],ROW()-2)</f>
        <v>4</v>
      </c>
      <c r="C2283" s="24" t="str">
        <f>INDEX(Table2[KET],ROW()-2)</f>
        <v>240 pc</v>
      </c>
    </row>
    <row r="2284" spans="1:3" x14ac:dyDescent="0.25">
      <c r="A2284" s="22" t="str">
        <f>INDEX(Table2[NAMA BARANG],ROW()-2)</f>
        <v>Tas Tali kecil kur JB S2-2 jos Mimikado</v>
      </c>
      <c r="B2284" s="23">
        <f ca="1">INDEX(Table2[TT],ROW()-2)</f>
        <v>45</v>
      </c>
      <c r="C2284" s="24" t="str">
        <f>INDEX(Table2[KET],ROW()-2)</f>
        <v>100 ls</v>
      </c>
    </row>
    <row r="2285" spans="1:3" x14ac:dyDescent="0.25">
      <c r="A2285" s="22" t="str">
        <f>INDEX(Table2[NAMA BARANG],ROW()-2)</f>
        <v>Tas Tali Kertas Kado bsr AL (1 Pk=10 pc)</v>
      </c>
      <c r="B2285" s="23">
        <f ca="1">INDEX(Table2[TT],ROW()-2)</f>
        <v>2</v>
      </c>
      <c r="C2285" s="24" t="str">
        <f>INDEX(Table2[KET],ROW()-2)</f>
        <v>218 pk</v>
      </c>
    </row>
    <row r="2286" spans="1:3" x14ac:dyDescent="0.25">
      <c r="A2286" s="22" t="str">
        <f>INDEX(Table2[NAMA BARANG],ROW()-2)</f>
        <v>Tas Tali Kertas Tg (Pelangi/ Biru Grs/ Silver Bunga/ Mrh Garis) 25x25</v>
      </c>
      <c r="B2286" s="23">
        <f ca="1">INDEX(Table2[TT],ROW()-2)</f>
        <v>16</v>
      </c>
      <c r="C2286" s="24" t="str">
        <f>INDEX(Table2[KET],ROW()-2)</f>
        <v>25 ls</v>
      </c>
    </row>
    <row r="2287" spans="1:3" x14ac:dyDescent="0.25">
      <c r="A2287" s="22" t="str">
        <f>INDEX(Table2[NAMA BARANG],ROW()-2)</f>
        <v>Tas Tali kur batik S</v>
      </c>
      <c r="B2287" s="23">
        <f ca="1">INDEX(Table2[TT],ROW()-2)</f>
        <v>1</v>
      </c>
      <c r="C2287" s="24" t="str">
        <f>INDEX(Table2[KET],ROW()-2)</f>
        <v>60 ls</v>
      </c>
    </row>
    <row r="2288" spans="1:3" x14ac:dyDescent="0.25">
      <c r="A2288" s="22" t="str">
        <f>INDEX(Table2[NAMA BARANG],ROW()-2)</f>
        <v xml:space="preserve">Tas Tali Metalik (1 Pk=12 pc) Gold Silver </v>
      </c>
      <c r="B2288" s="23">
        <f ca="1">INDEX(Table2[TT],ROW()-2)</f>
        <v>2</v>
      </c>
      <c r="C2288" s="24" t="str">
        <f>INDEX(Table2[KET],ROW()-2)</f>
        <v>50 ls</v>
      </c>
    </row>
    <row r="2289" spans="1:3" x14ac:dyDescent="0.25">
      <c r="A2289" s="22" t="str">
        <f>INDEX(Table2[NAMA BARANG],ROW()-2)</f>
        <v>Tas Tali Metalik (1 Pk=12 pc) Gold/ Silver 20x25</v>
      </c>
      <c r="B2289" s="23">
        <f ca="1">INDEX(Table2[TT],ROW()-2)</f>
        <v>4</v>
      </c>
      <c r="C2289" s="24" t="str">
        <f>INDEX(Table2[KET],ROW()-2)</f>
        <v>60 ls</v>
      </c>
    </row>
    <row r="2290" spans="1:3" x14ac:dyDescent="0.25">
      <c r="A2290" s="22" t="str">
        <f>INDEX(Table2[NAMA BARANG],ROW()-2)</f>
        <v>Tas Tali Metalik 15x20 (K)</v>
      </c>
      <c r="B2290" s="23">
        <f ca="1">INDEX(Table2[TT],ROW()-2)</f>
        <v>5</v>
      </c>
      <c r="C2290" s="24" t="str">
        <f>INDEX(Table2[KET],ROW()-2)</f>
        <v>90 ls</v>
      </c>
    </row>
    <row r="2291" spans="1:3" x14ac:dyDescent="0.25">
      <c r="A2291" s="22" t="str">
        <f>INDEX(Table2[NAMA BARANG],ROW()-2)</f>
        <v>Tas Tali Metalik 15x20 Kcl</v>
      </c>
      <c r="B2291" s="23">
        <f ca="1">INDEX(Table2[TT],ROW()-2)</f>
        <v>7</v>
      </c>
      <c r="C2291" s="24" t="str">
        <f>INDEX(Table2[KET],ROW()-2)</f>
        <v>100 ls</v>
      </c>
    </row>
    <row r="2292" spans="1:3" x14ac:dyDescent="0.25">
      <c r="A2292" s="22" t="str">
        <f>INDEX(Table2[NAMA BARANG],ROW()-2)</f>
        <v>Tas Tali plst 222 A (K)</v>
      </c>
      <c r="B2292" s="23">
        <f ca="1">INDEX(Table2[TT],ROW()-2)</f>
        <v>1</v>
      </c>
      <c r="C2292" s="24" t="str">
        <f>INDEX(Table2[KET],ROW()-2)</f>
        <v>1000 pc</v>
      </c>
    </row>
    <row r="2293" spans="1:3" x14ac:dyDescent="0.25">
      <c r="A2293" s="22" t="str">
        <f>INDEX(Table2[NAMA BARANG],ROW()-2)</f>
        <v>Tas Tali plst K (B545)</v>
      </c>
      <c r="B2293" s="23">
        <f ca="1">INDEX(Table2[TT],ROW()-2)</f>
        <v>4</v>
      </c>
      <c r="C2293" s="24" t="str">
        <f>INDEX(Table2[KET],ROW()-2)</f>
        <v>100 ls</v>
      </c>
    </row>
    <row r="2294" spans="1:3" x14ac:dyDescent="0.25">
      <c r="A2294" s="22" t="str">
        <f>INDEX(Table2[NAMA BARANG],ROW()-2)</f>
        <v>Tas Tali plst kecil jos JBS 4-5</v>
      </c>
      <c r="B2294" s="23">
        <f ca="1">INDEX(Table2[TT],ROW()-2)</f>
        <v>12</v>
      </c>
      <c r="C2294" s="24" t="str">
        <f>INDEX(Table2[KET],ROW()-2)</f>
        <v>100 ls</v>
      </c>
    </row>
    <row r="2295" spans="1:3" x14ac:dyDescent="0.25">
      <c r="A2295" s="22" t="str">
        <f>INDEX(Table2[NAMA BARANG],ROW()-2)</f>
        <v>Tas Tali Pot mika</v>
      </c>
      <c r="B2295" s="23">
        <f ca="1">INDEX(Table2[TT],ROW()-2)</f>
        <v>1</v>
      </c>
      <c r="C2295" s="24" t="str">
        <f>INDEX(Table2[KET],ROW()-2)</f>
        <v>40 ls</v>
      </c>
    </row>
    <row r="2296" spans="1:3" x14ac:dyDescent="0.25">
      <c r="A2296" s="22" t="str">
        <f>INDEX(Table2[NAMA BARANG],ROW()-2)</f>
        <v>Tas Tali Pot mika</v>
      </c>
      <c r="B2296" s="23">
        <f ca="1">INDEX(Table2[TT],ROW()-2)</f>
        <v>4</v>
      </c>
      <c r="C2296" s="24" t="str">
        <f>INDEX(Table2[KET],ROW()-2)</f>
        <v>40 ls</v>
      </c>
    </row>
    <row r="2297" spans="1:3" x14ac:dyDescent="0.25">
      <c r="A2297" s="22" t="str">
        <f>INDEX(Table2[NAMA BARANG],ROW()-2)</f>
        <v>Tas Tali Transp RD-L/ Tg (PHS)</v>
      </c>
      <c r="B2297" s="23">
        <f ca="1">INDEX(Table2[TT],ROW()-2)</f>
        <v>3</v>
      </c>
      <c r="C2297" s="24" t="str">
        <f>INDEX(Table2[KET],ROW()-2)</f>
        <v>60 ls</v>
      </c>
    </row>
    <row r="2298" spans="1:3" x14ac:dyDescent="0.25">
      <c r="A2298" s="22" t="str">
        <f>INDEX(Table2[NAMA BARANG],ROW()-2)</f>
        <v>Tas Tali Tulisan" kecil campur</v>
      </c>
      <c r="B2298" s="23">
        <f ca="1">INDEX(Table2[TT],ROW()-2)</f>
        <v>3</v>
      </c>
      <c r="C2298" s="24" t="str">
        <f>INDEX(Table2[KET],ROW()-2)</f>
        <v>50 ls</v>
      </c>
    </row>
    <row r="2299" spans="1:3" x14ac:dyDescent="0.25">
      <c r="A2299" s="22" t="str">
        <f>INDEX(Table2[NAMA BARANG],ROW()-2)</f>
        <v>Tas Tali Ultah Kcl Iching</v>
      </c>
      <c r="B2299" s="23">
        <f ca="1">INDEX(Table2[TT],ROW()-2)</f>
        <v>3</v>
      </c>
      <c r="C2299" s="24" t="str">
        <f>INDEX(Table2[KET],ROW()-2)</f>
        <v>120 ls</v>
      </c>
    </row>
    <row r="2300" spans="1:3" x14ac:dyDescent="0.25">
      <c r="A2300" s="22" t="str">
        <f>INDEX(Table2[NAMA BARANG],ROW()-2)</f>
        <v>Tas Tenteng Butek 184 B</v>
      </c>
      <c r="B2300" s="23">
        <f ca="1">INDEX(Table2[TT],ROW()-2)</f>
        <v>6</v>
      </c>
      <c r="C2300" s="24" t="str">
        <f>INDEX(Table2[KET],ROW()-2)</f>
        <v>40 ls</v>
      </c>
    </row>
    <row r="2301" spans="1:3" x14ac:dyDescent="0.25">
      <c r="A2301" s="22" t="str">
        <f>INDEX(Table2[NAMA BARANG],ROW()-2)</f>
        <v>Tas Tenteng trans/ handbag XS</v>
      </c>
      <c r="B2301" s="23">
        <f ca="1">INDEX(Table2[TT],ROW()-2)</f>
        <v>4</v>
      </c>
      <c r="C2301" s="24" t="str">
        <f>INDEX(Table2[KET],ROW()-2)</f>
        <v>300 pc</v>
      </c>
    </row>
    <row r="2302" spans="1:3" x14ac:dyDescent="0.25">
      <c r="A2302" s="22" t="str">
        <f>INDEX(Table2[NAMA BARANG],ROW()-2)</f>
        <v>Tas Tenteng Transparent 10-06 M</v>
      </c>
      <c r="B2302" s="23">
        <f ca="1">INDEX(Table2[TT],ROW()-2)</f>
        <v>2</v>
      </c>
      <c r="C2302" s="24" t="str">
        <f>INDEX(Table2[KET],ROW()-2)</f>
        <v>600 pc</v>
      </c>
    </row>
    <row r="2303" spans="1:3" x14ac:dyDescent="0.25">
      <c r="A2303" s="22" t="str">
        <f>INDEX(Table2[NAMA BARANG],ROW()-2)</f>
        <v>Tas Transparan L(tanggung) Tali</v>
      </c>
      <c r="B2303" s="23">
        <f ca="1">INDEX(Table2[TT],ROW()-2)</f>
        <v>1</v>
      </c>
      <c r="C2303" s="24" t="str">
        <f>INDEX(Table2[KET],ROW()-2)</f>
        <v>40 ls</v>
      </c>
    </row>
    <row r="2304" spans="1:3" x14ac:dyDescent="0.25">
      <c r="A2304" s="22" t="str">
        <f>INDEX(Table2[NAMA BARANG],ROW()-2)</f>
        <v>Tas Tulisan 20x25</v>
      </c>
      <c r="B2304" s="23">
        <f ca="1">INDEX(Table2[TT],ROW()-2)</f>
        <v>2</v>
      </c>
      <c r="C2304" s="24" t="str">
        <f>INDEX(Table2[KET],ROW()-2)</f>
        <v>60 ls</v>
      </c>
    </row>
    <row r="2305" spans="1:3" x14ac:dyDescent="0.25">
      <c r="A2305" s="22" t="str">
        <f>INDEX(Table2[NAMA BARANG],ROW()-2)</f>
        <v>Tas Tulisan 20x25</v>
      </c>
      <c r="B2305" s="23">
        <f ca="1">INDEX(Table2[TT],ROW()-2)</f>
        <v>3</v>
      </c>
      <c r="C2305" s="24" t="str">
        <f>INDEX(Table2[KET],ROW()-2)</f>
        <v>60 ls</v>
      </c>
    </row>
    <row r="2306" spans="1:3" x14ac:dyDescent="0.25">
      <c r="A2306" s="22" t="str">
        <f>INDEX(Table2[NAMA BARANG],ROW()-2)</f>
        <v>Tas ultah 5w</v>
      </c>
      <c r="B2306" s="23">
        <f ca="1">INDEX(Table2[TT],ROW()-2)</f>
        <v>5</v>
      </c>
      <c r="C2306" s="24" t="str">
        <f>INDEX(Table2[KET],ROW()-2)</f>
        <v>60 ls</v>
      </c>
    </row>
    <row r="2307" spans="1:3" x14ac:dyDescent="0.25">
      <c r="A2307" s="22" t="str">
        <f>INDEX(Table2[NAMA BARANG],ROW()-2)</f>
        <v>Tas ultah polkadot kecil 15x25</v>
      </c>
      <c r="B2307" s="23">
        <f ca="1">INDEX(Table2[TT],ROW()-2)</f>
        <v>8</v>
      </c>
      <c r="C2307" s="24" t="str">
        <f>INDEX(Table2[KET],ROW()-2)</f>
        <v>60 ls</v>
      </c>
    </row>
    <row r="2308" spans="1:3" x14ac:dyDescent="0.25">
      <c r="A2308" s="22" t="str">
        <f>INDEX(Table2[NAMA BARANG],ROW()-2)</f>
        <v>Tas ultah warna warna</v>
      </c>
      <c r="B2308" s="23">
        <f ca="1">INDEX(Table2[TT],ROW()-2)</f>
        <v>3</v>
      </c>
      <c r="C2308" s="24" t="str">
        <f>INDEX(Table2[KET],ROW()-2)</f>
        <v>500 pk</v>
      </c>
    </row>
    <row r="2309" spans="1:3" x14ac:dyDescent="0.25">
      <c r="A2309" s="22" t="str">
        <f>INDEX(Table2[NAMA BARANG],ROW()-2)</f>
        <v>Tas Xmy 1609-12</v>
      </c>
      <c r="B2309" s="23">
        <f ca="1">INDEX(Table2[TT],ROW()-2)</f>
        <v>2</v>
      </c>
      <c r="C2309" s="24" t="str">
        <f>INDEX(Table2[KET],ROW()-2)</f>
        <v>40 ls</v>
      </c>
    </row>
    <row r="2310" spans="1:3" x14ac:dyDescent="0.25">
      <c r="A2310" s="22" t="str">
        <f>INDEX(Table2[NAMA BARANG],ROW()-2)</f>
        <v>Tas Xmy JDL (1609-04)</v>
      </c>
      <c r="B2310" s="23">
        <f ca="1">INDEX(Table2[TT],ROW()-2)</f>
        <v>2</v>
      </c>
      <c r="C2310" s="24" t="str">
        <f>INDEX(Table2[KET],ROW()-2)</f>
        <v>30 ls</v>
      </c>
    </row>
    <row r="2311" spans="1:3" x14ac:dyDescent="0.25">
      <c r="A2311" s="22" t="str">
        <f>INDEX(Table2[NAMA BARANG],ROW()-2)</f>
        <v>Tas Xmy KT</v>
      </c>
      <c r="B2311" s="23">
        <f ca="1">INDEX(Table2[TT],ROW()-2)</f>
        <v>1</v>
      </c>
      <c r="C2311" s="24">
        <f>INDEX(Table2[KET],ROW()-2)</f>
        <v>0</v>
      </c>
    </row>
    <row r="2312" spans="1:3" x14ac:dyDescent="0.25">
      <c r="A2312" s="22" t="str">
        <f>INDEX(Table2[NAMA BARANG],ROW()-2)</f>
        <v>Tas Zipper Folio Tali 1 MM Topla</v>
      </c>
      <c r="B2312" s="23">
        <f ca="1">INDEX(Table2[TT],ROW()-2)</f>
        <v>5</v>
      </c>
      <c r="C2312" s="24">
        <f>INDEX(Table2[KET],ROW()-2)</f>
        <v>240</v>
      </c>
    </row>
    <row r="2313" spans="1:3" x14ac:dyDescent="0.25">
      <c r="A2313" s="22" t="str">
        <f>INDEX(Table2[NAMA BARANG],ROW()-2)</f>
        <v xml:space="preserve">Tas Zipper Folio Tali 2 MM </v>
      </c>
      <c r="B2313" s="23">
        <f ca="1">INDEX(Table2[TT],ROW()-2)</f>
        <v>6</v>
      </c>
      <c r="C2313" s="24">
        <f>INDEX(Table2[KET],ROW()-2)</f>
        <v>240</v>
      </c>
    </row>
    <row r="2314" spans="1:3" x14ac:dyDescent="0.25">
      <c r="A2314" s="22" t="str">
        <f>INDEX(Table2[NAMA BARANG],ROW()-2)</f>
        <v>Tas/ MAP jinjing Cute bear</v>
      </c>
      <c r="B2314" s="23">
        <f ca="1">INDEX(Table2[TT],ROW()-2)</f>
        <v>1</v>
      </c>
      <c r="C2314" s="24" t="str">
        <f>INDEX(Table2[KET],ROW()-2)</f>
        <v>20 ls</v>
      </c>
    </row>
    <row r="2315" spans="1:3" x14ac:dyDescent="0.25">
      <c r="A2315" s="22" t="str">
        <f>INDEX(Table2[NAMA BARANG],ROW()-2)</f>
        <v>Tas/ paper Bag motif campur</v>
      </c>
      <c r="B2315" s="23">
        <f ca="1">INDEX(Table2[TT],ROW()-2)</f>
        <v>1</v>
      </c>
      <c r="C2315" s="24" t="str">
        <f>INDEX(Table2[KET],ROW()-2)</f>
        <v>60 ls</v>
      </c>
    </row>
    <row r="2316" spans="1:3" x14ac:dyDescent="0.25">
      <c r="A2316" s="22" t="str">
        <f>INDEX(Table2[NAMA BARANG],ROW()-2)</f>
        <v>Tempelan Kaca 2,5</v>
      </c>
      <c r="B2316" s="23">
        <f ca="1">INDEX(Table2[TT],ROW()-2)</f>
        <v>1</v>
      </c>
      <c r="C2316" s="24" t="str">
        <f>INDEX(Table2[KET],ROW()-2)</f>
        <v>7200 pc</v>
      </c>
    </row>
    <row r="2317" spans="1:3" x14ac:dyDescent="0.25">
      <c r="A2317" s="22" t="str">
        <f>INDEX(Table2[NAMA BARANG],ROW()-2)</f>
        <v>Tempelan Kaca 3,5</v>
      </c>
      <c r="B2317" s="23">
        <f ca="1">INDEX(Table2[TT],ROW()-2)</f>
        <v>5</v>
      </c>
      <c r="C2317" s="24" t="str">
        <f>INDEX(Table2[KET],ROW()-2)</f>
        <v>7200 pc</v>
      </c>
    </row>
    <row r="2318" spans="1:3" x14ac:dyDescent="0.25">
      <c r="A2318" s="22" t="str">
        <f>INDEX(Table2[NAMA BARANG],ROW()-2)</f>
        <v>Tempelan Kaca 33 D (3,5")</v>
      </c>
      <c r="B2318" s="23">
        <f ca="1">INDEX(Table2[TT],ROW()-2)</f>
        <v>1</v>
      </c>
      <c r="C2318" s="24" t="str">
        <f>INDEX(Table2[KET],ROW()-2)</f>
        <v>20.000 pc</v>
      </c>
    </row>
    <row r="2319" spans="1:3" x14ac:dyDescent="0.25">
      <c r="A2319" s="22" t="str">
        <f>INDEX(Table2[NAMA BARANG],ROW()-2)</f>
        <v>Tempelan Kaca 35 D (Gantungan kcl+Tg)</v>
      </c>
      <c r="B2319" s="23">
        <f ca="1">INDEX(Table2[TT],ROW()-2)</f>
        <v>1</v>
      </c>
      <c r="C2319" s="24" t="str">
        <f>INDEX(Table2[KET],ROW()-2)</f>
        <v>15.000 pc</v>
      </c>
    </row>
    <row r="2320" spans="1:3" x14ac:dyDescent="0.25">
      <c r="A2320" s="22" t="str">
        <f>INDEX(Table2[NAMA BARANG],ROW()-2)</f>
        <v>Tempelan Kaca 35 D (Gantungan kcl+Tg)</v>
      </c>
      <c r="B2320" s="23">
        <f ca="1">INDEX(Table2[TT],ROW()-2)</f>
        <v>2</v>
      </c>
      <c r="C2320" s="24" t="str">
        <f>INDEX(Table2[KET],ROW()-2)</f>
        <v>15.000 pc</v>
      </c>
    </row>
    <row r="2321" spans="1:3" x14ac:dyDescent="0.25">
      <c r="A2321" s="22" t="str">
        <f>INDEX(Table2[NAMA BARANG],ROW()-2)</f>
        <v>Tempelan Kaca 4,5</v>
      </c>
      <c r="B2321" s="23">
        <f ca="1">INDEX(Table2[TT],ROW()-2)</f>
        <v>1</v>
      </c>
      <c r="C2321" s="24" t="str">
        <f>INDEX(Table2[KET],ROW()-2)</f>
        <v>5040 pc</v>
      </c>
    </row>
    <row r="2322" spans="1:3" x14ac:dyDescent="0.25">
      <c r="A2322" s="22" t="str">
        <f>INDEX(Table2[NAMA BARANG],ROW()-2)</f>
        <v>Tempelan Kaca 8</v>
      </c>
      <c r="B2322" s="23">
        <f ca="1">INDEX(Table2[TT],ROW()-2)</f>
        <v>2</v>
      </c>
      <c r="C2322" s="24" t="str">
        <f>INDEX(Table2[KET],ROW()-2)</f>
        <v>2016 pc</v>
      </c>
    </row>
    <row r="2323" spans="1:3" x14ac:dyDescent="0.25">
      <c r="A2323" s="22" t="str">
        <f>INDEX(Table2[NAMA BARANG],ROW()-2)</f>
        <v>Tinta 20mm (1 line)</v>
      </c>
      <c r="B2323" s="23">
        <f ca="1">INDEX(Table2[TT],ROW()-2)</f>
        <v>2</v>
      </c>
      <c r="C2323" s="24" t="str">
        <f>INDEX(Table2[KET],ROW()-2)</f>
        <v>2000 pc</v>
      </c>
    </row>
    <row r="2324" spans="1:3" x14ac:dyDescent="0.25">
      <c r="A2324" s="22" t="str">
        <f>INDEX(Table2[NAMA BARANG],ROW()-2)</f>
        <v>Tinta Daishen B</v>
      </c>
      <c r="B2324" s="23">
        <f ca="1">INDEX(Table2[TT],ROW()-2)</f>
        <v>7</v>
      </c>
      <c r="C2324" s="24" t="str">
        <f>INDEX(Table2[KET],ROW()-2)</f>
        <v>12 ls</v>
      </c>
    </row>
    <row r="2325" spans="1:3" x14ac:dyDescent="0.25">
      <c r="A2325" s="22" t="str">
        <f>INDEX(Table2[NAMA BARANG],ROW()-2)</f>
        <v>Tinta Daishen U</v>
      </c>
      <c r="B2325" s="23">
        <f ca="1">INDEX(Table2[TT],ROW()-2)</f>
        <v>17</v>
      </c>
      <c r="C2325" s="24" t="str">
        <f>INDEX(Table2[KET],ROW()-2)</f>
        <v>12 ls</v>
      </c>
    </row>
    <row r="2326" spans="1:3" x14ac:dyDescent="0.25">
      <c r="A2326" s="22" t="str">
        <f>INDEX(Table2[NAMA BARANG],ROW()-2)</f>
        <v>Tinta Daishen U/B</v>
      </c>
      <c r="B2326" s="23">
        <f ca="1">INDEX(Table2[TT],ROW()-2)</f>
        <v>21</v>
      </c>
      <c r="C2326" s="24" t="str">
        <f>INDEX(Table2[KET],ROW()-2)</f>
        <v>12 ls</v>
      </c>
    </row>
    <row r="2327" spans="1:3" x14ac:dyDescent="0.25">
      <c r="A2327" s="22" t="str">
        <f>INDEX(Table2[NAMA BARANG],ROW()-2)</f>
        <v>Tinta Hero</v>
      </c>
      <c r="B2327" s="23">
        <f ca="1">INDEX(Table2[TT],ROW()-2)</f>
        <v>4</v>
      </c>
      <c r="C2327" s="24" t="str">
        <f>INDEX(Table2[KET],ROW()-2)</f>
        <v>12 ls</v>
      </c>
    </row>
    <row r="2328" spans="1:3" x14ac:dyDescent="0.25">
      <c r="A2328" s="22" t="str">
        <f>INDEX(Table2[NAMA BARANG],ROW()-2)</f>
        <v>Tipe ex 0425 B/ 25/ 4</v>
      </c>
      <c r="B2328" s="23">
        <f ca="1">INDEX(Table2[TT],ROW()-2)</f>
        <v>1</v>
      </c>
      <c r="C2328" s="24" t="str">
        <f>INDEX(Table2[KET],ROW()-2)</f>
        <v>48 ls</v>
      </c>
    </row>
    <row r="2329" spans="1:3" x14ac:dyDescent="0.25">
      <c r="A2329" s="22" t="str">
        <f>INDEX(Table2[NAMA BARANG],ROW()-2)</f>
        <v>Tipe ex 0807 PR</v>
      </c>
      <c r="B2329" s="23">
        <f ca="1">INDEX(Table2[TT],ROW()-2)</f>
        <v>3</v>
      </c>
      <c r="C2329" s="24" t="str">
        <f>INDEX(Table2[KET],ROW()-2)</f>
        <v>192 ls</v>
      </c>
    </row>
    <row r="2330" spans="1:3" x14ac:dyDescent="0.25">
      <c r="A2330" s="22" t="str">
        <f>INDEX(Table2[NAMA BARANG],ROW()-2)</f>
        <v>Tipe ex 0808 H.Kitty</v>
      </c>
      <c r="B2330" s="23">
        <f ca="1">INDEX(Table2[TT],ROW()-2)</f>
        <v>7</v>
      </c>
      <c r="C2330" s="24" t="str">
        <f>INDEX(Table2[KET],ROW()-2)</f>
        <v>192 ls</v>
      </c>
    </row>
    <row r="2331" spans="1:3" x14ac:dyDescent="0.25">
      <c r="A2331" s="22" t="str">
        <f>INDEX(Table2[NAMA BARANG],ROW()-2)</f>
        <v>Tipe ex 1001(3)/ 240(2)</v>
      </c>
      <c r="B2331" s="23">
        <f ca="1">INDEX(Table2[TT],ROW()-2)</f>
        <v>5</v>
      </c>
      <c r="C2331" s="24" t="str">
        <f>INDEX(Table2[KET],ROW()-2)</f>
        <v>576 pc</v>
      </c>
    </row>
    <row r="2332" spans="1:3" x14ac:dyDescent="0.25">
      <c r="A2332" s="22" t="str">
        <f>INDEX(Table2[NAMA BARANG],ROW()-2)</f>
        <v>Tipe ex 1002(13)/ 3010(8)</v>
      </c>
      <c r="B2332" s="23">
        <f ca="1">INDEX(Table2[TT],ROW()-2)</f>
        <v>21</v>
      </c>
      <c r="C2332" s="24">
        <f>INDEX(Table2[KET],ROW()-2)</f>
        <v>0</v>
      </c>
    </row>
    <row r="2333" spans="1:3" x14ac:dyDescent="0.25">
      <c r="A2333" s="22" t="str">
        <f>INDEX(Table2[NAMA BARANG],ROW()-2)</f>
        <v>Tipe ex 1005(9)/ 3009(6)</v>
      </c>
      <c r="B2333" s="23">
        <f ca="1">INDEX(Table2[TT],ROW()-2)</f>
        <v>15</v>
      </c>
      <c r="C2333" s="24">
        <f>INDEX(Table2[KET],ROW()-2)</f>
        <v>0</v>
      </c>
    </row>
    <row r="2334" spans="1:3" x14ac:dyDescent="0.25">
      <c r="A2334" s="22" t="str">
        <f>INDEX(Table2[NAMA BARANG],ROW()-2)</f>
        <v>Tipe ex 1007(8)/ 1009(9)</v>
      </c>
      <c r="B2334" s="23">
        <f ca="1">INDEX(Table2[TT],ROW()-2)</f>
        <v>17</v>
      </c>
      <c r="C2334" s="24">
        <f>INDEX(Table2[KET],ROW()-2)</f>
        <v>0</v>
      </c>
    </row>
    <row r="2335" spans="1:3" x14ac:dyDescent="0.25">
      <c r="A2335" s="22" t="str">
        <f>INDEX(Table2[NAMA BARANG],ROW()-2)</f>
        <v>Tipe ex 1291</v>
      </c>
      <c r="B2335" s="23">
        <f ca="1">INDEX(Table2[TT],ROW()-2)</f>
        <v>55</v>
      </c>
      <c r="C2335" s="24" t="str">
        <f>INDEX(Table2[KET],ROW()-2)</f>
        <v>60 ls</v>
      </c>
    </row>
    <row r="2336" spans="1:3" x14ac:dyDescent="0.25">
      <c r="A2336" s="22" t="str">
        <f>INDEX(Table2[NAMA BARANG],ROW()-2)</f>
        <v>Tipe ex 136(12)/ 202(13)</v>
      </c>
      <c r="B2336" s="23">
        <f ca="1">INDEX(Table2[TT],ROW()-2)</f>
        <v>25</v>
      </c>
      <c r="C2336" s="24">
        <f>INDEX(Table2[KET],ROW()-2)</f>
        <v>0</v>
      </c>
    </row>
    <row r="2337" spans="1:3" x14ac:dyDescent="0.25">
      <c r="A2337" s="22" t="str">
        <f>INDEX(Table2[NAMA BARANG],ROW()-2)</f>
        <v>Tipe ex 1878 Dos</v>
      </c>
      <c r="B2337" s="23">
        <f ca="1">INDEX(Table2[TT],ROW()-2)</f>
        <v>137</v>
      </c>
      <c r="C2337" s="24" t="str">
        <f>INDEX(Table2[KET],ROW()-2)</f>
        <v>20 ls</v>
      </c>
    </row>
    <row r="2338" spans="1:3" x14ac:dyDescent="0.25">
      <c r="A2338" s="22" t="str">
        <f>INDEX(Table2[NAMA BARANG],ROW()-2)</f>
        <v>Tipe ex 1878 mika</v>
      </c>
      <c r="B2338" s="23">
        <f ca="1">INDEX(Table2[TT],ROW()-2)</f>
        <v>29</v>
      </c>
      <c r="C2338" s="24">
        <f>INDEX(Table2[KET],ROW()-2)</f>
        <v>0</v>
      </c>
    </row>
    <row r="2339" spans="1:3" x14ac:dyDescent="0.25">
      <c r="A2339" s="22" t="str">
        <f>INDEX(Table2[NAMA BARANG],ROW()-2)</f>
        <v>Tipe ex 203</v>
      </c>
      <c r="B2339" s="23">
        <f ca="1">INDEX(Table2[TT],ROW()-2)</f>
        <v>2</v>
      </c>
      <c r="C2339" s="24">
        <f>INDEX(Table2[KET],ROW()-2)</f>
        <v>0</v>
      </c>
    </row>
    <row r="2340" spans="1:3" x14ac:dyDescent="0.25">
      <c r="A2340" s="22" t="str">
        <f>INDEX(Table2[NAMA BARANG],ROW()-2)</f>
        <v>Tipe ex 2201(53)/ 241(35)</v>
      </c>
      <c r="B2340" s="23">
        <f ca="1">INDEX(Table2[TT],ROW()-2)</f>
        <v>88</v>
      </c>
      <c r="C2340" s="24" t="str">
        <f>INDEX(Table2[KET],ROW()-2)</f>
        <v>64 ls</v>
      </c>
    </row>
    <row r="2341" spans="1:3" x14ac:dyDescent="0.25">
      <c r="A2341" s="22" t="str">
        <f>INDEX(Table2[NAMA BARANG],ROW()-2)</f>
        <v>Tipe ex 2264 (24 pc)</v>
      </c>
      <c r="B2341" s="23">
        <f ca="1">INDEX(Table2[TT],ROW()-2)</f>
        <v>35</v>
      </c>
      <c r="C2341" s="24" t="str">
        <f>INDEX(Table2[KET],ROW()-2)</f>
        <v>96 ls</v>
      </c>
    </row>
    <row r="2342" spans="1:3" x14ac:dyDescent="0.25">
      <c r="A2342" s="22" t="str">
        <f>INDEX(Table2[NAMA BARANG],ROW()-2)</f>
        <v>Tipe ex 242(14)/ 968(2)</v>
      </c>
      <c r="B2342" s="23">
        <f ca="1">INDEX(Table2[TT],ROW()-2)</f>
        <v>16</v>
      </c>
      <c r="C2342" s="24" t="str">
        <f>INDEX(Table2[KET],ROW()-2)</f>
        <v>48 ls</v>
      </c>
    </row>
    <row r="2343" spans="1:3" x14ac:dyDescent="0.25">
      <c r="A2343" s="22" t="str">
        <f>INDEX(Table2[NAMA BARANG],ROW()-2)</f>
        <v>Tipe ex 264(2)</v>
      </c>
      <c r="B2343" s="23">
        <f ca="1">INDEX(Table2[TT],ROW()-2)</f>
        <v>2</v>
      </c>
      <c r="C2343" s="24" t="str">
        <f>INDEX(Table2[KET],ROW()-2)</f>
        <v>96 ls</v>
      </c>
    </row>
    <row r="2344" spans="1:3" x14ac:dyDescent="0.25">
      <c r="A2344" s="22" t="str">
        <f>INDEX(Table2[NAMA BARANG],ROW()-2)</f>
        <v>Tipe ex 3003(6)/ 3006(9)</v>
      </c>
      <c r="B2344" s="23">
        <f ca="1">INDEX(Table2[TT],ROW()-2)</f>
        <v>15</v>
      </c>
      <c r="C2344" s="24" t="str">
        <f>INDEX(Table2[KET],ROW()-2)</f>
        <v>48 ls</v>
      </c>
    </row>
    <row r="2345" spans="1:3" x14ac:dyDescent="0.25">
      <c r="A2345" s="22" t="str">
        <f>INDEX(Table2[NAMA BARANG],ROW()-2)</f>
        <v>Tipe ex 3005(6)/ 302(17)</v>
      </c>
      <c r="B2345" s="23">
        <f ca="1">INDEX(Table2[TT],ROW()-2)</f>
        <v>23</v>
      </c>
      <c r="C2345" s="24" t="str">
        <f>INDEX(Table2[KET],ROW()-2)</f>
        <v>48 ls</v>
      </c>
    </row>
    <row r="2346" spans="1:3" x14ac:dyDescent="0.25">
      <c r="A2346" s="22" t="str">
        <f>INDEX(Table2[NAMA BARANG],ROW()-2)</f>
        <v>Tipe ex 313</v>
      </c>
      <c r="B2346" s="23">
        <f ca="1">INDEX(Table2[TT],ROW()-2)</f>
        <v>1</v>
      </c>
      <c r="C2346" s="24">
        <f>INDEX(Table2[KET],ROW()-2)</f>
        <v>0</v>
      </c>
    </row>
    <row r="2347" spans="1:3" x14ac:dyDescent="0.25">
      <c r="A2347" s="22" t="str">
        <f>INDEX(Table2[NAMA BARANG],ROW()-2)</f>
        <v>Tipe ex 328/ 338</v>
      </c>
      <c r="B2347" s="23">
        <f ca="1">INDEX(Table2[TT],ROW()-2)</f>
        <v>1</v>
      </c>
      <c r="C2347" s="24" t="str">
        <f>INDEX(Table2[KET],ROW()-2)</f>
        <v>576 pc</v>
      </c>
    </row>
    <row r="2348" spans="1:3" x14ac:dyDescent="0.25">
      <c r="A2348" s="22" t="str">
        <f>INDEX(Table2[NAMA BARANG],ROW()-2)</f>
        <v>Tipe ex 351</v>
      </c>
      <c r="B2348" s="23">
        <f ca="1">INDEX(Table2[TT],ROW()-2)</f>
        <v>1</v>
      </c>
      <c r="C2348" s="24" t="str">
        <f>INDEX(Table2[KET],ROW()-2)</f>
        <v>432 pc</v>
      </c>
    </row>
    <row r="2349" spans="1:3" x14ac:dyDescent="0.25">
      <c r="A2349" s="22" t="str">
        <f>INDEX(Table2[NAMA BARANG],ROW()-2)</f>
        <v>Tipe ex 358</v>
      </c>
      <c r="B2349" s="23">
        <f ca="1">INDEX(Table2[TT],ROW()-2)</f>
        <v>2</v>
      </c>
      <c r="C2349" s="24" t="str">
        <f>INDEX(Table2[KET],ROW()-2)</f>
        <v>48 ls</v>
      </c>
    </row>
    <row r="2350" spans="1:3" x14ac:dyDescent="0.25">
      <c r="A2350" s="22" t="str">
        <f>INDEX(Table2[NAMA BARANG],ROW()-2)</f>
        <v>Tipe ex 636(36)</v>
      </c>
      <c r="B2350" s="23">
        <f ca="1">INDEX(Table2[TT],ROW()-2)</f>
        <v>36</v>
      </c>
      <c r="C2350" s="24" t="str">
        <f>INDEX(Table2[KET],ROW()-2)</f>
        <v>48 ls</v>
      </c>
    </row>
    <row r="2351" spans="1:3" x14ac:dyDescent="0.25">
      <c r="A2351" s="22" t="str">
        <f>INDEX(Table2[NAMA BARANG],ROW()-2)</f>
        <v>Tipe ex 65(10)/ 241(6)</v>
      </c>
      <c r="B2351" s="23">
        <f ca="1">INDEX(Table2[TT],ROW()-2)</f>
        <v>16</v>
      </c>
      <c r="C2351" s="24">
        <f>INDEX(Table2[KET],ROW()-2)</f>
        <v>0</v>
      </c>
    </row>
    <row r="2352" spans="1:3" x14ac:dyDescent="0.25">
      <c r="A2352" s="22" t="str">
        <f>INDEX(Table2[NAMA BARANG],ROW()-2)</f>
        <v>Tipe ex 7013/ mini</v>
      </c>
      <c r="B2352" s="23">
        <f ca="1">INDEX(Table2[TT],ROW()-2)</f>
        <v>5</v>
      </c>
      <c r="C2352" s="24" t="str">
        <f>INDEX(Table2[KET],ROW()-2)</f>
        <v>2304 pc</v>
      </c>
    </row>
    <row r="2353" spans="1:3" x14ac:dyDescent="0.25">
      <c r="A2353" s="22" t="str">
        <f>INDEX(Table2[NAMA BARANG],ROW()-2)</f>
        <v>Tipe ex 715</v>
      </c>
      <c r="B2353" s="23">
        <f ca="1">INDEX(Table2[TT],ROW()-2)</f>
        <v>2</v>
      </c>
      <c r="C2353" s="24" t="str">
        <f>INDEX(Table2[KET],ROW()-2)</f>
        <v>48 ls</v>
      </c>
    </row>
    <row r="2354" spans="1:3" x14ac:dyDescent="0.25">
      <c r="A2354" s="22" t="str">
        <f>INDEX(Table2[NAMA BARANG],ROW()-2)</f>
        <v>Tipe ex 7287(5)/ 327(21)</v>
      </c>
      <c r="B2354" s="23">
        <f ca="1">INDEX(Table2[TT],ROW()-2)</f>
        <v>26</v>
      </c>
      <c r="C2354" s="24">
        <f>INDEX(Table2[KET],ROW()-2)</f>
        <v>0</v>
      </c>
    </row>
    <row r="2355" spans="1:3" x14ac:dyDescent="0.25">
      <c r="A2355" s="22" t="str">
        <f>INDEX(Table2[NAMA BARANG],ROW()-2)</f>
        <v>Tipe ex 731</v>
      </c>
      <c r="B2355" s="23">
        <f ca="1">INDEX(Table2[TT],ROW()-2)</f>
        <v>2</v>
      </c>
      <c r="C2355" s="24" t="str">
        <f>INDEX(Table2[KET],ROW()-2)</f>
        <v>60 ls</v>
      </c>
    </row>
    <row r="2356" spans="1:3" x14ac:dyDescent="0.25">
      <c r="A2356" s="22" t="str">
        <f>INDEX(Table2[NAMA BARANG],ROW()-2)</f>
        <v>Tipe ex 749</v>
      </c>
      <c r="B2356" s="23">
        <f ca="1">INDEX(Table2[TT],ROW()-2)</f>
        <v>9</v>
      </c>
      <c r="C2356" s="24" t="str">
        <f>INDEX(Table2[KET],ROW()-2)</f>
        <v>48 ls</v>
      </c>
    </row>
    <row r="2357" spans="1:3" x14ac:dyDescent="0.25">
      <c r="A2357" s="22" t="str">
        <f>INDEX(Table2[NAMA BARANG],ROW()-2)</f>
        <v>Tipe ex 8001 M mouse</v>
      </c>
      <c r="B2357" s="23">
        <f ca="1">INDEX(Table2[TT],ROW()-2)</f>
        <v>1</v>
      </c>
      <c r="C2357" s="24" t="str">
        <f>INDEX(Table2[KET],ROW()-2)</f>
        <v>40 box</v>
      </c>
    </row>
    <row r="2358" spans="1:3" x14ac:dyDescent="0.25">
      <c r="A2358" s="22" t="str">
        <f>INDEX(Table2[NAMA BARANG],ROW()-2)</f>
        <v>Tipe ex 8113</v>
      </c>
      <c r="B2358" s="23">
        <f ca="1">INDEX(Table2[TT],ROW()-2)</f>
        <v>1</v>
      </c>
      <c r="C2358" s="24" t="str">
        <f>INDEX(Table2[KET],ROW()-2)</f>
        <v>23 box</v>
      </c>
    </row>
    <row r="2359" spans="1:3" x14ac:dyDescent="0.25">
      <c r="A2359" s="22" t="str">
        <f>INDEX(Table2[NAMA BARANG],ROW()-2)</f>
        <v>Tipe ex 8171</v>
      </c>
      <c r="B2359" s="23">
        <f ca="1">INDEX(Table2[TT],ROW()-2)</f>
        <v>1</v>
      </c>
      <c r="C2359" s="24" t="str">
        <f>INDEX(Table2[KET],ROW()-2)</f>
        <v>576 pc</v>
      </c>
    </row>
    <row r="2360" spans="1:3" x14ac:dyDescent="0.25">
      <c r="A2360" s="22" t="str">
        <f>INDEX(Table2[NAMA BARANG],ROW()-2)</f>
        <v>Tipe ex 821(14)/ 612(35)</v>
      </c>
      <c r="B2360" s="23">
        <f ca="1">INDEX(Table2[TT],ROW()-2)</f>
        <v>49</v>
      </c>
      <c r="C2360" s="24">
        <f>INDEX(Table2[KET],ROW()-2)</f>
        <v>0</v>
      </c>
    </row>
    <row r="2361" spans="1:3" x14ac:dyDescent="0.25">
      <c r="A2361" s="22" t="str">
        <f>INDEX(Table2[NAMA BARANG],ROW()-2)</f>
        <v>Tipe ex 8219 A Bear (24)</v>
      </c>
      <c r="B2361" s="23">
        <f ca="1">INDEX(Table2[TT],ROW()-2)</f>
        <v>1</v>
      </c>
      <c r="C2361" s="24" t="str">
        <f>INDEX(Table2[KET],ROW()-2)</f>
        <v>18 box</v>
      </c>
    </row>
    <row r="2362" spans="1:3" x14ac:dyDescent="0.25">
      <c r="A2362" s="22" t="str">
        <f>INDEX(Table2[NAMA BARANG],ROW()-2)</f>
        <v>Tipe ex 835(7)/ 901(11)</v>
      </c>
      <c r="B2362" s="23">
        <f ca="1">INDEX(Table2[TT],ROW()-2)</f>
        <v>18</v>
      </c>
      <c r="C2362" s="24">
        <f>INDEX(Table2[KET],ROW()-2)</f>
        <v>0</v>
      </c>
    </row>
    <row r="2363" spans="1:3" x14ac:dyDescent="0.25">
      <c r="A2363" s="22" t="str">
        <f>INDEX(Table2[NAMA BARANG],ROW()-2)</f>
        <v>Tipe ex 837(5)</v>
      </c>
      <c r="B2363" s="23">
        <f ca="1">INDEX(Table2[TT],ROW()-2)</f>
        <v>5</v>
      </c>
      <c r="C2363" s="24">
        <f>INDEX(Table2[KET],ROW()-2)</f>
        <v>0</v>
      </c>
    </row>
    <row r="2364" spans="1:3" x14ac:dyDescent="0.25">
      <c r="A2364" s="22" t="str">
        <f>INDEX(Table2[NAMA BARANG],ROW()-2)</f>
        <v>Tipe ex 889(9)/ 890(11)</v>
      </c>
      <c r="B2364" s="23">
        <f ca="1">INDEX(Table2[TT],ROW()-2)</f>
        <v>20</v>
      </c>
      <c r="C2364" s="24" t="str">
        <f>INDEX(Table2[KET],ROW()-2)</f>
        <v>48 ls</v>
      </c>
    </row>
    <row r="2365" spans="1:3" x14ac:dyDescent="0.25">
      <c r="A2365" s="22" t="str">
        <f>INDEX(Table2[NAMA BARANG],ROW()-2)</f>
        <v>Tipe ex 8958 (24)</v>
      </c>
      <c r="B2365" s="23">
        <f ca="1">INDEX(Table2[TT],ROW()-2)</f>
        <v>4</v>
      </c>
      <c r="C2365" s="24" t="str">
        <f>INDEX(Table2[KET],ROW()-2)</f>
        <v>24 box</v>
      </c>
    </row>
    <row r="2366" spans="1:3" x14ac:dyDescent="0.25">
      <c r="A2366" s="22" t="str">
        <f>INDEX(Table2[NAMA BARANG],ROW()-2)</f>
        <v>Tipe ex 905</v>
      </c>
      <c r="B2366" s="23">
        <f ca="1">INDEX(Table2[TT],ROW()-2)</f>
        <v>1</v>
      </c>
      <c r="C2366" s="24" t="str">
        <f>INDEX(Table2[KET],ROW()-2)</f>
        <v>2304 pc</v>
      </c>
    </row>
    <row r="2367" spans="1:3" x14ac:dyDescent="0.25">
      <c r="A2367" s="22" t="str">
        <f>INDEX(Table2[NAMA BARANG],ROW()-2)</f>
        <v>Tipe ex A263(2)</v>
      </c>
      <c r="B2367" s="23">
        <f ca="1">INDEX(Table2[TT],ROW()-2)</f>
        <v>2</v>
      </c>
      <c r="C2367" s="24" t="str">
        <f>INDEX(Table2[KET],ROW()-2)</f>
        <v>96 ls</v>
      </c>
    </row>
    <row r="2368" spans="1:3" x14ac:dyDescent="0.25">
      <c r="A2368" s="22" t="str">
        <f>INDEX(Table2[NAMA BARANG],ROW()-2)</f>
        <v>Tipe ex Aopo 939 besi</v>
      </c>
      <c r="B2368" s="23">
        <f ca="1">INDEX(Table2[TT],ROW()-2)</f>
        <v>3</v>
      </c>
      <c r="C2368" s="24" t="str">
        <f>INDEX(Table2[KET],ROW()-2)</f>
        <v>72 ls</v>
      </c>
    </row>
    <row r="2369" spans="1:3" x14ac:dyDescent="0.25">
      <c r="A2369" s="22" t="str">
        <f>INDEX(Table2[NAMA BARANG],ROW()-2)</f>
        <v>Tipe ex Aopo 953</v>
      </c>
      <c r="B2369" s="23">
        <f ca="1">INDEX(Table2[TT],ROW()-2)</f>
        <v>20</v>
      </c>
      <c r="C2369" s="24" t="str">
        <f>INDEX(Table2[KET],ROW()-2)</f>
        <v>144 ls</v>
      </c>
    </row>
    <row r="2370" spans="1:3" x14ac:dyDescent="0.25">
      <c r="A2370" s="22" t="str">
        <f>INDEX(Table2[NAMA BARANG],ROW()-2)</f>
        <v>Tipe ex Aopo 958</v>
      </c>
      <c r="B2370" s="23">
        <f ca="1">INDEX(Table2[TT],ROW()-2)</f>
        <v>8</v>
      </c>
      <c r="C2370" s="24" t="str">
        <f>INDEX(Table2[KET],ROW()-2)</f>
        <v>60 ls</v>
      </c>
    </row>
    <row r="2371" spans="1:3" x14ac:dyDescent="0.25">
      <c r="A2371" s="22" t="str">
        <f>INDEX(Table2[NAMA BARANG],ROW()-2)</f>
        <v>Tipe ex Bengke</v>
      </c>
      <c r="B2371" s="23">
        <f ca="1">INDEX(Table2[TT],ROW()-2)</f>
        <v>2</v>
      </c>
      <c r="C2371" s="24" t="str">
        <f>INDEX(Table2[KET],ROW()-2)</f>
        <v>24 ls</v>
      </c>
    </row>
    <row r="2372" spans="1:3" x14ac:dyDescent="0.25">
      <c r="A2372" s="22" t="str">
        <f>INDEX(Table2[NAMA BARANG],ROW()-2)</f>
        <v>Tipe ex Candy 4M 3C 507</v>
      </c>
      <c r="B2372" s="23">
        <f ca="1">INDEX(Table2[TT],ROW()-2)</f>
        <v>15</v>
      </c>
      <c r="C2372" s="24" t="str">
        <f>INDEX(Table2[KET],ROW()-2)</f>
        <v>48 ls</v>
      </c>
    </row>
    <row r="2373" spans="1:3" x14ac:dyDescent="0.25">
      <c r="A2373" s="22" t="str">
        <f>INDEX(Table2[NAMA BARANG],ROW()-2)</f>
        <v>Tipe ex Candy 6M 2C 506</v>
      </c>
      <c r="B2373" s="23">
        <f ca="1">INDEX(Table2[TT],ROW()-2)</f>
        <v>4</v>
      </c>
      <c r="C2373" s="24" t="str">
        <f>INDEX(Table2[KET],ROW()-2)</f>
        <v>48 ls</v>
      </c>
    </row>
    <row r="2374" spans="1:3" x14ac:dyDescent="0.25">
      <c r="A2374" s="22" t="str">
        <f>INDEX(Table2[NAMA BARANG],ROW()-2)</f>
        <v>Tipe ex Candy CC 5001</v>
      </c>
      <c r="B2374" s="23">
        <f ca="1">INDEX(Table2[TT],ROW()-2)</f>
        <v>1</v>
      </c>
      <c r="C2374" s="24" t="str">
        <f>INDEX(Table2[KET],ROW()-2)</f>
        <v>144 ls</v>
      </c>
    </row>
    <row r="2375" spans="1:3" x14ac:dyDescent="0.25">
      <c r="A2375" s="22" t="str">
        <f>INDEX(Table2[NAMA BARANG],ROW()-2)</f>
        <v>Tipe ex CF 6004</v>
      </c>
      <c r="B2375" s="23">
        <f ca="1">INDEX(Table2[TT],ROW()-2)</f>
        <v>1</v>
      </c>
      <c r="C2375" s="24">
        <f>INDEX(Table2[KET],ROW()-2)</f>
        <v>0</v>
      </c>
    </row>
    <row r="2376" spans="1:3" x14ac:dyDescent="0.25">
      <c r="A2376" s="22" t="str">
        <f>INDEX(Table2[NAMA BARANG],ROW()-2)</f>
        <v>Tipe ex Cp 8237</v>
      </c>
      <c r="B2376" s="23">
        <f ca="1">INDEX(Table2[TT],ROW()-2)</f>
        <v>1</v>
      </c>
      <c r="C2376" s="24" t="str">
        <f>INDEX(Table2[KET],ROW()-2)</f>
        <v>1440 pc</v>
      </c>
    </row>
    <row r="2377" spans="1:3" x14ac:dyDescent="0.25">
      <c r="A2377" s="22" t="str">
        <f>INDEX(Table2[NAMA BARANG],ROW()-2)</f>
        <v>Tipe ex CR 811 (blk)</v>
      </c>
      <c r="B2377" s="23">
        <f ca="1">INDEX(Table2[TT],ROW()-2)</f>
        <v>26</v>
      </c>
      <c r="C2377" s="24" t="str">
        <f>INDEX(Table2[KET],ROW()-2)</f>
        <v>36 ls</v>
      </c>
    </row>
    <row r="2378" spans="1:3" x14ac:dyDescent="0.25">
      <c r="A2378" s="22" t="str">
        <f>INDEX(Table2[NAMA BARANG],ROW()-2)</f>
        <v>Tipe ex CR 837/ 5X3D (1 box 24 pc)</v>
      </c>
      <c r="B2378" s="23">
        <f ca="1">INDEX(Table2[TT],ROW()-2)</f>
        <v>7</v>
      </c>
      <c r="C2378" s="24" t="str">
        <f>INDEX(Table2[KET],ROW()-2)</f>
        <v>216 pc</v>
      </c>
    </row>
    <row r="2379" spans="1:3" x14ac:dyDescent="0.25">
      <c r="A2379" s="22" t="str">
        <f>INDEX(Table2[NAMA BARANG],ROW()-2)</f>
        <v>Tipe ex CR 853 (24)</v>
      </c>
      <c r="B2379" s="23">
        <f ca="1">INDEX(Table2[TT],ROW()-2)</f>
        <v>6</v>
      </c>
      <c r="C2379" s="24" t="str">
        <f>INDEX(Table2[KET],ROW()-2)</f>
        <v>16 box</v>
      </c>
    </row>
    <row r="2380" spans="1:3" x14ac:dyDescent="0.25">
      <c r="A2380" s="22" t="str">
        <f>INDEX(Table2[NAMA BARANG],ROW()-2)</f>
        <v>Tipe ex CR 881</v>
      </c>
      <c r="B2380" s="23">
        <f ca="1">INDEX(Table2[TT],ROW()-2)</f>
        <v>1</v>
      </c>
      <c r="C2380" s="24" t="str">
        <f>INDEX(Table2[KET],ROW()-2)</f>
        <v>12 box/ 30</v>
      </c>
    </row>
    <row r="2381" spans="1:3" x14ac:dyDescent="0.25">
      <c r="A2381" s="22" t="str">
        <f>INDEX(Table2[NAMA BARANG],ROW()-2)</f>
        <v>Tipe ex CT 328/ 325</v>
      </c>
      <c r="B2381" s="23">
        <f ca="1">INDEX(Table2[TT],ROW()-2)</f>
        <v>5</v>
      </c>
      <c r="C2381" s="24" t="str">
        <f>INDEX(Table2[KET],ROW()-2)</f>
        <v>36 ls</v>
      </c>
    </row>
    <row r="2382" spans="1:3" x14ac:dyDescent="0.25">
      <c r="A2382" s="22" t="str">
        <f>INDEX(Table2[NAMA BARANG],ROW()-2)</f>
        <v>Tipe ex DMS 304 (36)</v>
      </c>
      <c r="B2382" s="23">
        <f ca="1">INDEX(Table2[TT],ROW()-2)</f>
        <v>8</v>
      </c>
      <c r="C2382" s="24" t="str">
        <f>INDEX(Table2[KET],ROW()-2)</f>
        <v>48 ls</v>
      </c>
    </row>
    <row r="2383" spans="1:3" x14ac:dyDescent="0.25">
      <c r="A2383" s="22" t="str">
        <f>INDEX(Table2[NAMA BARANG],ROW()-2)</f>
        <v>Tipe ex DMS 312 (36)</v>
      </c>
      <c r="B2383" s="23">
        <f ca="1">INDEX(Table2[TT],ROW()-2)</f>
        <v>1</v>
      </c>
      <c r="C2383" s="24" t="str">
        <f>INDEX(Table2[KET],ROW()-2)</f>
        <v>18 box</v>
      </c>
    </row>
    <row r="2384" spans="1:3" x14ac:dyDescent="0.25">
      <c r="A2384" s="22" t="str">
        <f>INDEX(Table2[NAMA BARANG],ROW()-2)</f>
        <v>Tipe ex DMS 332 (48)</v>
      </c>
      <c r="B2384" s="23">
        <f ca="1">INDEX(Table2[TT],ROW()-2)</f>
        <v>7</v>
      </c>
      <c r="C2384" s="24" t="str">
        <f>INDEX(Table2[KET],ROW()-2)</f>
        <v>864 pc</v>
      </c>
    </row>
    <row r="2385" spans="1:3" x14ac:dyDescent="0.25">
      <c r="A2385" s="22" t="str">
        <f>INDEX(Table2[NAMA BARANG],ROW()-2)</f>
        <v>Tipe ex DMS 336</v>
      </c>
      <c r="B2385" s="23">
        <f ca="1">INDEX(Table2[TT],ROW()-2)</f>
        <v>1</v>
      </c>
      <c r="C2385" s="24" t="str">
        <f>INDEX(Table2[KET],ROW()-2)</f>
        <v>432 pc</v>
      </c>
    </row>
    <row r="2386" spans="1:3" x14ac:dyDescent="0.25">
      <c r="A2386" s="22" t="str">
        <f>INDEX(Table2[NAMA BARANG],ROW()-2)</f>
        <v>Tipe ex DMS 338</v>
      </c>
      <c r="B2386" s="23">
        <f ca="1">INDEX(Table2[TT],ROW()-2)</f>
        <v>3</v>
      </c>
      <c r="C2386" s="24" t="str">
        <f>INDEX(Table2[KET],ROW()-2)</f>
        <v>432 pc</v>
      </c>
    </row>
    <row r="2387" spans="1:3" x14ac:dyDescent="0.25">
      <c r="A2387" s="22" t="str">
        <f>INDEX(Table2[NAMA BARANG],ROW()-2)</f>
        <v>Tipe ex DMS 342(3)/ 347(8)</v>
      </c>
      <c r="B2387" s="23">
        <f ca="1">INDEX(Table2[TT],ROW()-2)</f>
        <v>11</v>
      </c>
      <c r="C2387" s="24">
        <f>INDEX(Table2[KET],ROW()-2)</f>
        <v>432</v>
      </c>
    </row>
    <row r="2388" spans="1:3" x14ac:dyDescent="0.25">
      <c r="A2388" s="22" t="str">
        <f>INDEX(Table2[NAMA BARANG],ROW()-2)</f>
        <v>Tipe ex Dominic Dp 8908 FR</v>
      </c>
      <c r="B2388" s="23">
        <f ca="1">INDEX(Table2[TT],ROW()-2)</f>
        <v>2</v>
      </c>
      <c r="C2388" s="24" t="str">
        <f>INDEX(Table2[KET],ROW()-2)</f>
        <v>1440 pc</v>
      </c>
    </row>
    <row r="2389" spans="1:3" x14ac:dyDescent="0.25">
      <c r="A2389" s="22" t="str">
        <f>INDEX(Table2[NAMA BARANG],ROW()-2)</f>
        <v>Tipe ex DP 3147 berisi botol</v>
      </c>
      <c r="B2389" s="23">
        <f ca="1">INDEX(Table2[TT],ROW()-2)</f>
        <v>5</v>
      </c>
      <c r="C2389" s="24" t="str">
        <f>INDEX(Table2[KET],ROW()-2)</f>
        <v>48 ls</v>
      </c>
    </row>
    <row r="2390" spans="1:3" x14ac:dyDescent="0.25">
      <c r="A2390" s="22" t="str">
        <f>INDEX(Table2[NAMA BARANG],ROW()-2)</f>
        <v>Tipe ex DP 8152</v>
      </c>
      <c r="B2390" s="23">
        <f ca="1">INDEX(Table2[TT],ROW()-2)</f>
        <v>1</v>
      </c>
      <c r="C2390" s="24" t="str">
        <f>INDEX(Table2[KET],ROW()-2)</f>
        <v>576 pc</v>
      </c>
    </row>
    <row r="2391" spans="1:3" x14ac:dyDescent="0.25">
      <c r="A2391" s="22" t="str">
        <f>INDEX(Table2[NAMA BARANG],ROW()-2)</f>
        <v>Tipe ex DP 8181</v>
      </c>
      <c r="B2391" s="23">
        <f ca="1">INDEX(Table2[TT],ROW()-2)</f>
        <v>9</v>
      </c>
      <c r="C2391" s="24" t="str">
        <f>INDEX(Table2[KET],ROW()-2)</f>
        <v>576 pc</v>
      </c>
    </row>
    <row r="2392" spans="1:3" x14ac:dyDescent="0.25">
      <c r="A2392" s="22" t="str">
        <f>INDEX(Table2[NAMA BARANG],ROW()-2)</f>
        <v>Tipe ex DT 5050-4</v>
      </c>
      <c r="B2392" s="23">
        <f ca="1">INDEX(Table2[TT],ROW()-2)</f>
        <v>5</v>
      </c>
      <c r="C2392" s="24" t="str">
        <f>INDEX(Table2[KET],ROW()-2)</f>
        <v>36 ls</v>
      </c>
    </row>
    <row r="2393" spans="1:3" x14ac:dyDescent="0.25">
      <c r="A2393" s="22" t="str">
        <f>INDEX(Table2[NAMA BARANG],ROW()-2)</f>
        <v>Tipe ex Hk 0810</v>
      </c>
      <c r="B2393" s="23">
        <f ca="1">INDEX(Table2[TT],ROW()-2)</f>
        <v>21</v>
      </c>
      <c r="C2393" s="24" t="str">
        <f>INDEX(Table2[KET],ROW()-2)</f>
        <v>40 ls</v>
      </c>
    </row>
    <row r="2394" spans="1:3" x14ac:dyDescent="0.25">
      <c r="A2394" s="22" t="str">
        <f>INDEX(Table2[NAMA BARANG],ROW()-2)</f>
        <v>Tipe ex jos CF 01 B</v>
      </c>
      <c r="B2394" s="23">
        <f ca="1">INDEX(Table2[TT],ROW()-2)</f>
        <v>23</v>
      </c>
      <c r="C2394" s="24" t="str">
        <f>INDEX(Table2[KET],ROW()-2)</f>
        <v>36 ls</v>
      </c>
    </row>
    <row r="2395" spans="1:3" x14ac:dyDescent="0.25">
      <c r="A2395" s="22" t="str">
        <f>INDEX(Table2[NAMA BARANG],ROW()-2)</f>
        <v>Tipe ex KC 2088</v>
      </c>
      <c r="B2395" s="23">
        <f ca="1">INDEX(Table2[TT],ROW()-2)</f>
        <v>3</v>
      </c>
      <c r="C2395" s="24">
        <f>INDEX(Table2[KET],ROW()-2)</f>
        <v>1440</v>
      </c>
    </row>
    <row r="2396" spans="1:3" x14ac:dyDescent="0.25">
      <c r="A2396" s="22" t="str">
        <f>INDEX(Table2[NAMA BARANG],ROW()-2)</f>
        <v>Tipe ex KL 409 A robot</v>
      </c>
      <c r="B2396" s="23">
        <f ca="1">INDEX(Table2[TT],ROW()-2)</f>
        <v>1</v>
      </c>
      <c r="C2396" s="24" t="str">
        <f>INDEX(Table2[KET],ROW()-2)</f>
        <v>36 ls</v>
      </c>
    </row>
    <row r="2397" spans="1:3" x14ac:dyDescent="0.25">
      <c r="A2397" s="22" t="str">
        <f>INDEX(Table2[NAMA BARANG],ROW()-2)</f>
        <v>Tipe ex KT 1126/ kitty</v>
      </c>
      <c r="B2397" s="23">
        <f ca="1">INDEX(Table2[TT],ROW()-2)</f>
        <v>5</v>
      </c>
      <c r="C2397" s="24" t="str">
        <f>INDEX(Table2[KET],ROW()-2)</f>
        <v>576 pc</v>
      </c>
    </row>
    <row r="2398" spans="1:3" x14ac:dyDescent="0.25">
      <c r="A2398" s="22" t="str">
        <f>INDEX(Table2[NAMA BARANG],ROW()-2)</f>
        <v>Tipe ex Ky CT 486 blk</v>
      </c>
      <c r="B2398" s="23">
        <f ca="1">INDEX(Table2[TT],ROW()-2)</f>
        <v>30</v>
      </c>
      <c r="C2398" s="24" t="str">
        <f>INDEX(Table2[KET],ROW()-2)</f>
        <v>864 pc</v>
      </c>
    </row>
    <row r="2399" spans="1:3" x14ac:dyDescent="0.25">
      <c r="A2399" s="22" t="str">
        <f>INDEX(Table2[NAMA BARANG],ROW()-2)</f>
        <v>Tipe ex Ky CT 487 blk</v>
      </c>
      <c r="B2399" s="23">
        <f ca="1">INDEX(Table2[TT],ROW()-2)</f>
        <v>31</v>
      </c>
      <c r="C2399" s="24" t="str">
        <f>INDEX(Table2[KET],ROW()-2)</f>
        <v>864 pc</v>
      </c>
    </row>
    <row r="2400" spans="1:3" x14ac:dyDescent="0.25">
      <c r="A2400" s="22" t="str">
        <f>INDEX(Table2[NAMA BARANG],ROW()-2)</f>
        <v>Tipe ex KY DB 7001</v>
      </c>
      <c r="B2400" s="23">
        <f ca="1">INDEX(Table2[TT],ROW()-2)</f>
        <v>13</v>
      </c>
      <c r="C2400" s="24" t="str">
        <f>INDEX(Table2[KET],ROW()-2)</f>
        <v>48 ls</v>
      </c>
    </row>
    <row r="2401" spans="1:3" x14ac:dyDescent="0.25">
      <c r="A2401" s="22" t="str">
        <f>INDEX(Table2[NAMA BARANG],ROW()-2)</f>
        <v>Tipe ex KY DB 7002</v>
      </c>
      <c r="B2401" s="23">
        <f ca="1">INDEX(Table2[TT],ROW()-2)</f>
        <v>12</v>
      </c>
      <c r="C2401" s="24" t="str">
        <f>INDEX(Table2[KET],ROW()-2)</f>
        <v>48 ls</v>
      </c>
    </row>
    <row r="2402" spans="1:3" x14ac:dyDescent="0.25">
      <c r="A2402" s="22" t="str">
        <f>INDEX(Table2[NAMA BARANG],ROW()-2)</f>
        <v>Tipe ex labu 1878</v>
      </c>
      <c r="B2402" s="23">
        <f ca="1">INDEX(Table2[TT],ROW()-2)</f>
        <v>52</v>
      </c>
      <c r="C2402" s="24" t="str">
        <f>INDEX(Table2[KET],ROW()-2)</f>
        <v>48 ls</v>
      </c>
    </row>
    <row r="2403" spans="1:3" x14ac:dyDescent="0.25">
      <c r="A2403" s="22" t="str">
        <f>INDEX(Table2[NAMA BARANG],ROW()-2)</f>
        <v>Tipe ex sakura 328 pjg</v>
      </c>
      <c r="B2403" s="23">
        <f ca="1">INDEX(Table2[TT],ROW()-2)</f>
        <v>6</v>
      </c>
      <c r="C2403" s="24" t="str">
        <f>INDEX(Table2[KET],ROW()-2)</f>
        <v>48 ls</v>
      </c>
    </row>
    <row r="2404" spans="1:3" x14ac:dyDescent="0.25">
      <c r="A2404" s="22" t="str">
        <f>INDEX(Table2[NAMA BARANG],ROW()-2)</f>
        <v>Tipe ex senter 5000 Hk</v>
      </c>
      <c r="B2404" s="23">
        <f ca="1">INDEX(Table2[TT],ROW()-2)</f>
        <v>1</v>
      </c>
      <c r="C2404" s="24" t="str">
        <f>INDEX(Table2[KET],ROW()-2)</f>
        <v>576 pc</v>
      </c>
    </row>
    <row r="2405" spans="1:3" x14ac:dyDescent="0.25">
      <c r="A2405" s="22" t="str">
        <f>INDEX(Table2[NAMA BARANG],ROW()-2)</f>
        <v>Tipe ex senter 5012 Smurf</v>
      </c>
      <c r="B2405" s="23">
        <f ca="1">INDEX(Table2[TT],ROW()-2)</f>
        <v>1</v>
      </c>
      <c r="C2405" s="24" t="str">
        <f>INDEX(Table2[KET],ROW()-2)</f>
        <v>576 pc</v>
      </c>
    </row>
    <row r="2406" spans="1:3" x14ac:dyDescent="0.25">
      <c r="A2406" s="22" t="str">
        <f>INDEX(Table2[NAMA BARANG],ROW()-2)</f>
        <v>Tipe ex XDM 702</v>
      </c>
      <c r="B2406" s="23">
        <f ca="1">INDEX(Table2[TT],ROW()-2)</f>
        <v>3</v>
      </c>
      <c r="C2406" s="24" t="str">
        <f>INDEX(Table2[KET],ROW()-2)</f>
        <v>76 pc</v>
      </c>
    </row>
    <row r="2407" spans="1:3" x14ac:dyDescent="0.25">
      <c r="A2407" s="22" t="str">
        <f>INDEX(Table2[NAMA BARANG],ROW()-2)</f>
        <v>Tipe ex XDM 752 (48)</v>
      </c>
      <c r="B2407" s="23">
        <f ca="1">INDEX(Table2[TT],ROW()-2)</f>
        <v>5</v>
      </c>
      <c r="C2407" s="24" t="str">
        <f>INDEX(Table2[KET],ROW()-2)</f>
        <v>16 box</v>
      </c>
    </row>
    <row r="2408" spans="1:3" x14ac:dyDescent="0.25">
      <c r="A2408" s="22" t="str">
        <f>INDEX(Table2[NAMA BARANG],ROW()-2)</f>
        <v>Tipe ex YS 1082</v>
      </c>
      <c r="B2408" s="23">
        <f ca="1">INDEX(Table2[TT],ROW()-2)</f>
        <v>3</v>
      </c>
      <c r="C2408" s="24" t="str">
        <f>INDEX(Table2[KET],ROW()-2)</f>
        <v>576 pc</v>
      </c>
    </row>
    <row r="2409" spans="1:3" x14ac:dyDescent="0.25">
      <c r="A2409" s="22" t="str">
        <f>INDEX(Table2[NAMA BARANG],ROW()-2)</f>
        <v>Tipe-ex 737</v>
      </c>
      <c r="B2409" s="23">
        <f ca="1">INDEX(Table2[TT],ROW()-2)</f>
        <v>4</v>
      </c>
      <c r="C2409" s="24" t="str">
        <f>INDEX(Table2[KET],ROW()-2)</f>
        <v>48 LSN</v>
      </c>
    </row>
    <row r="2410" spans="1:3" x14ac:dyDescent="0.25">
      <c r="A2410" s="22" t="str">
        <f>INDEX(Table2[NAMA BARANG],ROW()-2)</f>
        <v>Tipe-ex 9187</v>
      </c>
      <c r="B2410" s="23">
        <f ca="1">INDEX(Table2[TT],ROW()-2)</f>
        <v>13</v>
      </c>
      <c r="C2410" s="24" t="str">
        <f>INDEX(Table2[KET],ROW()-2)</f>
        <v>48 ls</v>
      </c>
    </row>
    <row r="2411" spans="1:3" x14ac:dyDescent="0.25">
      <c r="A2411" s="22" t="str">
        <f>INDEX(Table2[NAMA BARANG],ROW()-2)</f>
        <v>Tipe-ex 9189</v>
      </c>
      <c r="B2411" s="23">
        <f ca="1">INDEX(Table2[TT],ROW()-2)</f>
        <v>11</v>
      </c>
      <c r="C2411" s="24" t="str">
        <f>INDEX(Table2[KET],ROW()-2)</f>
        <v>48 ls</v>
      </c>
    </row>
    <row r="2412" spans="1:3" x14ac:dyDescent="0.25">
      <c r="A2412" s="22" t="str">
        <f>INDEX(Table2[NAMA BARANG],ROW()-2)</f>
        <v>Tipe-ex kertas MT 855/ 5x20</v>
      </c>
      <c r="B2412" s="23">
        <f ca="1">INDEX(Table2[TT],ROW()-2)</f>
        <v>1</v>
      </c>
      <c r="C2412" s="24" t="str">
        <f>INDEX(Table2[KET],ROW()-2)</f>
        <v>48 LSN</v>
      </c>
    </row>
    <row r="2413" spans="1:3" x14ac:dyDescent="0.25">
      <c r="A2413" s="22" t="str">
        <f>INDEX(Table2[NAMA BARANG],ROW()-2)</f>
        <v>Tipe-ex kertas MT-737 A/ 5x16/ +refill</v>
      </c>
      <c r="B2413" s="23">
        <f ca="1">INDEX(Table2[TT],ROW()-2)</f>
        <v>1</v>
      </c>
      <c r="C2413" s="24" t="str">
        <f>INDEX(Table2[KET],ROW()-2)</f>
        <v>48 LSN</v>
      </c>
    </row>
    <row r="2414" spans="1:3" x14ac:dyDescent="0.25">
      <c r="A2414" s="22" t="str">
        <f>INDEX(Table2[NAMA BARANG],ROW()-2)</f>
        <v>Tipe-ex kertas MT-747 A/ 5x8mm</v>
      </c>
      <c r="B2414" s="23">
        <f ca="1">INDEX(Table2[TT],ROW()-2)</f>
        <v>1</v>
      </c>
      <c r="C2414" s="24" t="str">
        <f>INDEX(Table2[KET],ROW()-2)</f>
        <v>48 LSN</v>
      </c>
    </row>
    <row r="2415" spans="1:3" x14ac:dyDescent="0.25">
      <c r="A2415" s="22" t="str">
        <f>INDEX(Table2[NAMA BARANG],ROW()-2)</f>
        <v>Tipe-ex kertas MT-757/ 5x12/ +ref</v>
      </c>
      <c r="B2415" s="23">
        <f ca="1">INDEX(Table2[TT],ROW()-2)</f>
        <v>1</v>
      </c>
      <c r="C2415" s="24" t="str">
        <f>INDEX(Table2[KET],ROW()-2)</f>
        <v>48 BOX (24 PCS)</v>
      </c>
    </row>
    <row r="2416" spans="1:3" x14ac:dyDescent="0.25">
      <c r="A2416" s="22" t="str">
        <f>INDEX(Table2[NAMA BARANG],ROW()-2)</f>
        <v>Tipe-ex kertas MT-826/ 5x45/ JUMBO</v>
      </c>
      <c r="B2416" s="23">
        <f ca="1">INDEX(Table2[TT],ROW()-2)</f>
        <v>1</v>
      </c>
      <c r="C2416" s="24" t="str">
        <f>INDEX(Table2[KET],ROW()-2)</f>
        <v>18 LSN</v>
      </c>
    </row>
    <row r="2417" spans="1:3" x14ac:dyDescent="0.25">
      <c r="A2417" s="22" t="str">
        <f>INDEX(Table2[NAMA BARANG],ROW()-2)</f>
        <v>Tipe-ex kertas MT-919/ 5x30</v>
      </c>
      <c r="B2417" s="23">
        <f ca="1">INDEX(Table2[TT],ROW()-2)</f>
        <v>1</v>
      </c>
      <c r="C2417" s="24" t="str">
        <f>INDEX(Table2[KET],ROW()-2)</f>
        <v>24 BOX (24 PCS)</v>
      </c>
    </row>
    <row r="2418" spans="1:3" x14ac:dyDescent="0.25">
      <c r="A2418" s="22" t="str">
        <f>INDEX(Table2[NAMA BARANG],ROW()-2)</f>
        <v>Tipe-ex Microtop 737</v>
      </c>
      <c r="B2418" s="23">
        <f ca="1">INDEX(Table2[TT],ROW()-2)</f>
        <v>5</v>
      </c>
      <c r="C2418" s="24" t="str">
        <f>INDEX(Table2[KET],ROW()-2)</f>
        <v>48 ls</v>
      </c>
    </row>
    <row r="2419" spans="1:3" x14ac:dyDescent="0.25">
      <c r="A2419" s="22" t="str">
        <f>INDEX(Table2[NAMA BARANG],ROW()-2)</f>
        <v>Topeng ultah 129/ 55 isi 10</v>
      </c>
      <c r="B2419" s="23">
        <f ca="1">INDEX(Table2[TT],ROW()-2)</f>
        <v>2</v>
      </c>
      <c r="C2419" s="24" t="str">
        <f>INDEX(Table2[KET],ROW()-2)</f>
        <v>250 pk</v>
      </c>
    </row>
    <row r="2420" spans="1:3" x14ac:dyDescent="0.25">
      <c r="A2420" s="22" t="str">
        <f>INDEX(Table2[NAMA BARANG],ROW()-2)</f>
        <v>Topi Fancy party Crown (mahkota)</v>
      </c>
      <c r="B2420" s="23">
        <f ca="1">INDEX(Table2[TT],ROW()-2)</f>
        <v>2</v>
      </c>
      <c r="C2420" s="24">
        <f>INDEX(Table2[KET],ROW()-2)</f>
        <v>600</v>
      </c>
    </row>
    <row r="2421" spans="1:3" x14ac:dyDescent="0.25">
      <c r="A2421" s="22" t="str">
        <f>INDEX(Table2[NAMA BARANG],ROW()-2)</f>
        <v>Topi Kerucut</v>
      </c>
      <c r="B2421" s="23">
        <f ca="1">INDEX(Table2[TT],ROW()-2)</f>
        <v>19</v>
      </c>
      <c r="C2421" s="24" t="str">
        <f>INDEX(Table2[KET],ROW()-2)</f>
        <v>300 pk</v>
      </c>
    </row>
    <row r="2422" spans="1:3" x14ac:dyDescent="0.25">
      <c r="A2422" s="22" t="str">
        <f>INDEX(Table2[NAMA BARANG],ROW()-2)</f>
        <v>Topi Kerucut alpindo</v>
      </c>
      <c r="B2422" s="23">
        <f ca="1">INDEX(Table2[TT],ROW()-2)</f>
        <v>8</v>
      </c>
      <c r="C2422" s="24" t="str">
        <f>INDEX(Table2[KET],ROW()-2)</f>
        <v>250 pk</v>
      </c>
    </row>
    <row r="2423" spans="1:3" x14ac:dyDescent="0.25">
      <c r="A2423" s="22" t="str">
        <f>INDEX(Table2[NAMA BARANG],ROW()-2)</f>
        <v>Topi ultah disney</v>
      </c>
      <c r="B2423" s="23">
        <f ca="1">INDEX(Table2[TT],ROW()-2)</f>
        <v>4</v>
      </c>
      <c r="C2423" s="24" t="str">
        <f>INDEX(Table2[KET],ROW()-2)</f>
        <v>300 pc</v>
      </c>
    </row>
    <row r="2424" spans="1:3" x14ac:dyDescent="0.25">
      <c r="A2424" s="22" t="str">
        <f>INDEX(Table2[NAMA BARANG],ROW()-2)</f>
        <v>Topi ultah isi 5 ETJ</v>
      </c>
      <c r="B2424" s="23">
        <f ca="1">INDEX(Table2[TT],ROW()-2)</f>
        <v>3</v>
      </c>
      <c r="C2424" s="24" t="str">
        <f>INDEX(Table2[KET],ROW()-2)</f>
        <v>600 pc</v>
      </c>
    </row>
    <row r="2425" spans="1:3" x14ac:dyDescent="0.25">
      <c r="A2425" s="22" t="str">
        <f>INDEX(Table2[NAMA BARANG],ROW()-2)</f>
        <v>Water colour Vanco CA 110 (9 ml)</v>
      </c>
      <c r="B2425" s="23">
        <f ca="1">INDEX(Table2[TT],ROW()-2)</f>
        <v>5</v>
      </c>
      <c r="C2425" s="24" t="str">
        <f>INDEX(Table2[KET],ROW()-2)</f>
        <v>120 pc</v>
      </c>
    </row>
    <row r="2426" spans="1:3" x14ac:dyDescent="0.25">
      <c r="A2426" s="22" t="str">
        <f>INDEX(Table2[NAMA BARANG],ROW()-2)</f>
        <v>WC 110n/ 120 osama</v>
      </c>
      <c r="B2426" s="23">
        <f ca="1">INDEX(Table2[TT],ROW()-2)</f>
        <v>7</v>
      </c>
      <c r="C2426" s="24" t="str">
        <f>INDEX(Table2[KET],ROW()-2)</f>
        <v>144 pc</v>
      </c>
    </row>
    <row r="2427" spans="1:3" x14ac:dyDescent="0.25">
      <c r="A2427" s="22" t="str">
        <f>INDEX(Table2[NAMA BARANG],ROW()-2)</f>
        <v>WC marries 1306/ 12w 9m</v>
      </c>
      <c r="B2427" s="23">
        <f ca="1">INDEX(Table2[TT],ROW()-2)</f>
        <v>42</v>
      </c>
      <c r="C2427" s="24" t="str">
        <f>INDEX(Table2[KET],ROW()-2)</f>
        <v>60 pc</v>
      </c>
    </row>
    <row r="2428" spans="1:3" x14ac:dyDescent="0.25">
      <c r="A2428" s="22" t="str">
        <f>INDEX(Table2[NAMA BARANG],ROW()-2)</f>
        <v>WC Marries 1325/ 12w BT</v>
      </c>
      <c r="B2428" s="23">
        <f ca="1">INDEX(Table2[TT],ROW()-2)</f>
        <v>14</v>
      </c>
      <c r="C2428" s="24" t="str">
        <f>INDEX(Table2[KET],ROW()-2)</f>
        <v>8 ls</v>
      </c>
    </row>
    <row r="2429" spans="1:3" x14ac:dyDescent="0.25">
      <c r="A2429" s="22" t="str">
        <f>INDEX(Table2[NAMA BARANG],ROW()-2)</f>
        <v>WC Marries 1325/ 12w SBY</v>
      </c>
      <c r="B2429" s="23">
        <f ca="1">INDEX(Table2[TT],ROW()-2)</f>
        <v>13</v>
      </c>
      <c r="C2429" s="24" t="str">
        <f>INDEX(Table2[KET],ROW()-2)</f>
        <v>12 ls</v>
      </c>
    </row>
    <row r="2430" spans="1:3" x14ac:dyDescent="0.25">
      <c r="A2430" s="22" t="str">
        <f>INDEX(Table2[NAMA BARANG],ROW()-2)</f>
        <v>WC marries E 1337 B/ 14w</v>
      </c>
      <c r="B2430" s="23">
        <f ca="1">INDEX(Table2[TT],ROW()-2)</f>
        <v>3</v>
      </c>
      <c r="C2430" s="24" t="str">
        <f>INDEX(Table2[KET],ROW()-2)</f>
        <v>3 ls</v>
      </c>
    </row>
    <row r="2431" spans="1:3" x14ac:dyDescent="0.25">
      <c r="A2431" s="22" t="str">
        <f>INDEX(Table2[NAMA BARANG],ROW()-2)</f>
        <v>WC TF WC 1331 pp</v>
      </c>
      <c r="B2431" s="23">
        <f ca="1">INDEX(Table2[TT],ROW()-2)</f>
        <v>44</v>
      </c>
      <c r="C2431" s="24" t="str">
        <f>INDEX(Table2[KET],ROW()-2)</f>
        <v>96 set</v>
      </c>
    </row>
    <row r="2432" spans="1:3" x14ac:dyDescent="0.25">
      <c r="A2432" s="22" t="str">
        <f>INDEX(Table2[NAMA BARANG],ROW()-2)</f>
        <v>Zipper Data envelope DE F4 (1) lama</v>
      </c>
      <c r="B2432" s="23">
        <f ca="1">INDEX(Table2[TT],ROW()-2)</f>
        <v>1</v>
      </c>
      <c r="C2432" s="24" t="str">
        <f>INDEX(Table2[KET],ROW()-2)</f>
        <v>48 ls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0"/>
  <sheetViews>
    <sheetView view="pageLayout" topLeftCell="B106" zoomScale="85" zoomScaleNormal="85" zoomScalePageLayoutView="85" workbookViewId="0">
      <selection activeCell="F121" sqref="F121:F127"/>
    </sheetView>
  </sheetViews>
  <sheetFormatPr defaultRowHeight="12.75" outlineLevelRow="2" outlineLevelCol="1" x14ac:dyDescent="0.25"/>
  <cols>
    <col min="1" max="1" width="5.5703125" style="33" hidden="1" customWidth="1" outlineLevel="1"/>
    <col min="2" max="2" width="52.7109375" style="33" bestFit="1" customWidth="1" collapsed="1"/>
    <col min="3" max="3" width="12.42578125" style="54" bestFit="1" customWidth="1"/>
    <col min="4" max="4" width="10" style="54" bestFit="1" customWidth="1"/>
    <col min="5" max="5" width="10.42578125" style="54" bestFit="1" customWidth="1"/>
    <col min="6" max="6" width="12.5703125" style="54" bestFit="1" customWidth="1"/>
    <col min="7" max="16384" width="9.140625" style="33"/>
  </cols>
  <sheetData>
    <row r="1" spans="1:6" s="49" customFormat="1" ht="25.5" x14ac:dyDescent="0.25">
      <c r="B1" s="34" t="s">
        <v>2902</v>
      </c>
      <c r="C1" s="34" t="s">
        <v>3003</v>
      </c>
      <c r="D1" s="34" t="s">
        <v>2999</v>
      </c>
      <c r="E1" s="34" t="s">
        <v>3000</v>
      </c>
      <c r="F1" s="34" t="s">
        <v>3004</v>
      </c>
    </row>
    <row r="2" spans="1:6" x14ac:dyDescent="0.25">
      <c r="B2" s="56" t="str">
        <f ca="1">"JOYKO/ KENKO ("&amp;COUNTIF(Table1[S17_21_1],"+-")&amp;" PERUBAHAN)"</f>
        <v>JOYKO/ KENKO (0 PERUBAHAN)</v>
      </c>
      <c r="C2" s="57"/>
      <c r="D2" s="57"/>
      <c r="E2" s="57"/>
      <c r="F2" s="58"/>
    </row>
    <row r="3" spans="1:6" hidden="1" outlineLevel="2" x14ac:dyDescent="0.25">
      <c r="A3" s="50" t="s">
        <v>2959</v>
      </c>
      <c r="B3" s="40" t="s">
        <v>2902</v>
      </c>
      <c r="C3" s="41" t="s">
        <v>2</v>
      </c>
      <c r="D3" s="41" t="s">
        <v>2999</v>
      </c>
      <c r="E3" s="41" t="s">
        <v>3000</v>
      </c>
      <c r="F3" s="41" t="s">
        <v>3001</v>
      </c>
    </row>
    <row r="4" spans="1:6" collapsed="1" x14ac:dyDescent="0.25">
      <c r="A4" s="33" t="e">
        <f ca="1">IF(A3="\\",MATCH("+-",Table1[S17_21_1],0),MATCH("+-",INDIRECT("1!"&amp;ADDRESS(A3+3,COLUMN(Table1[[#Headers],[S17_21_1]]))&amp;":"&amp;ADDRESS(COUNTA(Table1[NAMA BARANG])+2,COLUMN(Table1[[#Headers],[S17_21_1]]))),0)+A3)</f>
        <v>#N/A</v>
      </c>
      <c r="B4" s="40" t="e">
        <f ca="1">INDEX(INDIRECT("Table1["&amp;p17_21_1[[#Headers],[NAMA BARANG]]&amp;"]"),p17_21_1[[#This Row],[\\]])</f>
        <v>#N/A</v>
      </c>
      <c r="C4" s="41" t="e">
        <f ca="1">INDEX(INDIRECT("Table1["&amp;p17_21_1[[#Headers],[AWAL]]&amp;"]"),p17_21_1[[#This Row],[\\]])</f>
        <v>#N/A</v>
      </c>
      <c r="D4" s="42" t="e">
        <f ca="1">INDEX(Table1[M 30-04],p17_21_1[[#This Row],[\\]])</f>
        <v>#N/A</v>
      </c>
      <c r="E4" s="42" t="e">
        <f ca="1">INDEX(Table1[K 30-4],p17_21_1[[#This Row],[\\]])</f>
        <v>#N/A</v>
      </c>
      <c r="F4" s="42" t="e">
        <f ca="1">INDEX(Table1[TT],p17_21_1[[#This Row],[\\]])</f>
        <v>#N/A</v>
      </c>
    </row>
    <row r="5" spans="1:6" x14ac:dyDescent="0.25">
      <c r="A5" s="43" t="e">
        <f ca="1">IF(A4="\\",MATCH("+-",Table1[S17_21_1],0),MATCH("+-",INDIRECT("1!"&amp;ADDRESS(A4+3,COLUMN(Table1[[#Headers],[S17_21_1]]))&amp;":"&amp;ADDRESS(COUNTA(Table1[NAMA BARANG])+2,COLUMN(Table1[[#Headers],[S17_21_1]]))),0)+A4)</f>
        <v>#N/A</v>
      </c>
      <c r="B5" s="44" t="e">
        <f ca="1">INDEX(INDIRECT("Table1["&amp;p17_21_1[[#Headers],[NAMA BARANG]]&amp;"]"),p17_21_1[[#This Row],[\\]])</f>
        <v>#N/A</v>
      </c>
      <c r="C5" s="42" t="e">
        <f ca="1">INDEX(INDIRECT("Table1["&amp;p17_21_1[[#Headers],[AWAL]]&amp;"]"),p17_21_1[[#This Row],[\\]])</f>
        <v>#N/A</v>
      </c>
      <c r="D5" s="42" t="e">
        <f ca="1">INDEX(Table1[M 30-04],p17_21_1[[#This Row],[\\]])</f>
        <v>#N/A</v>
      </c>
      <c r="E5" s="42" t="e">
        <f ca="1">INDEX(Table1[K 30-4],p17_21_1[[#This Row],[\\]])</f>
        <v>#N/A</v>
      </c>
      <c r="F5" s="42" t="e">
        <f ca="1">INDEX(Table1[TT],p17_21_1[[#This Row],[\\]])</f>
        <v>#N/A</v>
      </c>
    </row>
    <row r="6" spans="1:6" x14ac:dyDescent="0.25">
      <c r="A6" s="33" t="e">
        <f ca="1">IF(A5="\\",MATCH("+-",Table1[S17_21_1],0),MATCH("+-",INDIRECT("1!"&amp;ADDRESS(A5+3,COLUMN(Table1[[#Headers],[S17_21_1]]))&amp;":"&amp;ADDRESS(COUNTA(Table1[NAMA BARANG])+2,COLUMN(Table1[[#Headers],[S17_21_1]]))),0)+A5)</f>
        <v>#N/A</v>
      </c>
      <c r="B6" s="40" t="e">
        <f ca="1">INDEX(INDIRECT("Table1["&amp;p17_21_1[[#Headers],[NAMA BARANG]]&amp;"]"),p17_21_1[[#This Row],[\\]])</f>
        <v>#N/A</v>
      </c>
      <c r="C6" s="42" t="e">
        <f ca="1">INDEX(INDIRECT("Table1["&amp;p17_21_1[[#Headers],[AWAL]]&amp;"]"),p17_21_1[[#This Row],[\\]])</f>
        <v>#N/A</v>
      </c>
      <c r="D6" s="42" t="e">
        <f ca="1">INDEX(Table1[M 30-04],p17_21_1[[#This Row],[\\]])</f>
        <v>#N/A</v>
      </c>
      <c r="E6" s="42" t="e">
        <f ca="1">INDEX(Table1[K 30-4],p17_21_1[[#This Row],[\\]])</f>
        <v>#N/A</v>
      </c>
      <c r="F6" s="42" t="e">
        <f ca="1">INDEX(Table1[TT],p17_21_1[[#This Row],[\\]])</f>
        <v>#N/A</v>
      </c>
    </row>
    <row r="7" spans="1:6" x14ac:dyDescent="0.25">
      <c r="A7" s="43" t="e">
        <f ca="1">IF(A6="\\",MATCH("+-",Table1[S17_21_1],0),MATCH("+-",INDIRECT("1!"&amp;ADDRESS(A6+3,COLUMN(Table1[[#Headers],[S17_21_1]]))&amp;":"&amp;ADDRESS(COUNTA(Table1[NAMA BARANG])+2,COLUMN(Table1[[#Headers],[S17_21_1]]))),0)+A6)</f>
        <v>#N/A</v>
      </c>
      <c r="B7" s="40" t="e">
        <f ca="1">INDEX(INDIRECT("Table1["&amp;p17_21_1[[#Headers],[NAMA BARANG]]&amp;"]"),p17_21_1[[#This Row],[\\]])</f>
        <v>#N/A</v>
      </c>
      <c r="C7" s="42" t="e">
        <f ca="1">INDEX(INDIRECT("Table1["&amp;p17_21_1[[#Headers],[AWAL]]&amp;"]"),p17_21_1[[#This Row],[\\]])</f>
        <v>#N/A</v>
      </c>
      <c r="D7" s="42" t="e">
        <f ca="1">INDEX(Table1[M 30-04],p17_21_1[[#This Row],[\\]])</f>
        <v>#N/A</v>
      </c>
      <c r="E7" s="42" t="e">
        <f ca="1">INDEX(Table1[K 30-4],p17_21_1[[#This Row],[\\]])</f>
        <v>#N/A</v>
      </c>
      <c r="F7" s="42" t="e">
        <f ca="1">INDEX(Table1[TT],p17_21_1[[#This Row],[\\]])</f>
        <v>#N/A</v>
      </c>
    </row>
    <row r="8" spans="1:6" x14ac:dyDescent="0.25">
      <c r="A8" s="43" t="e">
        <f ca="1">IF(A7="\\",MATCH("+-",Table1[S17_21_1],0),MATCH("+-",INDIRECT("1!"&amp;ADDRESS(A7+3,COLUMN(Table1[[#Headers],[S17_21_1]]))&amp;":"&amp;ADDRESS(COUNTA(Table1[NAMA BARANG])+2,COLUMN(Table1[[#Headers],[S17_21_1]]))),0)+A7)</f>
        <v>#N/A</v>
      </c>
      <c r="B8" s="40" t="e">
        <f ca="1">INDEX(INDIRECT("Table1["&amp;p17_21_1[[#Headers],[NAMA BARANG]]&amp;"]"),p17_21_1[[#This Row],[\\]])</f>
        <v>#N/A</v>
      </c>
      <c r="C8" s="42" t="e">
        <f ca="1">INDEX(INDIRECT("Table1["&amp;p17_21_1[[#Headers],[AWAL]]&amp;"]"),p17_21_1[[#This Row],[\\]])</f>
        <v>#N/A</v>
      </c>
      <c r="D8" s="42" t="e">
        <f ca="1">INDEX(Table1[M 30-04],p17_21_1[[#This Row],[\\]])</f>
        <v>#N/A</v>
      </c>
      <c r="E8" s="42" t="e">
        <f ca="1">INDEX(Table1[K 30-4],p17_21_1[[#This Row],[\\]])</f>
        <v>#N/A</v>
      </c>
      <c r="F8" s="42" t="e">
        <f ca="1">INDEX(Table1[TT],p17_21_1[[#This Row],[\\]])</f>
        <v>#N/A</v>
      </c>
    </row>
    <row r="9" spans="1:6" x14ac:dyDescent="0.25">
      <c r="A9" s="43" t="e">
        <f ca="1">IF(A8="\\",MATCH("+-",Table1[S17_21_1],0),MATCH("+-",INDIRECT("1!"&amp;ADDRESS(A8+3,COLUMN(Table1[[#Headers],[S17_21_1]]))&amp;":"&amp;ADDRESS(COUNTA(Table1[NAMA BARANG])+2,COLUMN(Table1[[#Headers],[S17_21_1]]))),0)+A8)</f>
        <v>#N/A</v>
      </c>
      <c r="B9" s="44" t="e">
        <f ca="1">INDEX(INDIRECT("Table1["&amp;p17_21_1[[#Headers],[NAMA BARANG]]&amp;"]"),p17_21_1[[#This Row],[\\]])</f>
        <v>#N/A</v>
      </c>
      <c r="C9" s="42" t="e">
        <f ca="1">INDEX(INDIRECT("Table1["&amp;p17_21_1[[#Headers],[AWAL]]&amp;"]"),p17_21_1[[#This Row],[\\]])</f>
        <v>#N/A</v>
      </c>
      <c r="D9" s="42" t="e">
        <f ca="1">INDEX(Table1[M 30-04],p17_21_1[[#This Row],[\\]])</f>
        <v>#N/A</v>
      </c>
      <c r="E9" s="42" t="e">
        <f ca="1">INDEX(Table1[K 30-4],p17_21_1[[#This Row],[\\]])</f>
        <v>#N/A</v>
      </c>
      <c r="F9" s="42" t="e">
        <f ca="1">INDEX(Table1[TT],p17_21_1[[#This Row],[\\]])</f>
        <v>#N/A</v>
      </c>
    </row>
    <row r="10" spans="1:6" x14ac:dyDescent="0.25">
      <c r="A10" s="43" t="e">
        <f ca="1">IF(A9="\\",MATCH("+-",Table1[S17_21_1],0),MATCH("+-",INDIRECT("1!"&amp;ADDRESS(A9+3,COLUMN(Table1[[#Headers],[S17_21_1]]))&amp;":"&amp;ADDRESS(COUNTA(Table1[NAMA BARANG])+2,COLUMN(Table1[[#Headers],[S17_21_1]]))),0)+A9)</f>
        <v>#N/A</v>
      </c>
      <c r="B10" s="44" t="e">
        <f ca="1">INDEX(INDIRECT("Table1["&amp;p17_21_1[[#Headers],[NAMA BARANG]]&amp;"]"),p17_21_1[[#This Row],[\\]])</f>
        <v>#N/A</v>
      </c>
      <c r="C10" s="42" t="e">
        <f ca="1">INDEX(INDIRECT("Table1["&amp;p17_21_1[[#Headers],[AWAL]]&amp;"]"),p17_21_1[[#This Row],[\\]])</f>
        <v>#N/A</v>
      </c>
      <c r="D10" s="42" t="e">
        <f ca="1">INDEX(Table1[M 30-04],p17_21_1[[#This Row],[\\]])</f>
        <v>#N/A</v>
      </c>
      <c r="E10" s="42" t="e">
        <f ca="1">INDEX(Table1[K 30-4],p17_21_1[[#This Row],[\\]])</f>
        <v>#N/A</v>
      </c>
      <c r="F10" s="42" t="e">
        <f ca="1">INDEX(Table1[TT],p17_21_1[[#This Row],[\\]])</f>
        <v>#N/A</v>
      </c>
    </row>
    <row r="11" spans="1:6" x14ac:dyDescent="0.25">
      <c r="A11" s="43" t="e">
        <f ca="1">IF(A10="\\",MATCH("+-",Table1[S17_21_1],0),MATCH("+-",INDIRECT("1!"&amp;ADDRESS(A10+3,COLUMN(Table1[[#Headers],[S17_21_1]]))&amp;":"&amp;ADDRESS(COUNTA(Table1[NAMA BARANG])+2,COLUMN(Table1[[#Headers],[S17_21_1]]))),0)+A10)</f>
        <v>#N/A</v>
      </c>
      <c r="B11" s="44" t="e">
        <f ca="1">INDEX(INDIRECT("Table1["&amp;p17_21_1[[#Headers],[NAMA BARANG]]&amp;"]"),p17_21_1[[#This Row],[\\]])</f>
        <v>#N/A</v>
      </c>
      <c r="C11" s="42" t="e">
        <f ca="1">INDEX(INDIRECT("Table1["&amp;p17_21_1[[#Headers],[AWAL]]&amp;"]"),p17_21_1[[#This Row],[\\]])</f>
        <v>#N/A</v>
      </c>
      <c r="D11" s="42" t="e">
        <f ca="1">INDEX(Table1[M 30-04],p17_21_1[[#This Row],[\\]])</f>
        <v>#N/A</v>
      </c>
      <c r="E11" s="42" t="e">
        <f ca="1">INDEX(Table1[K 30-4],p17_21_1[[#This Row],[\\]])</f>
        <v>#N/A</v>
      </c>
      <c r="F11" s="42" t="e">
        <f ca="1">INDEX(Table1[TT],p17_21_1[[#This Row],[\\]])</f>
        <v>#N/A</v>
      </c>
    </row>
    <row r="12" spans="1:6" x14ac:dyDescent="0.25">
      <c r="A12" s="43" t="e">
        <f ca="1">IF(A11="\\",MATCH("+-",Table1[S17_21_1],0),MATCH("+-",INDIRECT("1!"&amp;ADDRESS(A11+3,COLUMN(Table1[[#Headers],[S17_21_1]]))&amp;":"&amp;ADDRESS(COUNTA(Table1[NAMA BARANG])+2,COLUMN(Table1[[#Headers],[S17_21_1]]))),0)+A11)</f>
        <v>#N/A</v>
      </c>
      <c r="B12" s="44" t="e">
        <f ca="1">INDEX(INDIRECT("Table1["&amp;p17_21_1[[#Headers],[NAMA BARANG]]&amp;"]"),p17_21_1[[#This Row],[\\]])</f>
        <v>#N/A</v>
      </c>
      <c r="C12" s="42" t="e">
        <f ca="1">INDEX(INDIRECT("Table1["&amp;p17_21_1[[#Headers],[AWAL]]&amp;"]"),p17_21_1[[#This Row],[\\]])</f>
        <v>#N/A</v>
      </c>
      <c r="D12" s="42" t="e">
        <f ca="1">INDEX(Table1[M 30-04],p17_21_1[[#This Row],[\\]])</f>
        <v>#N/A</v>
      </c>
      <c r="E12" s="42" t="e">
        <f ca="1">INDEX(Table1[K 30-4],p17_21_1[[#This Row],[\\]])</f>
        <v>#N/A</v>
      </c>
      <c r="F12" s="42" t="e">
        <f ca="1">INDEX(Table1[TT],p17_21_1[[#This Row],[\\]])</f>
        <v>#N/A</v>
      </c>
    </row>
    <row r="13" spans="1:6" x14ac:dyDescent="0.25">
      <c r="A13" s="43" t="e">
        <f ca="1">IF(A12="\\",MATCH("+-",Table1[S17_21_1],0),MATCH("+-",INDIRECT("1!"&amp;ADDRESS(A12+3,COLUMN(Table1[[#Headers],[S17_21_1]]))&amp;":"&amp;ADDRESS(COUNTA(Table1[NAMA BARANG])+2,COLUMN(Table1[[#Headers],[S17_21_1]]))),0)+A12)</f>
        <v>#N/A</v>
      </c>
      <c r="B13" s="44" t="e">
        <f ca="1">INDEX(INDIRECT("Table1["&amp;p17_21_1[[#Headers],[NAMA BARANG]]&amp;"]"),p17_21_1[[#This Row],[\\]])</f>
        <v>#N/A</v>
      </c>
      <c r="C13" s="42" t="e">
        <f ca="1">INDEX(INDIRECT("Table1["&amp;p17_21_1[[#Headers],[AWAL]]&amp;"]"),p17_21_1[[#This Row],[\\]])</f>
        <v>#N/A</v>
      </c>
      <c r="D13" s="42" t="e">
        <f ca="1">INDEX(Table1[M 30-04],p17_21_1[[#This Row],[\\]])</f>
        <v>#N/A</v>
      </c>
      <c r="E13" s="42" t="e">
        <f ca="1">INDEX(Table1[K 30-4],p17_21_1[[#This Row],[\\]])</f>
        <v>#N/A</v>
      </c>
      <c r="F13" s="42" t="e">
        <f ca="1">INDEX(Table1[TT],p17_21_1[[#This Row],[\\]])</f>
        <v>#N/A</v>
      </c>
    </row>
    <row r="14" spans="1:6" x14ac:dyDescent="0.25">
      <c r="A14" s="43" t="e">
        <f ca="1">IF(A13="\\",MATCH("+-",Table1[S17_21_1],0),MATCH("+-",INDIRECT("1!"&amp;ADDRESS(A13+3,COLUMN(Table1[[#Headers],[S17_21_1]]))&amp;":"&amp;ADDRESS(COUNTA(Table1[NAMA BARANG])+2,COLUMN(Table1[[#Headers],[S17_21_1]]))),0)+A13)</f>
        <v>#N/A</v>
      </c>
      <c r="B14" s="44" t="e">
        <f ca="1">INDEX(INDIRECT("Table1["&amp;p17_21_1[[#Headers],[NAMA BARANG]]&amp;"]"),p17_21_1[[#This Row],[\\]])</f>
        <v>#N/A</v>
      </c>
      <c r="C14" s="42" t="e">
        <f ca="1">INDEX(INDIRECT("Table1["&amp;p17_21_1[[#Headers],[AWAL]]&amp;"]"),p17_21_1[[#This Row],[\\]])</f>
        <v>#N/A</v>
      </c>
      <c r="D14" s="42" t="e">
        <f ca="1">INDEX(Table1[M 30-04],p17_21_1[[#This Row],[\\]])</f>
        <v>#N/A</v>
      </c>
      <c r="E14" s="42" t="e">
        <f ca="1">INDEX(Table1[K 30-4],p17_21_1[[#This Row],[\\]])</f>
        <v>#N/A</v>
      </c>
      <c r="F14" s="42" t="e">
        <f ca="1">INDEX(Table1[TT],p17_21_1[[#This Row],[\\]])</f>
        <v>#N/A</v>
      </c>
    </row>
    <row r="15" spans="1:6" x14ac:dyDescent="0.25">
      <c r="A15" s="43" t="e">
        <f ca="1">IF(A14="\\",MATCH("+-",Table1[S17_21_1],0),MATCH("+-",INDIRECT("1!"&amp;ADDRESS(A14+3,COLUMN(Table1[[#Headers],[S17_21_1]]))&amp;":"&amp;ADDRESS(COUNTA(Table1[NAMA BARANG])+2,COLUMN(Table1[[#Headers],[S17_21_1]]))),0)+A14)</f>
        <v>#N/A</v>
      </c>
      <c r="B15" s="44" t="e">
        <f ca="1">INDEX(INDIRECT("Table1["&amp;p17_21_1[[#Headers],[NAMA BARANG]]&amp;"]"),p17_21_1[[#This Row],[\\]])</f>
        <v>#N/A</v>
      </c>
      <c r="C15" s="42" t="e">
        <f ca="1">INDEX(INDIRECT("Table1["&amp;p17_21_1[[#Headers],[AWAL]]&amp;"]"),p17_21_1[[#This Row],[\\]])</f>
        <v>#N/A</v>
      </c>
      <c r="D15" s="42" t="e">
        <f ca="1">INDEX(Table1[M 30-04],p17_21_1[[#This Row],[\\]])</f>
        <v>#N/A</v>
      </c>
      <c r="E15" s="42" t="e">
        <f ca="1">INDEX(Table1[K 30-4],p17_21_1[[#This Row],[\\]])</f>
        <v>#N/A</v>
      </c>
      <c r="F15" s="42" t="e">
        <f ca="1">INDEX(Table1[TT],p17_21_1[[#This Row],[\\]])</f>
        <v>#N/A</v>
      </c>
    </row>
    <row r="16" spans="1:6" x14ac:dyDescent="0.25">
      <c r="A16" s="43" t="e">
        <f ca="1">IF(A15="\\",MATCH("+-",Table1[S17_21_1],0),MATCH("+-",INDIRECT("1!"&amp;ADDRESS(A15+3,COLUMN(Table1[[#Headers],[S17_21_1]]))&amp;":"&amp;ADDRESS(COUNTA(Table1[NAMA BARANG])+2,COLUMN(Table1[[#Headers],[S17_21_1]]))),0)+A15)</f>
        <v>#N/A</v>
      </c>
      <c r="B16" s="44" t="e">
        <f ca="1">INDEX(INDIRECT("Table1["&amp;p17_21_1[[#Headers],[NAMA BARANG]]&amp;"]"),p17_21_1[[#This Row],[\\]])</f>
        <v>#N/A</v>
      </c>
      <c r="C16" s="42" t="e">
        <f ca="1">INDEX(INDIRECT("Table1["&amp;p17_21_1[[#Headers],[AWAL]]&amp;"]"),p17_21_1[[#This Row],[\\]])</f>
        <v>#N/A</v>
      </c>
      <c r="D16" s="42" t="e">
        <f ca="1">INDEX(Table1[M 30-04],p17_21_1[[#This Row],[\\]])</f>
        <v>#N/A</v>
      </c>
      <c r="E16" s="42" t="e">
        <f ca="1">INDEX(Table1[K 30-4],p17_21_1[[#This Row],[\\]])</f>
        <v>#N/A</v>
      </c>
      <c r="F16" s="42" t="e">
        <f ca="1">INDEX(Table1[TT],p17_21_1[[#This Row],[\\]])</f>
        <v>#N/A</v>
      </c>
    </row>
    <row r="17" spans="1:6" x14ac:dyDescent="0.25">
      <c r="A17" s="43" t="e">
        <f ca="1">IF(A16="\\",MATCH("+-",Table1[S17_21_1],0),MATCH("+-",INDIRECT("1!"&amp;ADDRESS(A16+3,COLUMN(Table1[[#Headers],[S17_21_1]]))&amp;":"&amp;ADDRESS(COUNTA(Table1[NAMA BARANG])+2,COLUMN(Table1[[#Headers],[S17_21_1]]))),0)+A16)</f>
        <v>#N/A</v>
      </c>
      <c r="B17" s="44" t="e">
        <f ca="1">INDEX(INDIRECT("Table1["&amp;p17_21_1[[#Headers],[NAMA BARANG]]&amp;"]"),p17_21_1[[#This Row],[\\]])</f>
        <v>#N/A</v>
      </c>
      <c r="C17" s="42" t="e">
        <f ca="1">INDEX(INDIRECT("Table1["&amp;p17_21_1[[#Headers],[AWAL]]&amp;"]"),p17_21_1[[#This Row],[\\]])</f>
        <v>#N/A</v>
      </c>
      <c r="D17" s="42" t="e">
        <f ca="1">INDEX(Table1[M 30-04],p17_21_1[[#This Row],[\\]])</f>
        <v>#N/A</v>
      </c>
      <c r="E17" s="42" t="e">
        <f ca="1">INDEX(Table1[K 30-4],p17_21_1[[#This Row],[\\]])</f>
        <v>#N/A</v>
      </c>
      <c r="F17" s="42" t="e">
        <f ca="1">INDEX(Table1[TT],p17_21_1[[#This Row],[\\]])</f>
        <v>#N/A</v>
      </c>
    </row>
    <row r="18" spans="1:6" x14ac:dyDescent="0.25">
      <c r="A18" s="43" t="e">
        <f ca="1">IF(A17="\\",MATCH("+-",Table1[S17_21_1],0),MATCH("+-",INDIRECT("1!"&amp;ADDRESS(A17+3,COLUMN(Table1[[#Headers],[S17_21_1]]))&amp;":"&amp;ADDRESS(COUNTA(Table1[NAMA BARANG])+2,COLUMN(Table1[[#Headers],[S17_21_1]]))),0)+A17)</f>
        <v>#N/A</v>
      </c>
      <c r="B18" s="44" t="e">
        <f ca="1">INDEX(INDIRECT("Table1["&amp;p17_21_1[[#Headers],[NAMA BARANG]]&amp;"]"),p17_21_1[[#This Row],[\\]])</f>
        <v>#N/A</v>
      </c>
      <c r="C18" s="42" t="e">
        <f ca="1">INDEX(INDIRECT("Table1["&amp;p17_21_1[[#Headers],[AWAL]]&amp;"]"),p17_21_1[[#This Row],[\\]])</f>
        <v>#N/A</v>
      </c>
      <c r="D18" s="42" t="e">
        <f ca="1">INDEX(Table1[M 30-04],p17_21_1[[#This Row],[\\]])</f>
        <v>#N/A</v>
      </c>
      <c r="E18" s="42" t="e">
        <f ca="1">INDEX(Table1[K 30-4],p17_21_1[[#This Row],[\\]])</f>
        <v>#N/A</v>
      </c>
      <c r="F18" s="42" t="e">
        <f ca="1">INDEX(Table1[TT],p17_21_1[[#This Row],[\\]])</f>
        <v>#N/A</v>
      </c>
    </row>
    <row r="19" spans="1:6" x14ac:dyDescent="0.25">
      <c r="A19" s="43" t="e">
        <f ca="1">IF(A18="\\",MATCH("+-",Table1[S17_21_1],0),MATCH("+-",INDIRECT("1!"&amp;ADDRESS(A18+3,COLUMN(Table1[[#Headers],[S17_21_1]]))&amp;":"&amp;ADDRESS(COUNTA(Table1[NAMA BARANG])+2,COLUMN(Table1[[#Headers],[S17_21_1]]))),0)+A18)</f>
        <v>#N/A</v>
      </c>
      <c r="B19" s="44" t="e">
        <f ca="1">INDEX(INDIRECT("Table1["&amp;p17_21_1[[#Headers],[NAMA BARANG]]&amp;"]"),p17_21_1[[#This Row],[\\]])</f>
        <v>#N/A</v>
      </c>
      <c r="C19" s="42" t="e">
        <f ca="1">INDEX(INDIRECT("Table1["&amp;p17_21_1[[#Headers],[AWAL]]&amp;"]"),p17_21_1[[#This Row],[\\]])</f>
        <v>#N/A</v>
      </c>
      <c r="D19" s="42" t="e">
        <f ca="1">INDEX(Table1[M 30-04],p17_21_1[[#This Row],[\\]])</f>
        <v>#N/A</v>
      </c>
      <c r="E19" s="42" t="e">
        <f ca="1">INDEX(Table1[K 30-4],p17_21_1[[#This Row],[\\]])</f>
        <v>#N/A</v>
      </c>
      <c r="F19" s="42" t="e">
        <f ca="1">INDEX(Table1[TT],p17_21_1[[#This Row],[\\]])</f>
        <v>#N/A</v>
      </c>
    </row>
    <row r="20" spans="1:6" x14ac:dyDescent="0.25">
      <c r="A20" s="43" t="e">
        <f ca="1">IF(A19="\\",MATCH("+-",Table1[S17_21_1],0),MATCH("+-",INDIRECT("1!"&amp;ADDRESS(A19+3,COLUMN(Table1[[#Headers],[S17_21_1]]))&amp;":"&amp;ADDRESS(COUNTA(Table1[NAMA BARANG])+2,COLUMN(Table1[[#Headers],[S17_21_1]]))),0)+A19)</f>
        <v>#N/A</v>
      </c>
      <c r="B20" s="44" t="e">
        <f ca="1">INDEX(INDIRECT("Table1["&amp;p17_21_1[[#Headers],[NAMA BARANG]]&amp;"]"),p17_21_1[[#This Row],[\\]])</f>
        <v>#N/A</v>
      </c>
      <c r="C20" s="42" t="e">
        <f ca="1">INDEX(INDIRECT("Table1["&amp;p17_21_1[[#Headers],[AWAL]]&amp;"]"),p17_21_1[[#This Row],[\\]])</f>
        <v>#N/A</v>
      </c>
      <c r="D20" s="42" t="e">
        <f ca="1">INDEX(Table1[M 30-04],p17_21_1[[#This Row],[\\]])</f>
        <v>#N/A</v>
      </c>
      <c r="E20" s="42" t="e">
        <f ca="1">INDEX(Table1[K 30-4],p17_21_1[[#This Row],[\\]])</f>
        <v>#N/A</v>
      </c>
      <c r="F20" s="42" t="e">
        <f ca="1">INDEX(Table1[TT],p17_21_1[[#This Row],[\\]])</f>
        <v>#N/A</v>
      </c>
    </row>
    <row r="21" spans="1:6" x14ac:dyDescent="0.25">
      <c r="A21" s="43" t="e">
        <f ca="1">IF(A20="\\",MATCH("+-",Table1[S17_21_1],0),MATCH("+-",INDIRECT("1!"&amp;ADDRESS(A20+3,COLUMN(Table1[[#Headers],[S17_21_1]]))&amp;":"&amp;ADDRESS(COUNTA(Table1[NAMA BARANG])+2,COLUMN(Table1[[#Headers],[S17_21_1]]))),0)+A20)</f>
        <v>#N/A</v>
      </c>
      <c r="B21" s="44" t="e">
        <f ca="1">INDEX(INDIRECT("Table1["&amp;p17_21_1[[#Headers],[NAMA BARANG]]&amp;"]"),p17_21_1[[#This Row],[\\]])</f>
        <v>#N/A</v>
      </c>
      <c r="C21" s="42" t="e">
        <f ca="1">INDEX(INDIRECT("Table1["&amp;p17_21_1[[#Headers],[AWAL]]&amp;"]"),p17_21_1[[#This Row],[\\]])</f>
        <v>#N/A</v>
      </c>
      <c r="D21" s="42" t="e">
        <f ca="1">INDEX(Table1[M 30-04],p17_21_1[[#This Row],[\\]])</f>
        <v>#N/A</v>
      </c>
      <c r="E21" s="42" t="e">
        <f ca="1">INDEX(Table1[K 30-4],p17_21_1[[#This Row],[\\]])</f>
        <v>#N/A</v>
      </c>
      <c r="F21" s="42" t="e">
        <f ca="1">INDEX(Table1[TT],p17_21_1[[#This Row],[\\]])</f>
        <v>#N/A</v>
      </c>
    </row>
    <row r="22" spans="1:6" x14ac:dyDescent="0.25">
      <c r="A22" s="43" t="e">
        <f ca="1">IF(A21="\\",MATCH("+-",Table1[S17_21_1],0),MATCH("+-",INDIRECT("1!"&amp;ADDRESS(A21+3,COLUMN(Table1[[#Headers],[S17_21_1]]))&amp;":"&amp;ADDRESS(COUNTA(Table1[NAMA BARANG])+2,COLUMN(Table1[[#Headers],[S17_21_1]]))),0)+A21)</f>
        <v>#N/A</v>
      </c>
      <c r="B22" s="44" t="e">
        <f ca="1">INDEX(INDIRECT("Table1["&amp;p17_21_1[[#Headers],[NAMA BARANG]]&amp;"]"),p17_21_1[[#This Row],[\\]])</f>
        <v>#N/A</v>
      </c>
      <c r="C22" s="42" t="e">
        <f ca="1">INDEX(INDIRECT("Table1["&amp;p17_21_1[[#Headers],[AWAL]]&amp;"]"),p17_21_1[[#This Row],[\\]])</f>
        <v>#N/A</v>
      </c>
      <c r="D22" s="42" t="e">
        <f ca="1">INDEX(Table1[M 30-04],p17_21_1[[#This Row],[\\]])</f>
        <v>#N/A</v>
      </c>
      <c r="E22" s="42" t="e">
        <f ca="1">INDEX(Table1[K 30-4],p17_21_1[[#This Row],[\\]])</f>
        <v>#N/A</v>
      </c>
      <c r="F22" s="42" t="e">
        <f ca="1">INDEX(Table1[TT],p17_21_1[[#This Row],[\\]])</f>
        <v>#N/A</v>
      </c>
    </row>
    <row r="23" spans="1:6" x14ac:dyDescent="0.25">
      <c r="A23" s="43" t="e">
        <f ca="1">IF(A22="\\",MATCH("+-",Table1[S17_21_1],0),MATCH("+-",INDIRECT("1!"&amp;ADDRESS(A22+3,COLUMN(Table1[[#Headers],[S17_21_1]]))&amp;":"&amp;ADDRESS(COUNTA(Table1[NAMA BARANG])+2,COLUMN(Table1[[#Headers],[S17_21_1]]))),0)+A22)</f>
        <v>#N/A</v>
      </c>
      <c r="B23" s="44" t="e">
        <f ca="1">INDEX(INDIRECT("Table1["&amp;p17_21_1[[#Headers],[NAMA BARANG]]&amp;"]"),p17_21_1[[#This Row],[\\]])</f>
        <v>#N/A</v>
      </c>
      <c r="C23" s="42" t="e">
        <f ca="1">INDEX(INDIRECT("Table1["&amp;p17_21_1[[#Headers],[AWAL]]&amp;"]"),p17_21_1[[#This Row],[\\]])</f>
        <v>#N/A</v>
      </c>
      <c r="D23" s="42" t="e">
        <f ca="1">INDEX(Table1[M 30-04],p17_21_1[[#This Row],[\\]])</f>
        <v>#N/A</v>
      </c>
      <c r="E23" s="42" t="e">
        <f ca="1">INDEX(Table1[K 30-4],p17_21_1[[#This Row],[\\]])</f>
        <v>#N/A</v>
      </c>
      <c r="F23" s="42" t="e">
        <f ca="1">INDEX(Table1[TT],p17_21_1[[#This Row],[\\]])</f>
        <v>#N/A</v>
      </c>
    </row>
    <row r="24" spans="1:6" x14ac:dyDescent="0.25">
      <c r="A24" s="43" t="e">
        <f ca="1">IF(A23="\\",MATCH("+-",Table1[S17_21_1],0),MATCH("+-",INDIRECT("1!"&amp;ADDRESS(A23+3,COLUMN(Table1[[#Headers],[S17_21_1]]))&amp;":"&amp;ADDRESS(COUNTA(Table1[NAMA BARANG])+2,COLUMN(Table1[[#Headers],[S17_21_1]]))),0)+A23)</f>
        <v>#N/A</v>
      </c>
      <c r="B24" s="44" t="e">
        <f ca="1">INDEX(INDIRECT("Table1["&amp;p17_21_1[[#Headers],[NAMA BARANG]]&amp;"]"),p17_21_1[[#This Row],[\\]])</f>
        <v>#N/A</v>
      </c>
      <c r="C24" s="42" t="e">
        <f ca="1">INDEX(INDIRECT("Table1["&amp;p17_21_1[[#Headers],[AWAL]]&amp;"]"),p17_21_1[[#This Row],[\\]])</f>
        <v>#N/A</v>
      </c>
      <c r="D24" s="42" t="e">
        <f ca="1">INDEX(Table1[M 30-04],p17_21_1[[#This Row],[\\]])</f>
        <v>#N/A</v>
      </c>
      <c r="E24" s="42" t="e">
        <f ca="1">INDEX(Table1[K 30-4],p17_21_1[[#This Row],[\\]])</f>
        <v>#N/A</v>
      </c>
      <c r="F24" s="42" t="e">
        <f ca="1">INDEX(Table1[TT],p17_21_1[[#This Row],[\\]])</f>
        <v>#N/A</v>
      </c>
    </row>
    <row r="25" spans="1:6" x14ac:dyDescent="0.25">
      <c r="A25" s="43" t="e">
        <f ca="1">IF(A24="\\",MATCH("+-",Table1[S17_21_1],0),MATCH("+-",INDIRECT("1!"&amp;ADDRESS(A24+3,COLUMN(Table1[[#Headers],[S17_21_1]]))&amp;":"&amp;ADDRESS(COUNTA(Table1[NAMA BARANG])+2,COLUMN(Table1[[#Headers],[S17_21_1]]))),0)+A24)</f>
        <v>#N/A</v>
      </c>
      <c r="B25" s="44" t="e">
        <f ca="1">INDEX(INDIRECT("Table1["&amp;p17_21_1[[#Headers],[NAMA BARANG]]&amp;"]"),p17_21_1[[#This Row],[\\]])</f>
        <v>#N/A</v>
      </c>
      <c r="C25" s="42" t="e">
        <f ca="1">INDEX(INDIRECT("Table1["&amp;p17_21_1[[#Headers],[AWAL]]&amp;"]"),p17_21_1[[#This Row],[\\]])</f>
        <v>#N/A</v>
      </c>
      <c r="D25" s="42" t="e">
        <f ca="1">INDEX(Table1[M 30-04],p17_21_1[[#This Row],[\\]])</f>
        <v>#N/A</v>
      </c>
      <c r="E25" s="42" t="e">
        <f ca="1">INDEX(Table1[K 30-4],p17_21_1[[#This Row],[\\]])</f>
        <v>#N/A</v>
      </c>
      <c r="F25" s="42" t="e">
        <f ca="1">INDEX(Table1[TT],p17_21_1[[#This Row],[\\]])</f>
        <v>#N/A</v>
      </c>
    </row>
    <row r="26" spans="1:6" x14ac:dyDescent="0.25">
      <c r="A26" s="43" t="e">
        <f ca="1">IF(A25="\\",MATCH("+-",Table1[S17_21_1],0),MATCH("+-",INDIRECT("1!"&amp;ADDRESS(A25+3,COLUMN(Table1[[#Headers],[S17_21_1]]))&amp;":"&amp;ADDRESS(COUNTA(Table1[NAMA BARANG])+2,COLUMN(Table1[[#Headers],[S17_21_1]]))),0)+A25)</f>
        <v>#N/A</v>
      </c>
      <c r="B26" s="44" t="e">
        <f ca="1">INDEX(INDIRECT("Table1["&amp;p17_21_1[[#Headers],[NAMA BARANG]]&amp;"]"),p17_21_1[[#This Row],[\\]])</f>
        <v>#N/A</v>
      </c>
      <c r="C26" s="42" t="e">
        <f ca="1">INDEX(INDIRECT("Table1["&amp;p17_21_1[[#Headers],[AWAL]]&amp;"]"),p17_21_1[[#This Row],[\\]])</f>
        <v>#N/A</v>
      </c>
      <c r="D26" s="42" t="e">
        <f ca="1">INDEX(Table1[M 30-04],p17_21_1[[#This Row],[\\]])</f>
        <v>#N/A</v>
      </c>
      <c r="E26" s="42" t="e">
        <f ca="1">INDEX(Table1[K 30-4],p17_21_1[[#This Row],[\\]])</f>
        <v>#N/A</v>
      </c>
      <c r="F26" s="42" t="e">
        <f ca="1">INDEX(Table1[TT],p17_21_1[[#This Row],[\\]])</f>
        <v>#N/A</v>
      </c>
    </row>
    <row r="27" spans="1:6" x14ac:dyDescent="0.25">
      <c r="A27" s="43" t="e">
        <f ca="1">IF(A26="\\",MATCH("+-",Table1[S17_21_1],0),MATCH("+-",INDIRECT("1!"&amp;ADDRESS(A26+3,COLUMN(Table1[[#Headers],[S17_21_1]]))&amp;":"&amp;ADDRESS(COUNTA(Table1[NAMA BARANG])+2,COLUMN(Table1[[#Headers],[S17_21_1]]))),0)+A26)</f>
        <v>#N/A</v>
      </c>
      <c r="B27" s="44" t="e">
        <f ca="1">INDEX(INDIRECT("Table1["&amp;p17_21_1[[#Headers],[NAMA BARANG]]&amp;"]"),p17_21_1[[#This Row],[\\]])</f>
        <v>#N/A</v>
      </c>
      <c r="C27" s="42" t="e">
        <f ca="1">INDEX(INDIRECT("Table1["&amp;p17_21_1[[#Headers],[AWAL]]&amp;"]"),p17_21_1[[#This Row],[\\]])</f>
        <v>#N/A</v>
      </c>
      <c r="D27" s="42" t="e">
        <f ca="1">INDEX(Table1[M 30-04],p17_21_1[[#This Row],[\\]])</f>
        <v>#N/A</v>
      </c>
      <c r="E27" s="42" t="e">
        <f ca="1">INDEX(Table1[K 30-4],p17_21_1[[#This Row],[\\]])</f>
        <v>#N/A</v>
      </c>
      <c r="F27" s="42" t="e">
        <f ca="1">INDEX(Table1[TT],p17_21_1[[#This Row],[\\]])</f>
        <v>#N/A</v>
      </c>
    </row>
    <row r="28" spans="1:6" x14ac:dyDescent="0.25">
      <c r="A28" s="43" t="e">
        <f ca="1">IF(A27="\\",MATCH("+-",Table1[S17_21_1],0),MATCH("+-",INDIRECT("1!"&amp;ADDRESS(A27+3,COLUMN(Table1[[#Headers],[S17_21_1]]))&amp;":"&amp;ADDRESS(COUNTA(Table1[NAMA BARANG])+2,COLUMN(Table1[[#Headers],[S17_21_1]]))),0)+A27)</f>
        <v>#N/A</v>
      </c>
      <c r="B28" s="44" t="e">
        <f ca="1">INDEX(INDIRECT("Table1["&amp;p17_21_1[[#Headers],[NAMA BARANG]]&amp;"]"),p17_21_1[[#This Row],[\\]])</f>
        <v>#N/A</v>
      </c>
      <c r="C28" s="42" t="e">
        <f ca="1">INDEX(INDIRECT("Table1["&amp;p17_21_1[[#Headers],[AWAL]]&amp;"]"),p17_21_1[[#This Row],[\\]])</f>
        <v>#N/A</v>
      </c>
      <c r="D28" s="42" t="e">
        <f ca="1">INDEX(Table1[M 30-04],p17_21_1[[#This Row],[\\]])</f>
        <v>#N/A</v>
      </c>
      <c r="E28" s="42" t="e">
        <f ca="1">INDEX(Table1[K 30-4],p17_21_1[[#This Row],[\\]])</f>
        <v>#N/A</v>
      </c>
      <c r="F28" s="42" t="e">
        <f ca="1">INDEX(Table1[TT],p17_21_1[[#This Row],[\\]])</f>
        <v>#N/A</v>
      </c>
    </row>
    <row r="29" spans="1:6" x14ac:dyDescent="0.25">
      <c r="A29" s="43" t="e">
        <f ca="1">IF(A28="\\",MATCH("+-",Table1[S17_21_1],0),MATCH("+-",INDIRECT("1!"&amp;ADDRESS(A28+3,COLUMN(Table1[[#Headers],[S17_21_1]]))&amp;":"&amp;ADDRESS(COUNTA(Table1[NAMA BARANG])+2,COLUMN(Table1[[#Headers],[S17_21_1]]))),0)+A28)</f>
        <v>#N/A</v>
      </c>
      <c r="B29" s="44" t="e">
        <f ca="1">INDEX(INDIRECT("Table1["&amp;p17_21_1[[#Headers],[NAMA BARANG]]&amp;"]"),p17_21_1[[#This Row],[\\]])</f>
        <v>#N/A</v>
      </c>
      <c r="C29" s="42" t="e">
        <f ca="1">INDEX(INDIRECT("Table1["&amp;p17_21_1[[#Headers],[AWAL]]&amp;"]"),p17_21_1[[#This Row],[\\]])</f>
        <v>#N/A</v>
      </c>
      <c r="D29" s="42" t="e">
        <f ca="1">INDEX(Table1[M 30-04],p17_21_1[[#This Row],[\\]])</f>
        <v>#N/A</v>
      </c>
      <c r="E29" s="42" t="e">
        <f ca="1">INDEX(Table1[K 30-4],p17_21_1[[#This Row],[\\]])</f>
        <v>#N/A</v>
      </c>
      <c r="F29" s="42" t="e">
        <f ca="1">INDEX(Table1[TT],p17_21_1[[#This Row],[\\]])</f>
        <v>#N/A</v>
      </c>
    </row>
    <row r="30" spans="1:6" x14ac:dyDescent="0.25">
      <c r="A30" s="43" t="e">
        <f ca="1">IF(A29="\\",MATCH("+-",Table1[S17_21_1],0),MATCH("+-",INDIRECT("1!"&amp;ADDRESS(A29+3,COLUMN(Table1[[#Headers],[S17_21_1]]))&amp;":"&amp;ADDRESS(COUNTA(Table1[NAMA BARANG])+2,COLUMN(Table1[[#Headers],[S17_21_1]]))),0)+A29)</f>
        <v>#N/A</v>
      </c>
      <c r="B30" s="44" t="e">
        <f ca="1">INDEX(INDIRECT("Table1["&amp;p17_21_1[[#Headers],[NAMA BARANG]]&amp;"]"),p17_21_1[[#This Row],[\\]])</f>
        <v>#N/A</v>
      </c>
      <c r="C30" s="42" t="e">
        <f ca="1">INDEX(INDIRECT("Table1["&amp;p17_21_1[[#Headers],[AWAL]]&amp;"]"),p17_21_1[[#This Row],[\\]])</f>
        <v>#N/A</v>
      </c>
      <c r="D30" s="42" t="e">
        <f ca="1">INDEX(Table1[M 30-04],p17_21_1[[#This Row],[\\]])</f>
        <v>#N/A</v>
      </c>
      <c r="E30" s="42" t="e">
        <f ca="1">INDEX(Table1[K 30-4],p17_21_1[[#This Row],[\\]])</f>
        <v>#N/A</v>
      </c>
      <c r="F30" s="42" t="e">
        <f ca="1">INDEX(Table1[TT],p17_21_1[[#This Row],[\\]])</f>
        <v>#N/A</v>
      </c>
    </row>
    <row r="31" spans="1:6" x14ac:dyDescent="0.25">
      <c r="A31" s="51" t="e">
        <f ca="1">IF(A30="\\",MATCH("+-",Table1[S17_21_1],0),MATCH("+-",INDIRECT("1!"&amp;ADDRESS(A30+3,COLUMN(Table1[[#Headers],[S17_21_1]]))&amp;":"&amp;ADDRESS(COUNTA(Table1[NAMA BARANG])+2,COLUMN(Table1[[#Headers],[S17_21_1]]))),0)+A30)</f>
        <v>#N/A</v>
      </c>
      <c r="B31" s="52" t="e">
        <f ca="1">INDEX(INDIRECT("Table1["&amp;p17_21_1[[#Headers],[NAMA BARANG]]&amp;"]"),p17_21_1[[#This Row],[\\]])</f>
        <v>#N/A</v>
      </c>
      <c r="C31" s="53" t="e">
        <f ca="1">INDEX(INDIRECT("Table1["&amp;p17_21_1[[#Headers],[AWAL]]&amp;"]"),p17_21_1[[#This Row],[\\]])</f>
        <v>#N/A</v>
      </c>
      <c r="D31" s="53" t="e">
        <f ca="1">INDEX(Table1[M 30-04],p17_21_1[[#This Row],[\\]])</f>
        <v>#N/A</v>
      </c>
      <c r="E31" s="53" t="e">
        <f ca="1">INDEX(Table1[K 30-4],p17_21_1[[#This Row],[\\]])</f>
        <v>#N/A</v>
      </c>
      <c r="F31" s="53" t="e">
        <f ca="1">INDEX(Table1[TT],p17_21_1[[#This Row],[\\]])</f>
        <v>#N/A</v>
      </c>
    </row>
    <row r="32" spans="1:6" x14ac:dyDescent="0.25">
      <c r="B32" s="56" t="str">
        <f ca="1">"BIASA "&amp;"("&amp;COUNTIF(Table2[S17_21_2],"+-")&amp;" PERUBAHAN)"</f>
        <v>BIASA (167 PERUBAHAN)</v>
      </c>
      <c r="C32" s="57"/>
      <c r="D32" s="57"/>
      <c r="E32" s="57"/>
      <c r="F32" s="58"/>
    </row>
    <row r="33" spans="1:6" hidden="1" outlineLevel="1" x14ac:dyDescent="0.25">
      <c r="A33" s="50" t="s">
        <v>2959</v>
      </c>
      <c r="B33" s="40" t="s">
        <v>2902</v>
      </c>
      <c r="C33" s="41" t="s">
        <v>2</v>
      </c>
      <c r="D33" s="41" t="s">
        <v>2999</v>
      </c>
      <c r="E33" s="41" t="s">
        <v>3000</v>
      </c>
      <c r="F33" s="41" t="s">
        <v>3001</v>
      </c>
    </row>
    <row r="34" spans="1:6" collapsed="1" x14ac:dyDescent="0.25">
      <c r="A34" s="33">
        <f ca="1">IF(A33="\\",MATCH("+-",Table2[S17_21_2],0),MATCH("+-",INDIRECT("2!"&amp;ADDRESS(A33+3,COLUMN(Table2[[#Headers],[S17_21_2]]))&amp;":"&amp;ADDRESS(COUNTA(Table2[NAMA BARANG])+2,COLUMN(Table2[[#Headers],[S17_21_2]]))),0)+A33)</f>
        <v>4</v>
      </c>
      <c r="B34" s="40" t="str">
        <f ca="1">INDEX(INDIRECT("Table2["&amp;p_17_21_1[[#Headers],[NAMA BARANG]]&amp;"]"),p_17_21_1[[#This Row],[\\]])</f>
        <v>Acrylic 12W V-tec VT-612/ 6ml</v>
      </c>
      <c r="C34" s="41">
        <f ca="1">INDEX(INDIRECT("Table2["&amp;p_17_21_1[[#Headers],[AWAL]]&amp;"]"),p_17_21_1[[#This Row],[\\]])</f>
        <v>81</v>
      </c>
      <c r="D34" s="42">
        <f ca="1">INDEX(Table2[M17_21_2],p_17_21_1[[#This Row],[\\]])</f>
        <v>0</v>
      </c>
      <c r="E34" s="42">
        <f ca="1">INDEX(Table2[K17_21_2],p_17_21_1[[#This Row],[\\]])</f>
        <v>-4</v>
      </c>
      <c r="F34" s="42">
        <f ca="1">INDEX(Table2[TT],p_17_21_1[[#This Row],[\\]])</f>
        <v>177</v>
      </c>
    </row>
    <row r="35" spans="1:6" x14ac:dyDescent="0.25">
      <c r="A35" s="33">
        <f ca="1">IF(A34="\\",MATCH("+-",Table2[S17_21_2],0),MATCH("+-",INDIRECT("2!"&amp;ADDRESS(A34+3,COLUMN(Table2[[#Headers],[S17_21_2]]))&amp;":"&amp;ADDRESS(COUNTA(Table2[NAMA BARANG])+2,COLUMN(Table2[[#Headers],[S17_21_2]]))),0)+A34)</f>
        <v>10</v>
      </c>
      <c r="B35" s="40" t="str">
        <f ca="1">INDEX(INDIRECT("Table2["&amp;p_17_21_1[[#Headers],[NAMA BARANG]]&amp;"]"),p_17_21_1[[#This Row],[\\]])</f>
        <v>Acrylic Marries 812/ 12w Biasa</v>
      </c>
      <c r="C35" s="41">
        <f ca="1">INDEX(INDIRECT("Table2["&amp;p_17_21_1[[#Headers],[AWAL]]&amp;"]"),p_17_21_1[[#This Row],[\\]])</f>
        <v>16</v>
      </c>
      <c r="D35" s="42">
        <f ca="1">INDEX(Table2[M17_21_2],p_17_21_1[[#This Row],[\\]])</f>
        <v>0</v>
      </c>
      <c r="E35" s="42">
        <f ca="1">INDEX(Table2[K17_21_2],p_17_21_1[[#This Row],[\\]])</f>
        <v>-8</v>
      </c>
      <c r="F35" s="42">
        <f ca="1">INDEX(Table2[TT],p_17_21_1[[#This Row],[\\]])</f>
        <v>8</v>
      </c>
    </row>
    <row r="36" spans="1:6" x14ac:dyDescent="0.25">
      <c r="A36" s="33">
        <f ca="1">IF(A35="\\",MATCH("+-",Table2[S17_21_2],0),MATCH("+-",INDIRECT("2!"&amp;ADDRESS(A35+3,COLUMN(Table2[[#Headers],[S17_21_2]]))&amp;":"&amp;ADDRESS(COUNTA(Table2[NAMA BARANG])+2,COLUMN(Table2[[#Headers],[S17_21_2]]))),0)+A35)</f>
        <v>16</v>
      </c>
      <c r="B36" s="40" t="str">
        <f ca="1">INDEX(INDIRECT("Table2["&amp;p_17_21_1[[#Headers],[NAMA BARANG]]&amp;"]"),p_17_21_1[[#This Row],[\\]])</f>
        <v>Acrylic TF 001</v>
      </c>
      <c r="C36" s="41">
        <f ca="1">INDEX(INDIRECT("Table2["&amp;p_17_21_1[[#Headers],[AWAL]]&amp;"]"),p_17_21_1[[#This Row],[\\]])</f>
        <v>21</v>
      </c>
      <c r="D36" s="42">
        <f ca="1">INDEX(Table2[M17_21_2],p_17_21_1[[#This Row],[\\]])</f>
        <v>0</v>
      </c>
      <c r="E36" s="42">
        <f ca="1">INDEX(Table2[K17_21_2],p_17_21_1[[#This Row],[\\]])</f>
        <v>-3</v>
      </c>
      <c r="F36" s="42">
        <f ca="1">INDEX(Table2[TT],p_17_21_1[[#This Row],[\\]])</f>
        <v>18</v>
      </c>
    </row>
    <row r="37" spans="1:6" x14ac:dyDescent="0.25">
      <c r="A37" s="33">
        <f ca="1">IF(A36="\\",MATCH("+-",Table2[S17_21_2],0),MATCH("+-",INDIRECT("2!"&amp;ADDRESS(A36+3,COLUMN(Table2[[#Headers],[S17_21_2]]))&amp;":"&amp;ADDRESS(COUNTA(Table2[NAMA BARANG])+2,COLUMN(Table2[[#Headers],[S17_21_2]]))),0)+A36)</f>
        <v>17</v>
      </c>
      <c r="B37" s="40" t="str">
        <f ca="1">INDEX(INDIRECT("Table2["&amp;p_17_21_1[[#Headers],[NAMA BARANG]]&amp;"]"),p_17_21_1[[#This Row],[\\]])</f>
        <v>Acrylic TF 002</v>
      </c>
      <c r="C37" s="41">
        <f ca="1">INDEX(INDIRECT("Table2["&amp;p_17_21_1[[#Headers],[AWAL]]&amp;"]"),p_17_21_1[[#This Row],[\\]])</f>
        <v>43</v>
      </c>
      <c r="D37" s="42">
        <f ca="1">INDEX(Table2[M17_21_2],p_17_21_1[[#This Row],[\\]])</f>
        <v>0</v>
      </c>
      <c r="E37" s="42">
        <f ca="1">INDEX(Table2[K17_21_2],p_17_21_1[[#This Row],[\\]])</f>
        <v>-1</v>
      </c>
      <c r="F37" s="42">
        <f ca="1">INDEX(Table2[TT],p_17_21_1[[#This Row],[\\]])</f>
        <v>42</v>
      </c>
    </row>
    <row r="38" spans="1:6" x14ac:dyDescent="0.25">
      <c r="A38" s="33">
        <f ca="1">IF(A37="\\",MATCH("+-",Table2[S17_21_2],0),MATCH("+-",INDIRECT("2!"&amp;ADDRESS(A37+3,COLUMN(Table2[[#Headers],[S17_21_2]]))&amp;":"&amp;ADDRESS(COUNTA(Table2[NAMA BARANG])+2,COLUMN(Table2[[#Headers],[S17_21_2]]))),0)+A37)</f>
        <v>97</v>
      </c>
      <c r="B38" s="40" t="str">
        <f ca="1">INDEX(INDIRECT("Table2["&amp;p_17_21_1[[#Headers],[NAMA BARANG]]&amp;"]"),p_17_21_1[[#This Row],[\\]])</f>
        <v>Asahan 9910(13)/ 9916(9) BLK</v>
      </c>
      <c r="C38" s="41">
        <f ca="1">INDEX(INDIRECT("Table2["&amp;p_17_21_1[[#Headers],[AWAL]]&amp;"]"),p_17_21_1[[#This Row],[\\]])</f>
        <v>23</v>
      </c>
      <c r="D38" s="42">
        <f ca="1">INDEX(Table2[M17_21_2],p_17_21_1[[#This Row],[\\]])</f>
        <v>0</v>
      </c>
      <c r="E38" s="42">
        <f ca="1">INDEX(Table2[K17_21_2],p_17_21_1[[#This Row],[\\]])</f>
        <v>-1</v>
      </c>
      <c r="F38" s="42">
        <f ca="1">INDEX(Table2[TT],p_17_21_1[[#This Row],[\\]])</f>
        <v>22</v>
      </c>
    </row>
    <row r="39" spans="1:6" x14ac:dyDescent="0.25">
      <c r="A39" s="33">
        <f ca="1">IF(A38="\\",MATCH("+-",Table2[S17_21_2],0),MATCH("+-",INDIRECT("2!"&amp;ADDRESS(A38+3,COLUMN(Table2[[#Headers],[S17_21_2]]))&amp;":"&amp;ADDRESS(COUNTA(Table2[NAMA BARANG])+2,COLUMN(Table2[[#Headers],[S17_21_2]]))),0)+A38)</f>
        <v>113</v>
      </c>
      <c r="B39" s="40" t="str">
        <f ca="1">INDEX(INDIRECT("Table2["&amp;p_17_21_1[[#Headers],[NAMA BARANG]]&amp;"]"),p_17_21_1[[#This Row],[\\]])</f>
        <v>Asahan FA 15003 (36)</v>
      </c>
      <c r="C39" s="41">
        <f ca="1">INDEX(INDIRECT("Table2["&amp;p_17_21_1[[#Headers],[AWAL]]&amp;"]"),p_17_21_1[[#This Row],[\\]])</f>
        <v>7</v>
      </c>
      <c r="D39" s="42">
        <f ca="1">INDEX(Table2[M17_21_2],p_17_21_1[[#This Row],[\\]])</f>
        <v>0</v>
      </c>
      <c r="E39" s="42">
        <f ca="1">INDEX(Table2[K17_21_2],p_17_21_1[[#This Row],[\\]])</f>
        <v>-1</v>
      </c>
      <c r="F39" s="42">
        <f ca="1">INDEX(Table2[TT],p_17_21_1[[#This Row],[\\]])</f>
        <v>6</v>
      </c>
    </row>
    <row r="40" spans="1:6" x14ac:dyDescent="0.25">
      <c r="A40" s="33">
        <f ca="1">IF(A39="\\",MATCH("+-",Table2[S17_21_2],0),MATCH("+-",INDIRECT("2!"&amp;ADDRESS(A39+3,COLUMN(Table2[[#Headers],[S17_21_2]]))&amp;":"&amp;ADDRESS(COUNTA(Table2[NAMA BARANG])+2,COLUMN(Table2[[#Headers],[S17_21_2]]))),0)+A39)</f>
        <v>134</v>
      </c>
      <c r="B40" s="40" t="str">
        <f ca="1">INDEX(INDIRECT("Table2["&amp;p_17_21_1[[#Headers],[NAMA BARANG]]&amp;"]"),p_17_21_1[[#This Row],[\\]])</f>
        <v>Asahan Meja 004 blk</v>
      </c>
      <c r="C40" s="41">
        <f ca="1">INDEX(INDIRECT("Table2["&amp;p_17_21_1[[#Headers],[AWAL]]&amp;"]"),p_17_21_1[[#This Row],[\\]])</f>
        <v>9</v>
      </c>
      <c r="D40" s="42">
        <f ca="1">INDEX(Table2[M17_21_2],p_17_21_1[[#This Row],[\\]])</f>
        <v>0</v>
      </c>
      <c r="E40" s="42">
        <f ca="1">INDEX(Table2[K17_21_2],p_17_21_1[[#This Row],[\\]])</f>
        <v>-1</v>
      </c>
      <c r="F40" s="42">
        <f ca="1">INDEX(Table2[TT],p_17_21_1[[#This Row],[\\]])</f>
        <v>8</v>
      </c>
    </row>
    <row r="41" spans="1:6" x14ac:dyDescent="0.25">
      <c r="A41" s="33">
        <f ca="1">IF(A40="\\",MATCH("+-",Table2[S17_21_2],0),MATCH("+-",INDIRECT("2!"&amp;ADDRESS(A40+3,COLUMN(Table2[[#Headers],[S17_21_2]]))&amp;":"&amp;ADDRESS(COUNTA(Table2[NAMA BARANG])+2,COLUMN(Table2[[#Headers],[S17_21_2]]))),0)+A40)</f>
        <v>143</v>
      </c>
      <c r="B41" s="40" t="str">
        <f ca="1">INDEX(INDIRECT("Table2["&amp;p_17_21_1[[#Headers],[NAMA BARANG]]&amp;"]"),p_17_21_1[[#This Row],[\\]])</f>
        <v>Asahan Meja 610</v>
      </c>
      <c r="C41" s="41">
        <f ca="1">INDEX(INDIRECT("Table2["&amp;p_17_21_1[[#Headers],[AWAL]]&amp;"]"),p_17_21_1[[#This Row],[\\]])</f>
        <v>6</v>
      </c>
      <c r="D41" s="42">
        <f ca="1">INDEX(Table2[M17_21_2],p_17_21_1[[#This Row],[\\]])</f>
        <v>0</v>
      </c>
      <c r="E41" s="42">
        <f ca="1">INDEX(Table2[K17_21_2],p_17_21_1[[#This Row],[\\]])</f>
        <v>-1</v>
      </c>
      <c r="F41" s="42">
        <f ca="1">INDEX(Table2[TT],p_17_21_1[[#This Row],[\\]])</f>
        <v>5</v>
      </c>
    </row>
    <row r="42" spans="1:6" x14ac:dyDescent="0.25">
      <c r="A42" s="33">
        <f ca="1">IF(A41="\\",MATCH("+-",Table2[S17_21_2],0),MATCH("+-",INDIRECT("2!"&amp;ADDRESS(A41+3,COLUMN(Table2[[#Headers],[S17_21_2]]))&amp;":"&amp;ADDRESS(COUNTA(Table2[NAMA BARANG])+2,COLUMN(Table2[[#Headers],[S17_21_2]]))),0)+A41)</f>
        <v>148</v>
      </c>
      <c r="B42" s="40" t="str">
        <f ca="1">INDEX(INDIRECT("Table2["&amp;p_17_21_1[[#Headers],[NAMA BARANG]]&amp;"]"),p_17_21_1[[#This Row],[\\]])</f>
        <v>Asahan Meja 7922 blk</v>
      </c>
      <c r="C42" s="41">
        <f ca="1">INDEX(INDIRECT("Table2["&amp;p_17_21_1[[#Headers],[AWAL]]&amp;"]"),p_17_21_1[[#This Row],[\\]])</f>
        <v>5</v>
      </c>
      <c r="D42" s="42">
        <f ca="1">INDEX(Table2[M17_21_2],p_17_21_1[[#This Row],[\\]])</f>
        <v>0</v>
      </c>
      <c r="E42" s="42">
        <f ca="1">INDEX(Table2[K17_21_2],p_17_21_1[[#This Row],[\\]])</f>
        <v>-1</v>
      </c>
      <c r="F42" s="42">
        <f ca="1">INDEX(Table2[TT],p_17_21_1[[#This Row],[\\]])</f>
        <v>4</v>
      </c>
    </row>
    <row r="43" spans="1:6" x14ac:dyDescent="0.25">
      <c r="A43" s="33">
        <f ca="1">IF(A42="\\",MATCH("+-",Table2[S17_21_2],0),MATCH("+-",INDIRECT("2!"&amp;ADDRESS(A42+3,COLUMN(Table2[[#Headers],[S17_21_2]]))&amp;":"&amp;ADDRESS(COUNTA(Table2[NAMA BARANG])+2,COLUMN(Table2[[#Headers],[S17_21_2]]))),0)+A42)</f>
        <v>150</v>
      </c>
      <c r="B43" s="40" t="str">
        <f ca="1">INDEX(INDIRECT("Table2["&amp;p_17_21_1[[#Headers],[NAMA BARANG]]&amp;"]"),p_17_21_1[[#This Row],[\\]])</f>
        <v>Asahan Meja 8004 A motif</v>
      </c>
      <c r="C43" s="41">
        <f ca="1">INDEX(INDIRECT("Table2["&amp;p_17_21_1[[#Headers],[AWAL]]&amp;"]"),p_17_21_1[[#This Row],[\\]])</f>
        <v>11</v>
      </c>
      <c r="D43" s="42">
        <f ca="1">INDEX(Table2[M17_21_2],p_17_21_1[[#This Row],[\\]])</f>
        <v>0</v>
      </c>
      <c r="E43" s="42">
        <f ca="1">INDEX(Table2[K17_21_2],p_17_21_1[[#This Row],[\\]])</f>
        <v>-1</v>
      </c>
      <c r="F43" s="42">
        <f ca="1">INDEX(Table2[TT],p_17_21_1[[#This Row],[\\]])</f>
        <v>10</v>
      </c>
    </row>
    <row r="44" spans="1:6" x14ac:dyDescent="0.25">
      <c r="A44" s="33">
        <f ca="1">IF(A43="\\",MATCH("+-",Table2[S17_21_2],0),MATCH("+-",INDIRECT("2!"&amp;ADDRESS(A43+3,COLUMN(Table2[[#Headers],[S17_21_2]]))&amp;":"&amp;ADDRESS(COUNTA(Table2[NAMA BARANG])+2,COLUMN(Table2[[#Headers],[S17_21_2]]))),0)+A43)</f>
        <v>151</v>
      </c>
      <c r="B44" s="40" t="str">
        <f ca="1">INDEX(INDIRECT("Table2["&amp;p_17_21_1[[#Headers],[NAMA BARANG]]&amp;"]"),p_17_21_1[[#This Row],[\\]])</f>
        <v>Asahan Meja 8005 A</v>
      </c>
      <c r="C44" s="41">
        <f ca="1">INDEX(INDIRECT("Table2["&amp;p_17_21_1[[#Headers],[AWAL]]&amp;"]"),p_17_21_1[[#This Row],[\\]])</f>
        <v>4</v>
      </c>
      <c r="D44" s="42">
        <f ca="1">INDEX(Table2[M17_21_2],p_17_21_1[[#This Row],[\\]])</f>
        <v>0</v>
      </c>
      <c r="E44" s="42">
        <f ca="1">INDEX(Table2[K17_21_2],p_17_21_1[[#This Row],[\\]])</f>
        <v>-1</v>
      </c>
      <c r="F44" s="42">
        <f ca="1">INDEX(Table2[TT],p_17_21_1[[#This Row],[\\]])</f>
        <v>3</v>
      </c>
    </row>
    <row r="45" spans="1:6" x14ac:dyDescent="0.25">
      <c r="A45" s="33">
        <f ca="1">IF(A44="\\",MATCH("+-",Table2[S17_21_2],0),MATCH("+-",INDIRECT("2!"&amp;ADDRESS(A44+3,COLUMN(Table2[[#Headers],[S17_21_2]]))&amp;":"&amp;ADDRESS(COUNTA(Table2[NAMA BARANG])+2,COLUMN(Table2[[#Headers],[S17_21_2]]))),0)+A44)</f>
        <v>157</v>
      </c>
      <c r="B45" s="40" t="str">
        <f ca="1">INDEX(INDIRECT("Table2["&amp;p_17_21_1[[#Headers],[NAMA BARANG]]&amp;"]"),p_17_21_1[[#This Row],[\\]])</f>
        <v>Asahan meja 9233</v>
      </c>
      <c r="C45" s="41">
        <f ca="1">INDEX(INDIRECT("Table2["&amp;p_17_21_1[[#Headers],[AWAL]]&amp;"]"),p_17_21_1[[#This Row],[\\]])</f>
        <v>0</v>
      </c>
      <c r="D45" s="42">
        <f ca="1">INDEX(Table2[M17_21_2],p_17_21_1[[#This Row],[\\]])</f>
        <v>17</v>
      </c>
      <c r="E45" s="42">
        <f ca="1">INDEX(Table2[K17_21_2],p_17_21_1[[#This Row],[\\]])</f>
        <v>0</v>
      </c>
      <c r="F45" s="42">
        <f ca="1">INDEX(Table2[TT],p_17_21_1[[#This Row],[\\]])</f>
        <v>17</v>
      </c>
    </row>
    <row r="46" spans="1:6" x14ac:dyDescent="0.25">
      <c r="A46" s="33">
        <f ca="1">IF(A45="\\",MATCH("+-",Table2[S17_21_2],0),MATCH("+-",INDIRECT("2!"&amp;ADDRESS(A45+3,COLUMN(Table2[[#Headers],[S17_21_2]]))&amp;":"&amp;ADDRESS(COUNTA(Table2[NAMA BARANG])+2,COLUMN(Table2[[#Headers],[S17_21_2]]))),0)+A45)</f>
        <v>159</v>
      </c>
      <c r="B46" s="40" t="str">
        <f ca="1">INDEX(INDIRECT("Table2["&amp;p_17_21_1[[#Headers],[NAMA BARANG]]&amp;"]"),p_17_21_1[[#This Row],[\\]])</f>
        <v>Asahan Meja A-33</v>
      </c>
      <c r="C46" s="41">
        <f ca="1">INDEX(INDIRECT("Table2["&amp;p_17_21_1[[#Headers],[AWAL]]&amp;"]"),p_17_21_1[[#This Row],[\\]])</f>
        <v>0</v>
      </c>
      <c r="D46" s="42">
        <f ca="1">INDEX(Table2[M17_21_2],p_17_21_1[[#This Row],[\\]])</f>
        <v>22</v>
      </c>
      <c r="E46" s="42">
        <f ca="1">INDEX(Table2[K17_21_2],p_17_21_1[[#This Row],[\\]])</f>
        <v>0</v>
      </c>
      <c r="F46" s="42">
        <f ca="1">INDEX(Table2[TT],p_17_21_1[[#This Row],[\\]])</f>
        <v>22</v>
      </c>
    </row>
    <row r="47" spans="1:6" x14ac:dyDescent="0.25">
      <c r="A47" s="33">
        <f ca="1">IF(A46="\\",MATCH("+-",Table2[S17_21_2],0),MATCH("+-",INDIRECT("2!"&amp;ADDRESS(A46+3,COLUMN(Table2[[#Headers],[S17_21_2]]))&amp;":"&amp;ADDRESS(COUNTA(Table2[NAMA BARANG])+2,COLUMN(Table2[[#Headers],[S17_21_2]]))),0)+A46)</f>
        <v>162</v>
      </c>
      <c r="B47" s="40" t="str">
        <f ca="1">INDEX(INDIRECT("Table2["&amp;p_17_21_1[[#Headers],[NAMA BARANG]]&amp;"]"),p_17_21_1[[#This Row],[\\]])</f>
        <v>Asahan Meja S 229 EGG</v>
      </c>
      <c r="C47" s="41">
        <f ca="1">INDEX(INDIRECT("Table2["&amp;p_17_21_1[[#Headers],[AWAL]]&amp;"]"),p_17_21_1[[#This Row],[\\]])</f>
        <v>6</v>
      </c>
      <c r="D47" s="42">
        <f ca="1">INDEX(Table2[M17_21_2],p_17_21_1[[#This Row],[\\]])</f>
        <v>0</v>
      </c>
      <c r="E47" s="42">
        <f ca="1">INDEX(Table2[K17_21_2],p_17_21_1[[#This Row],[\\]])</f>
        <v>-1</v>
      </c>
      <c r="F47" s="42">
        <f ca="1">INDEX(Table2[TT],p_17_21_1[[#This Row],[\\]])</f>
        <v>5</v>
      </c>
    </row>
    <row r="48" spans="1:6" x14ac:dyDescent="0.25">
      <c r="A48" s="33">
        <f ca="1">IF(A47="\\",MATCH("+-",Table2[S17_21_2],0),MATCH("+-",INDIRECT("2!"&amp;ADDRESS(A47+3,COLUMN(Table2[[#Headers],[S17_21_2]]))&amp;":"&amp;ADDRESS(COUNTA(Table2[NAMA BARANG])+2,COLUMN(Table2[[#Headers],[S17_21_2]]))),0)+A47)</f>
        <v>163</v>
      </c>
      <c r="B48" s="40" t="str">
        <f ca="1">INDEX(INDIRECT("Table2["&amp;p_17_21_1[[#Headers],[NAMA BARANG]]&amp;"]"),p_17_21_1[[#This Row],[\\]])</f>
        <v>Asahan Meja S 5226</v>
      </c>
      <c r="C48" s="41">
        <f ca="1">INDEX(INDIRECT("Table2["&amp;p_17_21_1[[#Headers],[AWAL]]&amp;"]"),p_17_21_1[[#This Row],[\\]])</f>
        <v>2</v>
      </c>
      <c r="D48" s="42">
        <f ca="1">INDEX(Table2[M17_21_2],p_17_21_1[[#This Row],[\\]])</f>
        <v>0</v>
      </c>
      <c r="E48" s="42">
        <f ca="1">INDEX(Table2[K17_21_2],p_17_21_1[[#This Row],[\\]])</f>
        <v>-1</v>
      </c>
      <c r="F48" s="42">
        <f ca="1">INDEX(Table2[TT],p_17_21_1[[#This Row],[\\]])</f>
        <v>1</v>
      </c>
    </row>
    <row r="49" spans="1:6" x14ac:dyDescent="0.25">
      <c r="A49" s="33">
        <f ca="1">IF(A48="\\",MATCH("+-",Table2[S17_21_2],0),MATCH("+-",INDIRECT("2!"&amp;ADDRESS(A48+3,COLUMN(Table2[[#Headers],[S17_21_2]]))&amp;":"&amp;ADDRESS(COUNTA(Table2[NAMA BARANG])+2,COLUMN(Table2[[#Headers],[S17_21_2]]))),0)+A48)</f>
        <v>165</v>
      </c>
      <c r="B49" s="40" t="str">
        <f ca="1">INDEX(INDIRECT("Table2["&amp;p_17_21_1[[#Headers],[NAMA BARANG]]&amp;"]"),p_17_21_1[[#This Row],[\\]])</f>
        <v>Asahan meja S233</v>
      </c>
      <c r="C49" s="41">
        <f ca="1">INDEX(INDIRECT("Table2["&amp;p_17_21_1[[#Headers],[AWAL]]&amp;"]"),p_17_21_1[[#This Row],[\\]])</f>
        <v>3</v>
      </c>
      <c r="D49" s="42">
        <f ca="1">INDEX(Table2[M17_21_2],p_17_21_1[[#This Row],[\\]])</f>
        <v>0</v>
      </c>
      <c r="E49" s="42">
        <f ca="1">INDEX(Table2[K17_21_2],p_17_21_1[[#This Row],[\\]])</f>
        <v>-1</v>
      </c>
      <c r="F49" s="42">
        <f ca="1">INDEX(Table2[TT],p_17_21_1[[#This Row],[\\]])</f>
        <v>2</v>
      </c>
    </row>
    <row r="50" spans="1:6" x14ac:dyDescent="0.25">
      <c r="A50" s="33">
        <f ca="1">IF(A49="\\",MATCH("+-",Table2[S17_21_2],0),MATCH("+-",INDIRECT("2!"&amp;ADDRESS(A49+3,COLUMN(Table2[[#Headers],[S17_21_2]]))&amp;":"&amp;ADDRESS(COUNTA(Table2[NAMA BARANG])+2,COLUMN(Table2[[#Headers],[S17_21_2]]))),0)+A49)</f>
        <v>170</v>
      </c>
      <c r="B50" s="40" t="str">
        <f ca="1">INDEX(INDIRECT("Table2["&amp;p_17_21_1[[#Headers],[NAMA BARANG]]&amp;"]"),p_17_21_1[[#This Row],[\\]])</f>
        <v>Asahan Meja XC S223</v>
      </c>
      <c r="C50" s="41">
        <f ca="1">INDEX(INDIRECT("Table2["&amp;p_17_21_1[[#Headers],[AWAL]]&amp;"]"),p_17_21_1[[#This Row],[\\]])</f>
        <v>5</v>
      </c>
      <c r="D50" s="42">
        <f ca="1">INDEX(Table2[M17_21_2],p_17_21_1[[#This Row],[\\]])</f>
        <v>0</v>
      </c>
      <c r="E50" s="42">
        <f ca="1">INDEX(Table2[K17_21_2],p_17_21_1[[#This Row],[\\]])</f>
        <v>-1</v>
      </c>
      <c r="F50" s="42">
        <f ca="1">INDEX(Table2[TT],p_17_21_1[[#This Row],[\\]])</f>
        <v>4</v>
      </c>
    </row>
    <row r="51" spans="1:6" x14ac:dyDescent="0.25">
      <c r="A51" s="33">
        <f ca="1">IF(A50="\\",MATCH("+-",Table2[S17_21_2],0),MATCH("+-",INDIRECT("2!"&amp;ADDRESS(A50+3,COLUMN(Table2[[#Headers],[S17_21_2]]))&amp;":"&amp;ADDRESS(COUNTA(Table2[NAMA BARANG])+2,COLUMN(Table2[[#Headers],[S17_21_2]]))),0)+A50)</f>
        <v>258</v>
      </c>
      <c r="B51" s="40" t="str">
        <f ca="1">INDEX(INDIRECT("Table2["&amp;p_17_21_1[[#Headers],[NAMA BARANG]]&amp;"]"),p_17_21_1[[#This Row],[\\]])</f>
        <v>Bensia 2C BTS 128</v>
      </c>
      <c r="C51" s="41">
        <f ca="1">INDEX(INDIRECT("Table2["&amp;p_17_21_1[[#Headers],[AWAL]]&amp;"]"),p_17_21_1[[#This Row],[\\]])</f>
        <v>6</v>
      </c>
      <c r="D51" s="42">
        <f ca="1">INDEX(Table2[M17_21_2],p_17_21_1[[#This Row],[\\]])</f>
        <v>0</v>
      </c>
      <c r="E51" s="42">
        <f ca="1">INDEX(Table2[K17_21_2],p_17_21_1[[#This Row],[\\]])</f>
        <v>-1</v>
      </c>
      <c r="F51" s="42">
        <f ca="1">INDEX(Table2[TT],p_17_21_1[[#This Row],[\\]])</f>
        <v>5</v>
      </c>
    </row>
    <row r="52" spans="1:6" x14ac:dyDescent="0.25">
      <c r="A52" s="33">
        <f ca="1">IF(A51="\\",MATCH("+-",Table2[S17_21_2],0),MATCH("+-",INDIRECT("2!"&amp;ADDRESS(A51+3,COLUMN(Table2[[#Headers],[S17_21_2]]))&amp;":"&amp;ADDRESS(COUNTA(Table2[NAMA BARANG])+2,COLUMN(Table2[[#Headers],[S17_21_2]]))),0)+A51)</f>
        <v>259</v>
      </c>
      <c r="B52" s="40" t="str">
        <f ca="1">INDEX(INDIRECT("Table2["&amp;p_17_21_1[[#Headers],[NAMA BARANG]]&amp;"]"),p_17_21_1[[#This Row],[\\]])</f>
        <v>Bensia 905</v>
      </c>
      <c r="C52" s="41">
        <f ca="1">INDEX(INDIRECT("Table2["&amp;p_17_21_1[[#Headers],[AWAL]]&amp;"]"),p_17_21_1[[#This Row],[\\]])</f>
        <v>13</v>
      </c>
      <c r="D52" s="42">
        <f ca="1">INDEX(Table2[M17_21_2],p_17_21_1[[#This Row],[\\]])</f>
        <v>0</v>
      </c>
      <c r="E52" s="42">
        <f ca="1">INDEX(Table2[K17_21_2],p_17_21_1[[#This Row],[\\]])</f>
        <v>-1</v>
      </c>
      <c r="F52" s="42">
        <f ca="1">INDEX(Table2[TT],p_17_21_1[[#This Row],[\\]])</f>
        <v>12</v>
      </c>
    </row>
    <row r="53" spans="1:6" x14ac:dyDescent="0.25">
      <c r="A53" s="33">
        <f ca="1">IF(A52="\\",MATCH("+-",Table2[S17_21_2],0),MATCH("+-",INDIRECT("2!"&amp;ADDRESS(A52+3,COLUMN(Table2[[#Headers],[S17_21_2]]))&amp;":"&amp;ADDRESS(COUNTA(Table2[NAMA BARANG])+2,COLUMN(Table2[[#Headers],[S17_21_2]]))),0)+A52)</f>
        <v>260</v>
      </c>
      <c r="B53" s="40" t="str">
        <f ca="1">INDEX(INDIRECT("Table2["&amp;p_17_21_1[[#Headers],[NAMA BARANG]]&amp;"]"),p_17_21_1[[#This Row],[\\]])</f>
        <v>Bensia 908 (1)/ 909 (13)</v>
      </c>
      <c r="C53" s="41">
        <f ca="1">INDEX(INDIRECT("Table2["&amp;p_17_21_1[[#Headers],[AWAL]]&amp;"]"),p_17_21_1[[#This Row],[\\]])</f>
        <v>16</v>
      </c>
      <c r="D53" s="42">
        <f ca="1">INDEX(Table2[M17_21_2],p_17_21_1[[#This Row],[\\]])</f>
        <v>0</v>
      </c>
      <c r="E53" s="42">
        <f ca="1">INDEX(Table2[K17_21_2],p_17_21_1[[#This Row],[\\]])</f>
        <v>-2</v>
      </c>
      <c r="F53" s="42">
        <f ca="1">INDEX(Table2[TT],p_17_21_1[[#This Row],[\\]])</f>
        <v>14</v>
      </c>
    </row>
    <row r="54" spans="1:6" x14ac:dyDescent="0.25">
      <c r="A54" s="33">
        <f ca="1">IF(A53="\\",MATCH("+-",Table2[S17_21_2],0),MATCH("+-",INDIRECT("2!"&amp;ADDRESS(A53+3,COLUMN(Table2[[#Headers],[S17_21_2]]))&amp;":"&amp;ADDRESS(COUNTA(Table2[NAMA BARANG])+2,COLUMN(Table2[[#Headers],[S17_21_2]]))),0)+A53)</f>
        <v>272</v>
      </c>
      <c r="B54" s="40" t="str">
        <f ca="1">INDEX(INDIRECT("Table2["&amp;p_17_21_1[[#Headers],[NAMA BARANG]]&amp;"]"),p_17_21_1[[#This Row],[\\]])</f>
        <v>Bensia SF 9925 A (Pluit 42 F)</v>
      </c>
      <c r="C54" s="41">
        <f ca="1">INDEX(INDIRECT("Table2["&amp;p_17_21_1[[#Headers],[AWAL]]&amp;"]"),p_17_21_1[[#This Row],[\\]])</f>
        <v>4</v>
      </c>
      <c r="D54" s="42">
        <f ca="1">INDEX(Table2[M17_21_2],p_17_21_1[[#This Row],[\\]])</f>
        <v>0</v>
      </c>
      <c r="E54" s="42">
        <f ca="1">INDEX(Table2[K17_21_2],p_17_21_1[[#This Row],[\\]])</f>
        <v>-1</v>
      </c>
      <c r="F54" s="42">
        <f ca="1">INDEX(Table2[TT],p_17_21_1[[#This Row],[\\]])</f>
        <v>3</v>
      </c>
    </row>
    <row r="55" spans="1:6" x14ac:dyDescent="0.25">
      <c r="A55" s="33">
        <f ca="1">IF(A54="\\",MATCH("+-",Table2[S17_21_2],0),MATCH("+-",INDIRECT("2!"&amp;ADDRESS(A54+3,COLUMN(Table2[[#Headers],[S17_21_2]]))&amp;":"&amp;ADDRESS(COUNTA(Table2[NAMA BARANG])+2,COLUMN(Table2[[#Headers],[S17_21_2]]))),0)+A54)</f>
        <v>273</v>
      </c>
      <c r="B55" s="40" t="str">
        <f ca="1">INDEX(INDIRECT("Table2["&amp;p_17_21_1[[#Headers],[NAMA BARANG]]&amp;"]"),p_17_21_1[[#This Row],[\\]])</f>
        <v>Bensia SF 9925 B (Tangan 42 F)</v>
      </c>
      <c r="C55" s="41">
        <f ca="1">INDEX(INDIRECT("Table2["&amp;p_17_21_1[[#Headers],[AWAL]]&amp;"]"),p_17_21_1[[#This Row],[\\]])</f>
        <v>7</v>
      </c>
      <c r="D55" s="42">
        <f ca="1">INDEX(Table2[M17_21_2],p_17_21_1[[#This Row],[\\]])</f>
        <v>0</v>
      </c>
      <c r="E55" s="42">
        <f ca="1">INDEX(Table2[K17_21_2],p_17_21_1[[#This Row],[\\]])</f>
        <v>-1</v>
      </c>
      <c r="F55" s="42">
        <f ca="1">INDEX(Table2[TT],p_17_21_1[[#This Row],[\\]])</f>
        <v>6</v>
      </c>
    </row>
    <row r="56" spans="1:6" x14ac:dyDescent="0.25">
      <c r="A56" s="33">
        <f ca="1">IF(A55="\\",MATCH("+-",Table2[S17_21_2],0),MATCH("+-",INDIRECT("2!"&amp;ADDRESS(A55+3,COLUMN(Table2[[#Headers],[S17_21_2]]))&amp;":"&amp;ADDRESS(COUNTA(Table2[NAMA BARANG])+2,COLUMN(Table2[[#Headers],[S17_21_2]]))),0)+A55)</f>
        <v>275</v>
      </c>
      <c r="B56" s="40" t="str">
        <f ca="1">INDEX(INDIRECT("Table2["&amp;p_17_21_1[[#Headers],[NAMA BARANG]]&amp;"]"),p_17_21_1[[#This Row],[\\]])</f>
        <v>Bensia SF 9925 C (Faktur)</v>
      </c>
      <c r="C56" s="41">
        <f ca="1">INDEX(INDIRECT("Table2["&amp;p_17_21_1[[#Headers],[AWAL]]&amp;"]"),p_17_21_1[[#This Row],[\\]])</f>
        <v>10</v>
      </c>
      <c r="D56" s="42">
        <f ca="1">INDEX(Table2[M17_21_2],p_17_21_1[[#This Row],[\\]])</f>
        <v>0</v>
      </c>
      <c r="E56" s="42">
        <f ca="1">INDEX(Table2[K17_21_2],p_17_21_1[[#This Row],[\\]])</f>
        <v>-1</v>
      </c>
      <c r="F56" s="42">
        <f ca="1">INDEX(Table2[TT],p_17_21_1[[#This Row],[\\]])</f>
        <v>9</v>
      </c>
    </row>
    <row r="57" spans="1:6" x14ac:dyDescent="0.25">
      <c r="A57" s="33">
        <f ca="1">IF(A56="\\",MATCH("+-",Table2[S17_21_2],0),MATCH("+-",INDIRECT("2!"&amp;ADDRESS(A56+3,COLUMN(Table2[[#Headers],[S17_21_2]]))&amp;":"&amp;ADDRESS(COUNTA(Table2[NAMA BARANG])+2,COLUMN(Table2[[#Headers],[S17_21_2]]))),0)+A56)</f>
        <v>279</v>
      </c>
      <c r="B57" s="40" t="str">
        <f ca="1">INDEX(INDIRECT("Table2["&amp;p_17_21_1[[#Headers],[NAMA BARANG]]&amp;"]"),p_17_21_1[[#This Row],[\\]])</f>
        <v>Bensia ZC 9937 (50)</v>
      </c>
      <c r="C57" s="41">
        <f ca="1">INDEX(INDIRECT("Table2["&amp;p_17_21_1[[#Headers],[AWAL]]&amp;"]"),p_17_21_1[[#This Row],[\\]])</f>
        <v>24</v>
      </c>
      <c r="D57" s="42">
        <f ca="1">INDEX(Table2[M17_21_2],p_17_21_1[[#This Row],[\\]])</f>
        <v>0</v>
      </c>
      <c r="E57" s="42">
        <f ca="1">INDEX(Table2[K17_21_2],p_17_21_1[[#This Row],[\\]])</f>
        <v>-1</v>
      </c>
      <c r="F57" s="42">
        <f ca="1">INDEX(Table2[TT],p_17_21_1[[#This Row],[\\]])</f>
        <v>23</v>
      </c>
    </row>
    <row r="58" spans="1:6" x14ac:dyDescent="0.25">
      <c r="A58" s="33">
        <f ca="1">IF(A57="\\",MATCH("+-",Table2[S17_21_2],0),MATCH("+-",INDIRECT("2!"&amp;ADDRESS(A57+3,COLUMN(Table2[[#Headers],[S17_21_2]]))&amp;":"&amp;ADDRESS(COUNTA(Table2[NAMA BARANG])+2,COLUMN(Table2[[#Headers],[S17_21_2]]))),0)+A57)</f>
        <v>282</v>
      </c>
      <c r="B58" s="40" t="str">
        <f ca="1">INDEX(INDIRECT("Table2["&amp;p_17_21_1[[#Headers],[NAMA BARANG]]&amp;"]"),p_17_21_1[[#This Row],[\\]])</f>
        <v>Bk ASB Kwarto</v>
      </c>
      <c r="C58" s="41">
        <f ca="1">INDEX(INDIRECT("Table2["&amp;p_17_21_1[[#Headers],[AWAL]]&amp;"]"),p_17_21_1[[#This Row],[\\]])</f>
        <v>2</v>
      </c>
      <c r="D58" s="42">
        <f ca="1">INDEX(Table2[M17_21_2],p_17_21_1[[#This Row],[\\]])</f>
        <v>0</v>
      </c>
      <c r="E58" s="42">
        <f ca="1">INDEX(Table2[K17_21_2],p_17_21_1[[#This Row],[\\]])</f>
        <v>-1</v>
      </c>
      <c r="F58" s="42">
        <f ca="1">INDEX(Table2[TT],p_17_21_1[[#This Row],[\\]])</f>
        <v>1</v>
      </c>
    </row>
    <row r="59" spans="1:6" x14ac:dyDescent="0.25">
      <c r="A59" s="33">
        <f ca="1">IF(A58="\\",MATCH("+-",Table2[S17_21_2],0),MATCH("+-",INDIRECT("2!"&amp;ADDRESS(A58+3,COLUMN(Table2[[#Headers],[S17_21_2]]))&amp;":"&amp;ADDRESS(COUNTA(Table2[NAMA BARANG])+2,COLUMN(Table2[[#Headers],[S17_21_2]]))),0)+A58)</f>
        <v>283</v>
      </c>
      <c r="B59" s="40" t="str">
        <f ca="1">INDEX(INDIRECT("Table2["&amp;p_17_21_1[[#Headers],[NAMA BARANG]]&amp;"]"),p_17_21_1[[#This Row],[\\]])</f>
        <v>Bk Bank Folio</v>
      </c>
      <c r="C59" s="41">
        <f ca="1">INDEX(INDIRECT("Table2["&amp;p_17_21_1[[#Headers],[AWAL]]&amp;"]"),p_17_21_1[[#This Row],[\\]])</f>
        <v>1</v>
      </c>
      <c r="D59" s="42">
        <f ca="1">INDEX(Table2[M17_21_2],p_17_21_1[[#This Row],[\\]])</f>
        <v>1</v>
      </c>
      <c r="E59" s="42">
        <f ca="1">INDEX(Table2[K17_21_2],p_17_21_1[[#This Row],[\\]])</f>
        <v>0</v>
      </c>
      <c r="F59" s="42">
        <f ca="1">INDEX(Table2[TT],p_17_21_1[[#This Row],[\\]])</f>
        <v>2</v>
      </c>
    </row>
    <row r="60" spans="1:6" x14ac:dyDescent="0.25">
      <c r="A60" s="33">
        <f ca="1">IF(A59="\\",MATCH("+-",Table2[S17_21_2],0),MATCH("+-",INDIRECT("2!"&amp;ADDRESS(A59+3,COLUMN(Table2[[#Headers],[S17_21_2]]))&amp;":"&amp;ADDRESS(COUNTA(Table2[NAMA BARANG])+2,COLUMN(Table2[[#Headers],[S17_21_2]]))),0)+A59)</f>
        <v>324</v>
      </c>
      <c r="B60" s="40" t="str">
        <f ca="1">INDEX(INDIRECT("Table2["&amp;p_17_21_1[[#Headers],[NAMA BARANG]]&amp;"]"),p_17_21_1[[#This Row],[\\]])</f>
        <v>BN Slip A5 Sika Campus</v>
      </c>
      <c r="C60" s="41">
        <f ca="1">INDEX(INDIRECT("Table2["&amp;p_17_21_1[[#Headers],[AWAL]]&amp;"]"),p_17_21_1[[#This Row],[\\]])</f>
        <v>52</v>
      </c>
      <c r="D60" s="42">
        <f ca="1">INDEX(Table2[M17_21_2],p_17_21_1[[#This Row],[\\]])</f>
        <v>0</v>
      </c>
      <c r="E60" s="42">
        <f ca="1">INDEX(Table2[K17_21_2],p_17_21_1[[#This Row],[\\]])</f>
        <v>-3</v>
      </c>
      <c r="F60" s="42">
        <f ca="1">INDEX(Table2[TT],p_17_21_1[[#This Row],[\\]])</f>
        <v>49</v>
      </c>
    </row>
    <row r="61" spans="1:6" x14ac:dyDescent="0.25">
      <c r="A61" s="33">
        <f ca="1">IF(A60="\\",MATCH("+-",Table2[S17_21_2],0),MATCH("+-",INDIRECT("2!"&amp;ADDRESS(A60+3,COLUMN(Table2[[#Headers],[S17_21_2]]))&amp;":"&amp;ADDRESS(COUNTA(Table2[NAMA BARANG])+2,COLUMN(Table2[[#Headers],[S17_21_2]]))),0)+A60)</f>
        <v>378</v>
      </c>
      <c r="B61" s="40" t="str">
        <f ca="1">INDEX(INDIRECT("Table2["&amp;p_17_21_1[[#Headers],[NAMA BARANG]]&amp;"]"),p_17_21_1[[#This Row],[\\]])</f>
        <v>Bp 7054</v>
      </c>
      <c r="C61" s="41">
        <f ca="1">INDEX(INDIRECT("Table2["&amp;p_17_21_1[[#Headers],[AWAL]]&amp;"]"),p_17_21_1[[#This Row],[\\]])</f>
        <v>3</v>
      </c>
      <c r="D61" s="42">
        <f ca="1">INDEX(Table2[M17_21_2],p_17_21_1[[#This Row],[\\]])</f>
        <v>0</v>
      </c>
      <c r="E61" s="42">
        <f ca="1">INDEX(Table2[K17_21_2],p_17_21_1[[#This Row],[\\]])</f>
        <v>-2</v>
      </c>
      <c r="F61" s="42">
        <f ca="1">INDEX(Table2[TT],p_17_21_1[[#This Row],[\\]])</f>
        <v>1</v>
      </c>
    </row>
    <row r="62" spans="1:6" x14ac:dyDescent="0.25">
      <c r="A62" s="33">
        <f ca="1">IF(A61="\\",MATCH("+-",Table2[S17_21_2],0),MATCH("+-",INDIRECT("2!"&amp;ADDRESS(A61+3,COLUMN(Table2[[#Headers],[S17_21_2]]))&amp;":"&amp;ADDRESS(COUNTA(Table2[NAMA BARANG])+2,COLUMN(Table2[[#Headers],[S17_21_2]]))),0)+A61)</f>
        <v>379</v>
      </c>
      <c r="B62" s="40" t="str">
        <f ca="1">INDEX(INDIRECT("Table2["&amp;p_17_21_1[[#Headers],[NAMA BARANG]]&amp;"]"),p_17_21_1[[#This Row],[\\]])</f>
        <v>Bp 7064</v>
      </c>
      <c r="C62" s="41">
        <f ca="1">INDEX(INDIRECT("Table2["&amp;p_17_21_1[[#Headers],[AWAL]]&amp;"]"),p_17_21_1[[#This Row],[\\]])</f>
        <v>16</v>
      </c>
      <c r="D62" s="42">
        <f ca="1">INDEX(Table2[M17_21_2],p_17_21_1[[#This Row],[\\]])</f>
        <v>0</v>
      </c>
      <c r="E62" s="42">
        <f ca="1">INDEX(Table2[K17_21_2],p_17_21_1[[#This Row],[\\]])</f>
        <v>-2</v>
      </c>
      <c r="F62" s="42">
        <f ca="1">INDEX(Table2[TT],p_17_21_1[[#This Row],[\\]])</f>
        <v>14</v>
      </c>
    </row>
    <row r="63" spans="1:6" x14ac:dyDescent="0.25">
      <c r="A63" s="33">
        <f ca="1">IF(A62="\\",MATCH("+-",Table2[S17_21_2],0),MATCH("+-",INDIRECT("2!"&amp;ADDRESS(A62+3,COLUMN(Table2[[#Headers],[S17_21_2]]))&amp;":"&amp;ADDRESS(COUNTA(Table2[NAMA BARANG])+2,COLUMN(Table2[[#Headers],[S17_21_2]]))),0)+A62)</f>
        <v>390</v>
      </c>
      <c r="B63" s="40" t="str">
        <f ca="1">INDEX(INDIRECT("Table2["&amp;p_17_21_1[[#Headers],[NAMA BARANG]]&amp;"]"),p_17_21_1[[#This Row],[\\]])</f>
        <v>Bp AODM 011 (7)/ 010 (8) Faktur</v>
      </c>
      <c r="C63" s="41">
        <f ca="1">INDEX(INDIRECT("Table2["&amp;p_17_21_1[[#Headers],[AWAL]]&amp;"]"),p_17_21_1[[#This Row],[\\]])</f>
        <v>16</v>
      </c>
      <c r="D63" s="42">
        <f ca="1">INDEX(Table2[M17_21_2],p_17_21_1[[#This Row],[\\]])</f>
        <v>0</v>
      </c>
      <c r="E63" s="42">
        <f ca="1">INDEX(Table2[K17_21_2],p_17_21_1[[#This Row],[\\]])</f>
        <v>-1</v>
      </c>
      <c r="F63" s="42">
        <f ca="1">INDEX(Table2[TT],p_17_21_1[[#This Row],[\\]])</f>
        <v>15</v>
      </c>
    </row>
    <row r="64" spans="1:6" x14ac:dyDescent="0.25">
      <c r="A64" s="33">
        <f ca="1">IF(A63="\\",MATCH("+-",Table2[S17_21_2],0),MATCH("+-",INDIRECT("2!"&amp;ADDRESS(A63+3,COLUMN(Table2[[#Headers],[S17_21_2]]))&amp;":"&amp;ADDRESS(COUNTA(Table2[NAMA BARANG])+2,COLUMN(Table2[[#Headers],[S17_21_2]]))),0)+A63)</f>
        <v>392</v>
      </c>
      <c r="B64" s="40" t="str">
        <f ca="1">INDEX(INDIRECT("Table2["&amp;p_17_21_1[[#Headers],[NAMA BARANG]]&amp;"]"),p_17_21_1[[#This Row],[\\]])</f>
        <v>Bp AODM 021 Faktur</v>
      </c>
      <c r="C64" s="41">
        <f ca="1">INDEX(INDIRECT("Table2["&amp;p_17_21_1[[#Headers],[AWAL]]&amp;"]"),p_17_21_1[[#This Row],[\\]])</f>
        <v>7</v>
      </c>
      <c r="D64" s="42">
        <f ca="1">INDEX(Table2[M17_21_2],p_17_21_1[[#This Row],[\\]])</f>
        <v>0</v>
      </c>
      <c r="E64" s="42">
        <f ca="1">INDEX(Table2[K17_21_2],p_17_21_1[[#This Row],[\\]])</f>
        <v>-1</v>
      </c>
      <c r="F64" s="42">
        <f ca="1">INDEX(Table2[TT],p_17_21_1[[#This Row],[\\]])</f>
        <v>6</v>
      </c>
    </row>
    <row r="65" spans="1:6" x14ac:dyDescent="0.25">
      <c r="A65" s="33">
        <f ca="1">IF(A64="\\",MATCH("+-",Table2[S17_21_2],0),MATCH("+-",INDIRECT("2!"&amp;ADDRESS(A64+3,COLUMN(Table2[[#Headers],[S17_21_2]]))&amp;":"&amp;ADDRESS(COUNTA(Table2[NAMA BARANG])+2,COLUMN(Table2[[#Headers],[S17_21_2]]))),0)+A64)</f>
        <v>440</v>
      </c>
      <c r="B65" s="40" t="str">
        <f ca="1">INDEX(INDIRECT("Table2["&amp;p_17_21_1[[#Headers],[NAMA BARANG]]&amp;"]"),p_17_21_1[[#This Row],[\\]])</f>
        <v>Bp Gell 7026</v>
      </c>
      <c r="C65" s="41">
        <f ca="1">INDEX(INDIRECT("Table2["&amp;p_17_21_1[[#Headers],[AWAL]]&amp;"]"),p_17_21_1[[#This Row],[\\]])</f>
        <v>21</v>
      </c>
      <c r="D65" s="42">
        <f ca="1">INDEX(Table2[M17_21_2],p_17_21_1[[#This Row],[\\]])</f>
        <v>0</v>
      </c>
      <c r="E65" s="42">
        <f ca="1">INDEX(Table2[K17_21_2],p_17_21_1[[#This Row],[\\]])</f>
        <v>-2</v>
      </c>
      <c r="F65" s="42">
        <f ca="1">INDEX(Table2[TT],p_17_21_1[[#This Row],[\\]])</f>
        <v>19</v>
      </c>
    </row>
    <row r="66" spans="1:6" x14ac:dyDescent="0.25">
      <c r="A66" s="33">
        <f ca="1">IF(A65="\\",MATCH("+-",Table2[S17_21_2],0),MATCH("+-",INDIRECT("2!"&amp;ADDRESS(A65+3,COLUMN(Table2[[#Headers],[S17_21_2]]))&amp;":"&amp;ADDRESS(COUNTA(Table2[NAMA BARANG])+2,COLUMN(Table2[[#Headers],[S17_21_2]]))),0)+A65)</f>
        <v>441</v>
      </c>
      <c r="B66" s="40" t="str">
        <f ca="1">INDEX(INDIRECT("Table2["&amp;p_17_21_1[[#Headers],[NAMA BARANG]]&amp;"]"),p_17_21_1[[#This Row],[\\]])</f>
        <v>Bp Gell 7038</v>
      </c>
      <c r="C66" s="41">
        <f ca="1">INDEX(INDIRECT("Table2["&amp;p_17_21_1[[#Headers],[AWAL]]&amp;"]"),p_17_21_1[[#This Row],[\\]])</f>
        <v>11</v>
      </c>
      <c r="D66" s="42">
        <f ca="1">INDEX(Table2[M17_21_2],p_17_21_1[[#This Row],[\\]])</f>
        <v>0</v>
      </c>
      <c r="E66" s="42">
        <f ca="1">INDEX(Table2[K17_21_2],p_17_21_1[[#This Row],[\\]])</f>
        <v>-2</v>
      </c>
      <c r="F66" s="42">
        <f ca="1">INDEX(Table2[TT],p_17_21_1[[#This Row],[\\]])</f>
        <v>9</v>
      </c>
    </row>
    <row r="67" spans="1:6" x14ac:dyDescent="0.25">
      <c r="A67" s="33">
        <f ca="1">IF(A66="\\",MATCH("+-",Table2[S17_21_2],0),MATCH("+-",INDIRECT("2!"&amp;ADDRESS(A66+3,COLUMN(Table2[[#Headers],[S17_21_2]]))&amp;":"&amp;ADDRESS(COUNTA(Table2[NAMA BARANG])+2,COLUMN(Table2[[#Headers],[S17_21_2]]))),0)+A66)</f>
        <v>442</v>
      </c>
      <c r="B67" s="40" t="str">
        <f ca="1">INDEX(INDIRECT("Table2["&amp;p_17_21_1[[#Headers],[NAMA BARANG]]&amp;"]"),p_17_21_1[[#This Row],[\\]])</f>
        <v>Bp Gell 7039</v>
      </c>
      <c r="C67" s="41">
        <f ca="1">INDEX(INDIRECT("Table2["&amp;p_17_21_1[[#Headers],[AWAL]]&amp;"]"),p_17_21_1[[#This Row],[\\]])</f>
        <v>4</v>
      </c>
      <c r="D67" s="42">
        <f ca="1">INDEX(Table2[M17_21_2],p_17_21_1[[#This Row],[\\]])</f>
        <v>0</v>
      </c>
      <c r="E67" s="42">
        <f ca="1">INDEX(Table2[K17_21_2],p_17_21_1[[#This Row],[\\]])</f>
        <v>-2</v>
      </c>
      <c r="F67" s="42">
        <f ca="1">INDEX(Table2[TT],p_17_21_1[[#This Row],[\\]])</f>
        <v>2</v>
      </c>
    </row>
    <row r="68" spans="1:6" x14ac:dyDescent="0.25">
      <c r="A68" s="33">
        <f ca="1">IF(A67="\\",MATCH("+-",Table2[S17_21_2],0),MATCH("+-",INDIRECT("2!"&amp;ADDRESS(A67+3,COLUMN(Table2[[#Headers],[S17_21_2]]))&amp;":"&amp;ADDRESS(COUNTA(Table2[NAMA BARANG])+2,COLUMN(Table2[[#Headers],[S17_21_2]]))),0)+A67)</f>
        <v>462</v>
      </c>
      <c r="B68" s="40" t="str">
        <f ca="1">INDEX(INDIRECT("Table2["&amp;p_17_21_1[[#Headers],[NAMA BARANG]]&amp;"]"),p_17_21_1[[#This Row],[\\]])</f>
        <v>Bp Gell Gp 963</v>
      </c>
      <c r="C68" s="41">
        <f ca="1">INDEX(INDIRECT("Table2["&amp;p_17_21_1[[#Headers],[AWAL]]&amp;"]"),p_17_21_1[[#This Row],[\\]])</f>
        <v>4</v>
      </c>
      <c r="D68" s="42">
        <f ca="1">INDEX(Table2[M17_21_2],p_17_21_1[[#This Row],[\\]])</f>
        <v>0</v>
      </c>
      <c r="E68" s="42">
        <f ca="1">INDEX(Table2[K17_21_2],p_17_21_1[[#This Row],[\\]])</f>
        <v>-1</v>
      </c>
      <c r="F68" s="42">
        <f ca="1">INDEX(Table2[TT],p_17_21_1[[#This Row],[\\]])</f>
        <v>3</v>
      </c>
    </row>
    <row r="69" spans="1:6" x14ac:dyDescent="0.25">
      <c r="A69" s="33">
        <f ca="1">IF(A68="\\",MATCH("+-",Table2[S17_21_2],0),MATCH("+-",INDIRECT("2!"&amp;ADDRESS(A68+3,COLUMN(Table2[[#Headers],[S17_21_2]]))&amp;":"&amp;ADDRESS(COUNTA(Table2[NAMA BARANG])+2,COLUMN(Table2[[#Headers],[S17_21_2]]))),0)+A68)</f>
        <v>492</v>
      </c>
      <c r="B69" s="40" t="str">
        <f ca="1">INDEX(INDIRECT("Table2["&amp;p_17_21_1[[#Headers],[NAMA BARANG]]&amp;"]"),p_17_21_1[[#This Row],[\\]])</f>
        <v>Bp Gp 9112(1)/ 9006(10)</v>
      </c>
      <c r="C69" s="41">
        <f ca="1">INDEX(INDIRECT("Table2["&amp;p_17_21_1[[#Headers],[AWAL]]&amp;"]"),p_17_21_1[[#This Row],[\\]])</f>
        <v>13</v>
      </c>
      <c r="D69" s="42">
        <f ca="1">INDEX(Table2[M17_21_2],p_17_21_1[[#This Row],[\\]])</f>
        <v>0</v>
      </c>
      <c r="E69" s="42">
        <f ca="1">INDEX(Table2[K17_21_2],p_17_21_1[[#This Row],[\\]])</f>
        <v>-2</v>
      </c>
      <c r="F69" s="42">
        <f ca="1">INDEX(Table2[TT],p_17_21_1[[#This Row],[\\]])</f>
        <v>11</v>
      </c>
    </row>
    <row r="70" spans="1:6" x14ac:dyDescent="0.25">
      <c r="A70" s="33">
        <f ca="1">IF(A69="\\",MATCH("+-",Table2[S17_21_2],0),MATCH("+-",INDIRECT("2!"&amp;ADDRESS(A69+3,COLUMN(Table2[[#Headers],[S17_21_2]]))&amp;":"&amp;ADDRESS(COUNTA(Table2[NAMA BARANG])+2,COLUMN(Table2[[#Headers],[S17_21_2]]))),0)+A69)</f>
        <v>495</v>
      </c>
      <c r="B70" s="40" t="str">
        <f ca="1">INDEX(INDIRECT("Table2["&amp;p_17_21_1[[#Headers],[NAMA BARANG]]&amp;"]"),p_17_21_1[[#This Row],[\\]])</f>
        <v>Bp Hilltop HT 1020</v>
      </c>
      <c r="C70" s="41">
        <f ca="1">INDEX(INDIRECT("Table2["&amp;p_17_21_1[[#Headers],[AWAL]]&amp;"]"),p_17_21_1[[#This Row],[\\]])</f>
        <v>55</v>
      </c>
      <c r="D70" s="42">
        <f ca="1">INDEX(Table2[M17_21_2],p_17_21_1[[#This Row],[\\]])</f>
        <v>0</v>
      </c>
      <c r="E70" s="42">
        <f ca="1">INDEX(Table2[K17_21_2],p_17_21_1[[#This Row],[\\]])</f>
        <v>-4</v>
      </c>
      <c r="F70" s="42">
        <f ca="1">INDEX(Table2[TT],p_17_21_1[[#This Row],[\\]])</f>
        <v>51</v>
      </c>
    </row>
    <row r="71" spans="1:6" x14ac:dyDescent="0.25">
      <c r="A71" s="33">
        <f ca="1">IF(A70="\\",MATCH("+-",Table2[S17_21_2],0),MATCH("+-",INDIRECT("2!"&amp;ADDRESS(A70+3,COLUMN(Table2[[#Headers],[S17_21_2]]))&amp;":"&amp;ADDRESS(COUNTA(Table2[NAMA BARANG])+2,COLUMN(Table2[[#Headers],[S17_21_2]]))),0)+A70)</f>
        <v>538</v>
      </c>
      <c r="B71" s="40" t="str">
        <f ca="1">INDEX(INDIRECT("Table2["&amp;p_17_21_1[[#Headers],[NAMA BARANG]]&amp;"]"),p_17_21_1[[#This Row],[\\]])</f>
        <v>Bp TF 1190 B</v>
      </c>
      <c r="C71" s="41">
        <f ca="1">INDEX(INDIRECT("Table2["&amp;p_17_21_1[[#Headers],[AWAL]]&amp;"]"),p_17_21_1[[#This Row],[\\]])</f>
        <v>6</v>
      </c>
      <c r="D71" s="42">
        <f ca="1">INDEX(Table2[M17_21_2],p_17_21_1[[#This Row],[\\]])</f>
        <v>0</v>
      </c>
      <c r="E71" s="42">
        <f ca="1">INDEX(Table2[K17_21_2],p_17_21_1[[#This Row],[\\]])</f>
        <v>-5</v>
      </c>
      <c r="F71" s="42">
        <f ca="1">INDEX(Table2[TT],p_17_21_1[[#This Row],[\\]])</f>
        <v>1</v>
      </c>
    </row>
    <row r="72" spans="1:6" x14ac:dyDescent="0.25">
      <c r="A72" s="33">
        <f ca="1">IF(A71="\\",MATCH("+-",Table2[S17_21_2],0),MATCH("+-",INDIRECT("2!"&amp;ADDRESS(A71+3,COLUMN(Table2[[#Headers],[S17_21_2]]))&amp;":"&amp;ADDRESS(COUNTA(Table2[NAMA BARANG])+2,COLUMN(Table2[[#Headers],[S17_21_2]]))),0)+A71)</f>
        <v>540</v>
      </c>
      <c r="B72" s="40" t="str">
        <f ca="1">INDEX(INDIRECT("Table2["&amp;p_17_21_1[[#Headers],[NAMA BARANG]]&amp;"]"),p_17_21_1[[#This Row],[\\]])</f>
        <v>Bp TF 3115</v>
      </c>
      <c r="C72" s="41">
        <f ca="1">INDEX(INDIRECT("Table2["&amp;p_17_21_1[[#Headers],[AWAL]]&amp;"]"),p_17_21_1[[#This Row],[\\]])</f>
        <v>0</v>
      </c>
      <c r="D72" s="42">
        <f ca="1">INDEX(Table2[M17_21_2],p_17_21_1[[#This Row],[\\]])</f>
        <v>5</v>
      </c>
      <c r="E72" s="42">
        <f ca="1">INDEX(Table2[K17_21_2],p_17_21_1[[#This Row],[\\]])</f>
        <v>0</v>
      </c>
      <c r="F72" s="42">
        <f ca="1">INDEX(Table2[TT],p_17_21_1[[#This Row],[\\]])</f>
        <v>5</v>
      </c>
    </row>
    <row r="73" spans="1:6" x14ac:dyDescent="0.25">
      <c r="A73" s="33">
        <f ca="1">IF(A72="\\",MATCH("+-",Table2[S17_21_2],0),MATCH("+-",INDIRECT("2!"&amp;ADDRESS(A72+3,COLUMN(Table2[[#Headers],[S17_21_2]]))&amp;":"&amp;ADDRESS(COUNTA(Table2[NAMA BARANG])+2,COLUMN(Table2[[#Headers],[S17_21_2]]))),0)+A72)</f>
        <v>546</v>
      </c>
      <c r="B73" s="40" t="str">
        <f ca="1">INDEX(INDIRECT("Table2["&amp;p_17_21_1[[#Headers],[NAMA BARANG]]&amp;"]"),p_17_21_1[[#This Row],[\\]])</f>
        <v>Bp TG 340 b (F)</v>
      </c>
      <c r="C73" s="41">
        <f ca="1">INDEX(INDIRECT("Table2["&amp;p_17_21_1[[#Headers],[AWAL]]&amp;"]"),p_17_21_1[[#This Row],[\\]])</f>
        <v>3</v>
      </c>
      <c r="D73" s="42">
        <f ca="1">INDEX(Table2[M17_21_2],p_17_21_1[[#This Row],[\\]])</f>
        <v>0</v>
      </c>
      <c r="E73" s="42">
        <f ca="1">INDEX(Table2[K17_21_2],p_17_21_1[[#This Row],[\\]])</f>
        <v>-1</v>
      </c>
      <c r="F73" s="42">
        <f ca="1">INDEX(Table2[TT],p_17_21_1[[#This Row],[\\]])</f>
        <v>2</v>
      </c>
    </row>
    <row r="74" spans="1:6" x14ac:dyDescent="0.25">
      <c r="A74" s="33">
        <f ca="1">IF(A73="\\",MATCH("+-",Table2[S17_21_2],0),MATCH("+-",INDIRECT("2!"&amp;ADDRESS(A73+3,COLUMN(Table2[[#Headers],[S17_21_2]]))&amp;":"&amp;ADDRESS(COUNTA(Table2[NAMA BARANG])+2,COLUMN(Table2[[#Headers],[S17_21_2]]))),0)+A73)</f>
        <v>560</v>
      </c>
      <c r="B74" s="40" t="str">
        <f ca="1">INDEX(INDIRECT("Table2["&amp;p_17_21_1[[#Headers],[NAMA BARANG]]&amp;"]"),p_17_21_1[[#This Row],[\\]])</f>
        <v>Bp Weiyada E 681</v>
      </c>
      <c r="C74" s="41">
        <f ca="1">INDEX(INDIRECT("Table2["&amp;p_17_21_1[[#Headers],[AWAL]]&amp;"]"),p_17_21_1[[#This Row],[\\]])</f>
        <v>2</v>
      </c>
      <c r="D74" s="42">
        <f ca="1">INDEX(Table2[M17_21_2],p_17_21_1[[#This Row],[\\]])</f>
        <v>0</v>
      </c>
      <c r="E74" s="42">
        <f ca="1">INDEX(Table2[K17_21_2],p_17_21_1[[#This Row],[\\]])</f>
        <v>-1</v>
      </c>
      <c r="F74" s="42">
        <f ca="1">INDEX(Table2[TT],p_17_21_1[[#This Row],[\\]])</f>
        <v>1</v>
      </c>
    </row>
    <row r="75" spans="1:6" x14ac:dyDescent="0.25">
      <c r="A75" s="33">
        <f ca="1">IF(A74="\\",MATCH("+-",Table2[S17_21_2],0),MATCH("+-",INDIRECT("2!"&amp;ADDRESS(A74+3,COLUMN(Table2[[#Headers],[S17_21_2]]))&amp;":"&amp;ADDRESS(COUNTA(Table2[NAMA BARANG])+2,COLUMN(Table2[[#Headers],[S17_21_2]]))),0)+A74)</f>
        <v>572</v>
      </c>
      <c r="B75" s="40" t="str">
        <f ca="1">INDEX(INDIRECT("Table2["&amp;p_17_21_1[[#Headers],[NAMA BARANG]]&amp;"]"),p_17_21_1[[#This Row],[\\]])</f>
        <v>Bp Zhixin 2963</v>
      </c>
      <c r="C75" s="41">
        <f ca="1">INDEX(INDIRECT("Table2["&amp;p_17_21_1[[#Headers],[AWAL]]&amp;"]"),p_17_21_1[[#This Row],[\\]])</f>
        <v>6</v>
      </c>
      <c r="D75" s="42">
        <f ca="1">INDEX(Table2[M17_21_2],p_17_21_1[[#This Row],[\\]])</f>
        <v>0</v>
      </c>
      <c r="E75" s="42">
        <f ca="1">INDEX(Table2[K17_21_2],p_17_21_1[[#This Row],[\\]])</f>
        <v>-2</v>
      </c>
      <c r="F75" s="42">
        <f ca="1">INDEX(Table2[TT],p_17_21_1[[#This Row],[\\]])</f>
        <v>4</v>
      </c>
    </row>
    <row r="76" spans="1:6" x14ac:dyDescent="0.25">
      <c r="A76" s="33">
        <f ca="1">IF(A75="\\",MATCH("+-",Table2[S17_21_2],0),MATCH("+-",INDIRECT("2!"&amp;ADDRESS(A75+3,COLUMN(Table2[[#Headers],[S17_21_2]]))&amp;":"&amp;ADDRESS(COUNTA(Table2[NAMA BARANG])+2,COLUMN(Table2[[#Headers],[S17_21_2]]))),0)+A75)</f>
        <v>573</v>
      </c>
      <c r="B76" s="40" t="str">
        <f ca="1">INDEX(INDIRECT("Table2["&amp;p_17_21_1[[#Headers],[NAMA BARANG]]&amp;"]"),p_17_21_1[[#This Row],[\\]])</f>
        <v>Bp Zhixin 3027</v>
      </c>
      <c r="C76" s="41">
        <f ca="1">INDEX(INDIRECT("Table2["&amp;p_17_21_1[[#Headers],[AWAL]]&amp;"]"),p_17_21_1[[#This Row],[\\]])</f>
        <v>4</v>
      </c>
      <c r="D76" s="42">
        <f ca="1">INDEX(Table2[M17_21_2],p_17_21_1[[#This Row],[\\]])</f>
        <v>0</v>
      </c>
      <c r="E76" s="42">
        <f ca="1">INDEX(Table2[K17_21_2],p_17_21_1[[#This Row],[\\]])</f>
        <v>-2</v>
      </c>
      <c r="F76" s="42">
        <f ca="1">INDEX(Table2[TT],p_17_21_1[[#This Row],[\\]])</f>
        <v>2</v>
      </c>
    </row>
    <row r="77" spans="1:6" x14ac:dyDescent="0.25">
      <c r="A77" s="33">
        <f ca="1">IF(A76="\\",MATCH("+-",Table2[S17_21_2],0),MATCH("+-",INDIRECT("2!"&amp;ADDRESS(A76+3,COLUMN(Table2[[#Headers],[S17_21_2]]))&amp;":"&amp;ADDRESS(COUNTA(Table2[NAMA BARANG])+2,COLUMN(Table2[[#Headers],[S17_21_2]]))),0)+A76)</f>
        <v>574</v>
      </c>
      <c r="B77" s="40" t="str">
        <f ca="1">INDEX(INDIRECT("Table2["&amp;p_17_21_1[[#Headers],[NAMA BARANG]]&amp;"]"),p_17_21_1[[#This Row],[\\]])</f>
        <v>Bp Zhixin 3033 (3)/ 3037 (2)</v>
      </c>
      <c r="C77" s="41">
        <f ca="1">INDEX(INDIRECT("Table2["&amp;p_17_21_1[[#Headers],[AWAL]]&amp;"]"),p_17_21_1[[#This Row],[\\]])</f>
        <v>6</v>
      </c>
      <c r="D77" s="42">
        <f ca="1">INDEX(Table2[M17_21_2],p_17_21_1[[#This Row],[\\]])</f>
        <v>0</v>
      </c>
      <c r="E77" s="42">
        <f ca="1">INDEX(Table2[K17_21_2],p_17_21_1[[#This Row],[\\]])</f>
        <v>-1</v>
      </c>
      <c r="F77" s="42">
        <f ca="1">INDEX(Table2[TT],p_17_21_1[[#This Row],[\\]])</f>
        <v>5</v>
      </c>
    </row>
    <row r="78" spans="1:6" x14ac:dyDescent="0.25">
      <c r="A78" s="33">
        <f ca="1">IF(A77="\\",MATCH("+-",Table2[S17_21_2],0),MATCH("+-",INDIRECT("2!"&amp;ADDRESS(A77+3,COLUMN(Table2[[#Headers],[S17_21_2]]))&amp;":"&amp;ADDRESS(COUNTA(Table2[NAMA BARANG])+2,COLUMN(Table2[[#Headers],[S17_21_2]]))),0)+A77)</f>
        <v>575</v>
      </c>
      <c r="B78" s="40" t="str">
        <f ca="1">INDEX(INDIRECT("Table2["&amp;p_17_21_1[[#Headers],[NAMA BARANG]]&amp;"]"),p_17_21_1[[#This Row],[\\]])</f>
        <v>Bp Zhixin 3036 (1)/ 3078 (3)</v>
      </c>
      <c r="C78" s="41">
        <f ca="1">INDEX(INDIRECT("Table2["&amp;p_17_21_1[[#Headers],[AWAL]]&amp;"]"),p_17_21_1[[#This Row],[\\]])</f>
        <v>6</v>
      </c>
      <c r="D78" s="42">
        <f ca="1">INDEX(Table2[M17_21_2],p_17_21_1[[#This Row],[\\]])</f>
        <v>0</v>
      </c>
      <c r="E78" s="42">
        <f ca="1">INDEX(Table2[K17_21_2],p_17_21_1[[#This Row],[\\]])</f>
        <v>-2</v>
      </c>
      <c r="F78" s="42">
        <f ca="1">INDEX(Table2[TT],p_17_21_1[[#This Row],[\\]])</f>
        <v>4</v>
      </c>
    </row>
    <row r="79" spans="1:6" x14ac:dyDescent="0.25">
      <c r="A79" s="33">
        <f ca="1">IF(A78="\\",MATCH("+-",Table2[S17_21_2],0),MATCH("+-",INDIRECT("2!"&amp;ADDRESS(A78+3,COLUMN(Table2[[#Headers],[S17_21_2]]))&amp;":"&amp;ADDRESS(COUNTA(Table2[NAMA BARANG])+2,COLUMN(Table2[[#Headers],[S17_21_2]]))),0)+A78)</f>
        <v>577</v>
      </c>
      <c r="B79" s="40" t="str">
        <f ca="1">INDEX(INDIRECT("Table2["&amp;p_17_21_1[[#Headers],[NAMA BARANG]]&amp;"]"),p_17_21_1[[#This Row],[\\]])</f>
        <v>Bp Zhixin 3060 (2)/ 3062 (3)</v>
      </c>
      <c r="C79" s="41">
        <f ca="1">INDEX(INDIRECT("Table2["&amp;p_17_21_1[[#Headers],[AWAL]]&amp;"]"),p_17_21_1[[#This Row],[\\]])</f>
        <v>7</v>
      </c>
      <c r="D79" s="42">
        <f ca="1">INDEX(Table2[M17_21_2],p_17_21_1[[#This Row],[\\]])</f>
        <v>0</v>
      </c>
      <c r="E79" s="42">
        <f ca="1">INDEX(Table2[K17_21_2],p_17_21_1[[#This Row],[\\]])</f>
        <v>-2</v>
      </c>
      <c r="F79" s="42">
        <f ca="1">INDEX(Table2[TT],p_17_21_1[[#This Row],[\\]])</f>
        <v>5</v>
      </c>
    </row>
    <row r="80" spans="1:6" x14ac:dyDescent="0.25">
      <c r="A80" s="33">
        <f ca="1">IF(A79="\\",MATCH("+-",Table2[S17_21_2],0),MATCH("+-",INDIRECT("2!"&amp;ADDRESS(A79+3,COLUMN(Table2[[#Headers],[S17_21_2]]))&amp;":"&amp;ADDRESS(COUNTA(Table2[NAMA BARANG])+2,COLUMN(Table2[[#Headers],[S17_21_2]]))),0)+A79)</f>
        <v>578</v>
      </c>
      <c r="B80" s="40" t="str">
        <f ca="1">INDEX(INDIRECT("Table2["&amp;p_17_21_1[[#Headers],[NAMA BARANG]]&amp;"]"),p_17_21_1[[#This Row],[\\]])</f>
        <v>Bp Zhixin 3068 (2)/ 3086 (4)</v>
      </c>
      <c r="C80" s="41">
        <f ca="1">INDEX(INDIRECT("Table2["&amp;p_17_21_1[[#Headers],[AWAL]]&amp;"]"),p_17_21_1[[#This Row],[\\]])</f>
        <v>7</v>
      </c>
      <c r="D80" s="42">
        <f ca="1">INDEX(Table2[M17_21_2],p_17_21_1[[#This Row],[\\]])</f>
        <v>0</v>
      </c>
      <c r="E80" s="42">
        <f ca="1">INDEX(Table2[K17_21_2],p_17_21_1[[#This Row],[\\]])</f>
        <v>-1</v>
      </c>
      <c r="F80" s="42">
        <f ca="1">INDEX(Table2[TT],p_17_21_1[[#This Row],[\\]])</f>
        <v>6</v>
      </c>
    </row>
    <row r="81" spans="1:6" x14ac:dyDescent="0.25">
      <c r="A81" s="33">
        <f ca="1">IF(A80="\\",MATCH("+-",Table2[S17_21_2],0),MATCH("+-",INDIRECT("2!"&amp;ADDRESS(A80+3,COLUMN(Table2[[#Headers],[S17_21_2]]))&amp;":"&amp;ADDRESS(COUNTA(Table2[NAMA BARANG])+2,COLUMN(Table2[[#Headers],[S17_21_2]]))),0)+A80)</f>
        <v>581</v>
      </c>
      <c r="B81" s="40" t="str">
        <f ca="1">INDEX(INDIRECT("Table2["&amp;p_17_21_1[[#Headers],[NAMA BARANG]]&amp;"]"),p_17_21_1[[#This Row],[\\]])</f>
        <v>Bp Zhixin ZH 101</v>
      </c>
      <c r="C81" s="41">
        <f ca="1">INDEX(INDIRECT("Table2["&amp;p_17_21_1[[#Headers],[AWAL]]&amp;"]"),p_17_21_1[[#This Row],[\\]])</f>
        <v>21</v>
      </c>
      <c r="D81" s="42">
        <f ca="1">INDEX(Table2[M17_21_2],p_17_21_1[[#This Row],[\\]])</f>
        <v>0</v>
      </c>
      <c r="E81" s="42">
        <f ca="1">INDEX(Table2[K17_21_2],p_17_21_1[[#This Row],[\\]])</f>
        <v>-3</v>
      </c>
      <c r="F81" s="42">
        <f ca="1">INDEX(Table2[TT],p_17_21_1[[#This Row],[\\]])</f>
        <v>18</v>
      </c>
    </row>
    <row r="82" spans="1:6" x14ac:dyDescent="0.25">
      <c r="A82" s="33">
        <f ca="1">IF(A81="\\",MATCH("+-",Table2[S17_21_2],0),MATCH("+-",INDIRECT("2!"&amp;ADDRESS(A81+3,COLUMN(Table2[[#Headers],[S17_21_2]]))&amp;":"&amp;ADDRESS(COUNTA(Table2[NAMA BARANG])+2,COLUMN(Table2[[#Headers],[S17_21_2]]))),0)+A81)</f>
        <v>582</v>
      </c>
      <c r="B82" s="40" t="str">
        <f ca="1">INDEX(INDIRECT("Table2["&amp;p_17_21_1[[#Headers],[NAMA BARANG]]&amp;"]"),p_17_21_1[[#This Row],[\\]])</f>
        <v>Bp Zhixin ZH 102</v>
      </c>
      <c r="C82" s="41">
        <f ca="1">INDEX(INDIRECT("Table2["&amp;p_17_21_1[[#Headers],[AWAL]]&amp;"]"),p_17_21_1[[#This Row],[\\]])</f>
        <v>27</v>
      </c>
      <c r="D82" s="42">
        <f ca="1">INDEX(Table2[M17_21_2],p_17_21_1[[#This Row],[\\]])</f>
        <v>0</v>
      </c>
      <c r="E82" s="42">
        <f ca="1">INDEX(Table2[K17_21_2],p_17_21_1[[#This Row],[\\]])</f>
        <v>-3</v>
      </c>
      <c r="F82" s="42">
        <f ca="1">INDEX(Table2[TT],p_17_21_1[[#This Row],[\\]])</f>
        <v>24</v>
      </c>
    </row>
    <row r="83" spans="1:6" x14ac:dyDescent="0.25">
      <c r="A83" s="33">
        <f ca="1">IF(A82="\\",MATCH("+-",Table2[S17_21_2],0),MATCH("+-",INDIRECT("2!"&amp;ADDRESS(A82+3,COLUMN(Table2[[#Headers],[S17_21_2]]))&amp;":"&amp;ADDRESS(COUNTA(Table2[NAMA BARANG])+2,COLUMN(Table2[[#Headers],[S17_21_2]]))),0)+A82)</f>
        <v>601</v>
      </c>
      <c r="B83" s="40" t="str">
        <f ca="1">INDEX(INDIRECT("Table2["&amp;p_17_21_1[[#Headers],[NAMA BARANG]]&amp;"]"),p_17_21_1[[#This Row],[\\]])</f>
        <v>Buku Kas Folio</v>
      </c>
      <c r="C83" s="41">
        <f ca="1">INDEX(INDIRECT("Table2["&amp;p_17_21_1[[#Headers],[AWAL]]&amp;"]"),p_17_21_1[[#This Row],[\\]])</f>
        <v>19</v>
      </c>
      <c r="D83" s="42">
        <f ca="1">INDEX(Table2[M17_21_2],p_17_21_1[[#This Row],[\\]])</f>
        <v>0</v>
      </c>
      <c r="E83" s="42">
        <f ca="1">INDEX(Table2[K17_21_2],p_17_21_1[[#This Row],[\\]])</f>
        <v>-2</v>
      </c>
      <c r="F83" s="42">
        <f ca="1">INDEX(Table2[TT],p_17_21_1[[#This Row],[\\]])</f>
        <v>17</v>
      </c>
    </row>
    <row r="84" spans="1:6" x14ac:dyDescent="0.25">
      <c r="A84" s="33">
        <f ca="1">IF(A83="\\",MATCH("+-",Table2[S17_21_2],0),MATCH("+-",INDIRECT("2!"&amp;ADDRESS(A83+3,COLUMN(Table2[[#Headers],[S17_21_2]]))&amp;":"&amp;ADDRESS(COUNTA(Table2[NAMA BARANG])+2,COLUMN(Table2[[#Headers],[S17_21_2]]))),0)+A83)</f>
        <v>602</v>
      </c>
      <c r="B84" s="40" t="str">
        <f ca="1">INDEX(INDIRECT("Table2["&amp;p_17_21_1[[#Headers],[NAMA BARANG]]&amp;"]"),p_17_21_1[[#This Row],[\\]])</f>
        <v>Buku Kas Kwarto</v>
      </c>
      <c r="C84" s="41">
        <f ca="1">INDEX(INDIRECT("Table2["&amp;p_17_21_1[[#Headers],[AWAL]]&amp;"]"),p_17_21_1[[#This Row],[\\]])</f>
        <v>26</v>
      </c>
      <c r="D84" s="42">
        <f ca="1">INDEX(Table2[M17_21_2],p_17_21_1[[#This Row],[\\]])</f>
        <v>0</v>
      </c>
      <c r="E84" s="42">
        <f ca="1">INDEX(Table2[K17_21_2],p_17_21_1[[#This Row],[\\]])</f>
        <v>-2</v>
      </c>
      <c r="F84" s="42">
        <f ca="1">INDEX(Table2[TT],p_17_21_1[[#This Row],[\\]])</f>
        <v>24</v>
      </c>
    </row>
    <row r="85" spans="1:6" x14ac:dyDescent="0.25">
      <c r="A85" s="33">
        <f ca="1">IF(A84="\\",MATCH("+-",Table2[S17_21_2],0),MATCH("+-",INDIRECT("2!"&amp;ADDRESS(A84+3,COLUMN(Table2[[#Headers],[S17_21_2]]))&amp;":"&amp;ADDRESS(COUNTA(Table2[NAMA BARANG])+2,COLUMN(Table2[[#Headers],[S17_21_2]]))),0)+A84)</f>
        <v>603</v>
      </c>
      <c r="B85" s="40" t="str">
        <f ca="1">INDEX(INDIRECT("Table2["&amp;p_17_21_1[[#Headers],[NAMA BARANG]]&amp;"]"),p_17_21_1[[#This Row],[\\]])</f>
        <v>Buku mewarnai ART A4 Besar</v>
      </c>
      <c r="C85" s="41">
        <f ca="1">INDEX(INDIRECT("Table2["&amp;p_17_21_1[[#Headers],[AWAL]]&amp;"]"),p_17_21_1[[#This Row],[\\]])</f>
        <v>0</v>
      </c>
      <c r="D85" s="42">
        <f ca="1">INDEX(Table2[M17_21_2],p_17_21_1[[#This Row],[\\]])</f>
        <v>14</v>
      </c>
      <c r="E85" s="42">
        <f ca="1">INDEX(Table2[K17_21_2],p_17_21_1[[#This Row],[\\]])</f>
        <v>0</v>
      </c>
      <c r="F85" s="42">
        <f ca="1">INDEX(Table2[TT],p_17_21_1[[#This Row],[\\]])</f>
        <v>14</v>
      </c>
    </row>
    <row r="86" spans="1:6" x14ac:dyDescent="0.25">
      <c r="A86" s="33">
        <f ca="1">IF(A85="\\",MATCH("+-",Table2[S17_21_2],0),MATCH("+-",INDIRECT("2!"&amp;ADDRESS(A85+3,COLUMN(Table2[[#Headers],[S17_21_2]]))&amp;":"&amp;ADDRESS(COUNTA(Table2[NAMA BARANG])+2,COLUMN(Table2[[#Headers],[S17_21_2]]))),0)+A85)</f>
        <v>624</v>
      </c>
      <c r="B86" s="40" t="str">
        <f ca="1">INDEX(INDIRECT("Table2["&amp;p_17_21_1[[#Headers],[NAMA BARANG]]&amp;"]"),p_17_21_1[[#This Row],[\\]])</f>
        <v>Cat air Opini 110</v>
      </c>
      <c r="C86" s="41">
        <f ca="1">INDEX(INDIRECT("Table2["&amp;p_17_21_1[[#Headers],[AWAL]]&amp;"]"),p_17_21_1[[#This Row],[\\]])</f>
        <v>3</v>
      </c>
      <c r="D86" s="42">
        <f ca="1">INDEX(Table2[M17_21_2],p_17_21_1[[#This Row],[\\]])</f>
        <v>0</v>
      </c>
      <c r="E86" s="42">
        <f ca="1">INDEX(Table2[K17_21_2],p_17_21_1[[#This Row],[\\]])</f>
        <v>-2</v>
      </c>
      <c r="F86" s="42">
        <f ca="1">INDEX(Table2[TT],p_17_21_1[[#This Row],[\\]])</f>
        <v>21</v>
      </c>
    </row>
    <row r="87" spans="1:6" x14ac:dyDescent="0.25">
      <c r="A87" s="33">
        <f ca="1">IF(A86="\\",MATCH("+-",Table2[S17_21_2],0),MATCH("+-",INDIRECT("2!"&amp;ADDRESS(A86+3,COLUMN(Table2[[#Headers],[S17_21_2]]))&amp;":"&amp;ADDRESS(COUNTA(Table2[NAMA BARANG])+2,COLUMN(Table2[[#Headers],[S17_21_2]]))),0)+A86)</f>
        <v>678</v>
      </c>
      <c r="B87" s="40" t="str">
        <f ca="1">INDEX(INDIRECT("Table2["&amp;p_17_21_1[[#Headers],[NAMA BARANG]]&amp;"]"),p_17_21_1[[#This Row],[\\]])</f>
        <v>Clipboard kayu Candy (kotak) 28(atas) 5(bawah)</v>
      </c>
      <c r="C87" s="41">
        <f ca="1">INDEX(INDIRECT("Table2["&amp;p_17_21_1[[#Headers],[AWAL]]&amp;"]"),p_17_21_1[[#This Row],[\\]])</f>
        <v>36</v>
      </c>
      <c r="D87" s="42">
        <f ca="1">INDEX(Table2[M17_21_2],p_17_21_1[[#This Row],[\\]])</f>
        <v>0</v>
      </c>
      <c r="E87" s="42">
        <f ca="1">INDEX(Table2[K17_21_2],p_17_21_1[[#This Row],[\\]])</f>
        <v>-3</v>
      </c>
      <c r="F87" s="42">
        <f ca="1">INDEX(Table2[TT],p_17_21_1[[#This Row],[\\]])</f>
        <v>33</v>
      </c>
    </row>
    <row r="88" spans="1:6" x14ac:dyDescent="0.25">
      <c r="A88" s="33">
        <f ca="1">IF(A87="\\",MATCH("+-",Table2[S17_21_2],0),MATCH("+-",INDIRECT("2!"&amp;ADDRESS(A87+3,COLUMN(Table2[[#Headers],[S17_21_2]]))&amp;":"&amp;ADDRESS(COUNTA(Table2[NAMA BARANG])+2,COLUMN(Table2[[#Headers],[S17_21_2]]))),0)+A87)</f>
        <v>683</v>
      </c>
      <c r="B88" s="40" t="str">
        <f ca="1">INDEX(INDIRECT("Table2["&amp;p_17_21_1[[#Headers],[NAMA BARANG]]&amp;"]"),p_17_21_1[[#This Row],[\\]])</f>
        <v>Coinbank M</v>
      </c>
      <c r="C88" s="41">
        <f ca="1">INDEX(INDIRECT("Table2["&amp;p_17_21_1[[#Headers],[AWAL]]&amp;"]"),p_17_21_1[[#This Row],[\\]])</f>
        <v>4</v>
      </c>
      <c r="D88" s="42">
        <f ca="1">INDEX(Table2[M17_21_2],p_17_21_1[[#This Row],[\\]])</f>
        <v>0</v>
      </c>
      <c r="E88" s="42">
        <f ca="1">INDEX(Table2[K17_21_2],p_17_21_1[[#This Row],[\\]])</f>
        <v>-1</v>
      </c>
      <c r="F88" s="42">
        <f ca="1">INDEX(Table2[TT],p_17_21_1[[#This Row],[\\]])</f>
        <v>3</v>
      </c>
    </row>
    <row r="89" spans="1:6" x14ac:dyDescent="0.25">
      <c r="A89" s="33">
        <f ca="1">IF(A88="\\",MATCH("+-",Table2[S17_21_2],0),MATCH("+-",INDIRECT("2!"&amp;ADDRESS(A88+3,COLUMN(Table2[[#Headers],[S17_21_2]]))&amp;":"&amp;ADDRESS(COUNTA(Table2[NAMA BARANG])+2,COLUMN(Table2[[#Headers],[S17_21_2]]))),0)+A88)</f>
        <v>691</v>
      </c>
      <c r="B89" s="40" t="str">
        <f ca="1">INDEX(INDIRECT("Table2["&amp;p_17_21_1[[#Headers],[NAMA BARANG]]&amp;"]"),p_17_21_1[[#This Row],[\\]])</f>
        <v>Crayon 12w pdk Fancy 1011</v>
      </c>
      <c r="C89" s="41">
        <f ca="1">INDEX(INDIRECT("Table2["&amp;p_17_21_1[[#Headers],[AWAL]]&amp;"]"),p_17_21_1[[#This Row],[\\]])</f>
        <v>33</v>
      </c>
      <c r="D89" s="42">
        <f ca="1">INDEX(Table2[M17_21_2],p_17_21_1[[#This Row],[\\]])</f>
        <v>0</v>
      </c>
      <c r="E89" s="42">
        <f ca="1">INDEX(Table2[K17_21_2],p_17_21_1[[#This Row],[\\]])</f>
        <v>-2</v>
      </c>
      <c r="F89" s="42">
        <f ca="1">INDEX(Table2[TT],p_17_21_1[[#This Row],[\\]])</f>
        <v>31</v>
      </c>
    </row>
    <row r="90" spans="1:6" x14ac:dyDescent="0.25">
      <c r="A90" s="33">
        <f ca="1">IF(A89="\\",MATCH("+-",Table2[S17_21_2],0),MATCH("+-",INDIRECT("2!"&amp;ADDRESS(A89+3,COLUMN(Table2[[#Headers],[S17_21_2]]))&amp;":"&amp;ADDRESS(COUNTA(Table2[NAMA BARANG])+2,COLUMN(Table2[[#Headers],[S17_21_2]]))),0)+A89)</f>
        <v>692</v>
      </c>
      <c r="B90" s="40" t="str">
        <f ca="1">INDEX(INDIRECT("Table2["&amp;p_17_21_1[[#Headers],[NAMA BARANG]]&amp;"]"),p_17_21_1[[#This Row],[\\]])</f>
        <v>Crayon 12W Squeezy</v>
      </c>
      <c r="C90" s="41">
        <f ca="1">INDEX(INDIRECT("Table2["&amp;p_17_21_1[[#Headers],[AWAL]]&amp;"]"),p_17_21_1[[#This Row],[\\]])</f>
        <v>6</v>
      </c>
      <c r="D90" s="42">
        <f ca="1">INDEX(Table2[M17_21_2],p_17_21_1[[#This Row],[\\]])</f>
        <v>0</v>
      </c>
      <c r="E90" s="42">
        <f ca="1">INDEX(Table2[K17_21_2],p_17_21_1[[#This Row],[\\]])</f>
        <v>-4</v>
      </c>
      <c r="F90" s="42">
        <f ca="1">INDEX(Table2[TT],p_17_21_1[[#This Row],[\\]])</f>
        <v>2</v>
      </c>
    </row>
    <row r="91" spans="1:6" x14ac:dyDescent="0.25">
      <c r="A91" s="33">
        <f ca="1">IF(A90="\\",MATCH("+-",Table2[S17_21_2],0),MATCH("+-",INDIRECT("2!"&amp;ADDRESS(A90+3,COLUMN(Table2[[#Headers],[S17_21_2]]))&amp;":"&amp;ADDRESS(COUNTA(Table2[NAMA BARANG])+2,COLUMN(Table2[[#Headers],[S17_21_2]]))),0)+A90)</f>
        <v>712</v>
      </c>
      <c r="B91" s="40" t="str">
        <f ca="1">INDEX(INDIRECT("Table2["&amp;p_17_21_1[[#Headers],[NAMA BARANG]]&amp;"]"),p_17_21_1[[#This Row],[\\]])</f>
        <v>Cutter Transp golden GC 888</v>
      </c>
      <c r="C91" s="41">
        <f ca="1">INDEX(INDIRECT("Table2["&amp;p_17_21_1[[#Headers],[AWAL]]&amp;"]"),p_17_21_1[[#This Row],[\\]])</f>
        <v>6</v>
      </c>
      <c r="D91" s="42">
        <f ca="1">INDEX(Table2[M17_21_2],p_17_21_1[[#This Row],[\\]])</f>
        <v>0</v>
      </c>
      <c r="E91" s="42">
        <f ca="1">INDEX(Table2[K17_21_2],p_17_21_1[[#This Row],[\\]])</f>
        <v>-1</v>
      </c>
      <c r="F91" s="42">
        <f ca="1">INDEX(Table2[TT],p_17_21_1[[#This Row],[\\]])</f>
        <v>5</v>
      </c>
    </row>
    <row r="92" spans="1:6" x14ac:dyDescent="0.25">
      <c r="A92" s="33">
        <f ca="1">IF(A91="\\",MATCH("+-",Table2[S17_21_2],0),MATCH("+-",INDIRECT("2!"&amp;ADDRESS(A91+3,COLUMN(Table2[[#Headers],[S17_21_2]]))&amp;":"&amp;ADDRESS(COUNTA(Table2[NAMA BARANG])+2,COLUMN(Table2[[#Headers],[S17_21_2]]))),0)+A91)</f>
        <v>748</v>
      </c>
      <c r="B92" s="40" t="str">
        <f ca="1">INDEX(INDIRECT("Table2["&amp;p_17_21_1[[#Headers],[NAMA BARANG]]&amp;"]"),p_17_21_1[[#This Row],[\\]])</f>
        <v>Dispenser Kenjoy 25</v>
      </c>
      <c r="C92" s="41">
        <f ca="1">INDEX(INDIRECT("Table2["&amp;p_17_21_1[[#Headers],[AWAL]]&amp;"]"),p_17_21_1[[#This Row],[\\]])</f>
        <v>6</v>
      </c>
      <c r="D92" s="42">
        <f ca="1">INDEX(Table2[M17_21_2],p_17_21_1[[#This Row],[\\]])</f>
        <v>0</v>
      </c>
      <c r="E92" s="42">
        <f ca="1">INDEX(Table2[K17_21_2],p_17_21_1[[#This Row],[\\]])</f>
        <v>-1</v>
      </c>
      <c r="F92" s="42">
        <f ca="1">INDEX(Table2[TT],p_17_21_1[[#This Row],[\\]])</f>
        <v>5</v>
      </c>
    </row>
    <row r="93" spans="1:6" x14ac:dyDescent="0.25">
      <c r="A93" s="33">
        <f ca="1">IF(A92="\\",MATCH("+-",Table2[S17_21_2],0),MATCH("+-",INDIRECT("2!"&amp;ADDRESS(A92+3,COLUMN(Table2[[#Headers],[S17_21_2]]))&amp;":"&amp;ADDRESS(COUNTA(Table2[NAMA BARANG])+2,COLUMN(Table2[[#Headers],[S17_21_2]]))),0)+A92)</f>
        <v>754</v>
      </c>
      <c r="B93" s="40" t="str">
        <f ca="1">INDEX(INDIRECT("Table2["&amp;p_17_21_1[[#Headers],[NAMA BARANG]]&amp;"]"),p_17_21_1[[#This Row],[\\]])</f>
        <v>Dispenser polar MN 305 (F)</v>
      </c>
      <c r="C93" s="41">
        <f ca="1">INDEX(INDIRECT("Table2["&amp;p_17_21_1[[#Headers],[AWAL]]&amp;"]"),p_17_21_1[[#This Row],[\\]])</f>
        <v>3</v>
      </c>
      <c r="D93" s="42">
        <f ca="1">INDEX(Table2[M17_21_2],p_17_21_1[[#This Row],[\\]])</f>
        <v>0</v>
      </c>
      <c r="E93" s="42">
        <f ca="1">INDEX(Table2[K17_21_2],p_17_21_1[[#This Row],[\\]])</f>
        <v>-1</v>
      </c>
      <c r="F93" s="42">
        <f ca="1">INDEX(Table2[TT],p_17_21_1[[#This Row],[\\]])</f>
        <v>2</v>
      </c>
    </row>
    <row r="94" spans="1:6" x14ac:dyDescent="0.25">
      <c r="A94" s="33">
        <f ca="1">IF(A93="\\",MATCH("+-",Table2[S17_21_2],0),MATCH("+-",INDIRECT("2!"&amp;ADDRESS(A93+3,COLUMN(Table2[[#Headers],[S17_21_2]]))&amp;":"&amp;ADDRESS(COUNTA(Table2[NAMA BARANG])+2,COLUMN(Table2[[#Headers],[S17_21_2]]))),0)+A93)</f>
        <v>830</v>
      </c>
      <c r="B94" s="40" t="str">
        <f ca="1">INDEX(INDIRECT("Table2["&amp;p_17_21_1[[#Headers],[NAMA BARANG]]&amp;"]"),p_17_21_1[[#This Row],[\\]])</f>
        <v>Garisan 30 cm Enter</v>
      </c>
      <c r="C94" s="41">
        <f ca="1">INDEX(INDIRECT("Table2["&amp;p_17_21_1[[#Headers],[AWAL]]&amp;"]"),p_17_21_1[[#This Row],[\\]])</f>
        <v>5</v>
      </c>
      <c r="D94" s="42">
        <f ca="1">INDEX(Table2[M17_21_2],p_17_21_1[[#This Row],[\\]])</f>
        <v>9</v>
      </c>
      <c r="E94" s="42">
        <f ca="1">INDEX(Table2[K17_21_2],p_17_21_1[[#This Row],[\\]])</f>
        <v>0</v>
      </c>
      <c r="F94" s="42">
        <f ca="1">INDEX(Table2[TT],p_17_21_1[[#This Row],[\\]])</f>
        <v>14</v>
      </c>
    </row>
    <row r="95" spans="1:6" x14ac:dyDescent="0.25">
      <c r="A95" s="33">
        <f ca="1">IF(A94="\\",MATCH("+-",Table2[S17_21_2],0),MATCH("+-",INDIRECT("2!"&amp;ADDRESS(A94+3,COLUMN(Table2[[#Headers],[S17_21_2]]))&amp;":"&amp;ADDRESS(COUNTA(Table2[NAMA BARANG])+2,COLUMN(Table2[[#Headers],[S17_21_2]]))),0)+A94)</f>
        <v>833</v>
      </c>
      <c r="B95" s="40" t="str">
        <f ca="1">INDEX(INDIRECT("Table2["&amp;p_17_21_1[[#Headers],[NAMA BARANG]]&amp;"]"),p_17_21_1[[#This Row],[\\]])</f>
        <v>Garisan 30cm 1105 Disney</v>
      </c>
      <c r="C95" s="41">
        <f ca="1">INDEX(INDIRECT("Table2["&amp;p_17_21_1[[#Headers],[AWAL]]&amp;"]"),p_17_21_1[[#This Row],[\\]])</f>
        <v>4</v>
      </c>
      <c r="D95" s="42">
        <f ca="1">INDEX(Table2[M17_21_2],p_17_21_1[[#This Row],[\\]])</f>
        <v>0</v>
      </c>
      <c r="E95" s="42">
        <f ca="1">INDEX(Table2[K17_21_2],p_17_21_1[[#This Row],[\\]])</f>
        <v>-1</v>
      </c>
      <c r="F95" s="42">
        <f ca="1">INDEX(Table2[TT],p_17_21_1[[#This Row],[\\]])</f>
        <v>3</v>
      </c>
    </row>
    <row r="96" spans="1:6" x14ac:dyDescent="0.25">
      <c r="A96" s="33">
        <f ca="1">IF(A95="\\",MATCH("+-",Table2[S17_21_2],0),MATCH("+-",INDIRECT("2!"&amp;ADDRESS(A95+3,COLUMN(Table2[[#Headers],[S17_21_2]]))&amp;":"&amp;ADDRESS(COUNTA(Table2[NAMA BARANG])+2,COLUMN(Table2[[#Headers],[S17_21_2]]))),0)+A95)</f>
        <v>839</v>
      </c>
      <c r="B96" s="40" t="str">
        <f ca="1">INDEX(INDIRECT("Table2["&amp;p_17_21_1[[#Headers],[NAMA BARANG]]&amp;"]"),p_17_21_1[[#This Row],[\\]])</f>
        <v>Garisan 30cm Besi 5030 yoeker orange</v>
      </c>
      <c r="C96" s="41">
        <f ca="1">INDEX(INDIRECT("Table2["&amp;p_17_21_1[[#Headers],[AWAL]]&amp;"]"),p_17_21_1[[#This Row],[\\]])</f>
        <v>14</v>
      </c>
      <c r="D96" s="42">
        <f ca="1">INDEX(Table2[M17_21_2],p_17_21_1[[#This Row],[\\]])</f>
        <v>0</v>
      </c>
      <c r="E96" s="42">
        <f ca="1">INDEX(Table2[K17_21_2],p_17_21_1[[#This Row],[\\]])</f>
        <v>-5</v>
      </c>
      <c r="F96" s="42">
        <f ca="1">INDEX(Table2[TT],p_17_21_1[[#This Row],[\\]])</f>
        <v>9</v>
      </c>
    </row>
    <row r="97" spans="1:6" x14ac:dyDescent="0.25">
      <c r="A97" s="33">
        <f ca="1">IF(A96="\\",MATCH("+-",Table2[S17_21_2],0),MATCH("+-",INDIRECT("2!"&amp;ADDRESS(A96+3,COLUMN(Table2[[#Headers],[S17_21_2]]))&amp;":"&amp;ADDRESS(COUNTA(Table2[NAMA BARANG])+2,COLUMN(Table2[[#Headers],[S17_21_2]]))),0)+A96)</f>
        <v>865</v>
      </c>
      <c r="B97" s="40" t="str">
        <f ca="1">INDEX(INDIRECT("Table2["&amp;p_17_21_1[[#Headers],[NAMA BARANG]]&amp;"]"),p_17_21_1[[#This Row],[\\]])</f>
        <v>Garisan 30cm lipat N 0008 (40)</v>
      </c>
      <c r="C97" s="41">
        <f ca="1">INDEX(INDIRECT("Table2["&amp;p_17_21_1[[#Headers],[AWAL]]&amp;"]"),p_17_21_1[[#This Row],[\\]])</f>
        <v>43</v>
      </c>
      <c r="D97" s="42">
        <f ca="1">INDEX(Table2[M17_21_2],p_17_21_1[[#This Row],[\\]])</f>
        <v>0</v>
      </c>
      <c r="E97" s="42">
        <f ca="1">INDEX(Table2[K17_21_2],p_17_21_1[[#This Row],[\\]])</f>
        <v>-2</v>
      </c>
      <c r="F97" s="42">
        <f ca="1">INDEX(Table2[TT],p_17_21_1[[#This Row],[\\]])</f>
        <v>41</v>
      </c>
    </row>
    <row r="98" spans="1:6" x14ac:dyDescent="0.25">
      <c r="A98" s="33">
        <f ca="1">IF(A97="\\",MATCH("+-",Table2[S17_21_2],0),MATCH("+-",INDIRECT("2!"&amp;ADDRESS(A97+3,COLUMN(Table2[[#Headers],[S17_21_2]]))&amp;":"&amp;ADDRESS(COUNTA(Table2[NAMA BARANG])+2,COLUMN(Table2[[#Headers],[S17_21_2]]))),0)+A97)</f>
        <v>896</v>
      </c>
      <c r="B98" s="40" t="str">
        <f ca="1">INDEX(INDIRECT("Table2["&amp;p_17_21_1[[#Headers],[NAMA BARANG]]&amp;"]"),p_17_21_1[[#This Row],[\\]])</f>
        <v>Garisan Segitiga BT no.12</v>
      </c>
      <c r="C98" s="41">
        <f ca="1">INDEX(INDIRECT("Table2["&amp;p_17_21_1[[#Headers],[AWAL]]&amp;"]"),p_17_21_1[[#This Row],[\\]])</f>
        <v>0</v>
      </c>
      <c r="D98" s="42">
        <f ca="1">INDEX(Table2[M17_21_2],p_17_21_1[[#This Row],[\\]])</f>
        <v>5</v>
      </c>
      <c r="E98" s="42">
        <f ca="1">INDEX(Table2[K17_21_2],p_17_21_1[[#This Row],[\\]])</f>
        <v>0</v>
      </c>
      <c r="F98" s="42">
        <f ca="1">INDEX(Table2[TT],p_17_21_1[[#This Row],[\\]])</f>
        <v>5</v>
      </c>
    </row>
    <row r="99" spans="1:6" x14ac:dyDescent="0.25">
      <c r="A99" s="33">
        <f ca="1">IF(A98="\\",MATCH("+-",Table2[S17_21_2],0),MATCH("+-",INDIRECT("2!"&amp;ADDRESS(A98+3,COLUMN(Table2[[#Headers],[S17_21_2]]))&amp;":"&amp;ADDRESS(COUNTA(Table2[NAMA BARANG])+2,COLUMN(Table2[[#Headers],[S17_21_2]]))),0)+A98)</f>
        <v>914</v>
      </c>
      <c r="B99" s="40" t="str">
        <f ca="1">INDEX(INDIRECT("Table2["&amp;p_17_21_1[[#Headers],[NAMA BARANG]]&amp;"]"),p_17_21_1[[#This Row],[\\]])</f>
        <v>Garisan Si Rei A 1101 Jiyu</v>
      </c>
      <c r="C99" s="41">
        <f ca="1">INDEX(INDIRECT("Table2["&amp;p_17_21_1[[#Headers],[AWAL]]&amp;"]"),p_17_21_1[[#This Row],[\\]])</f>
        <v>7</v>
      </c>
      <c r="D99" s="42">
        <f ca="1">INDEX(Table2[M17_21_2],p_17_21_1[[#This Row],[\\]])</f>
        <v>0</v>
      </c>
      <c r="E99" s="42">
        <f ca="1">INDEX(Table2[K17_21_2],p_17_21_1[[#This Row],[\\]])</f>
        <v>-1</v>
      </c>
      <c r="F99" s="42">
        <f ca="1">INDEX(Table2[TT],p_17_21_1[[#This Row],[\\]])</f>
        <v>6</v>
      </c>
    </row>
    <row r="100" spans="1:6" x14ac:dyDescent="0.25">
      <c r="A100" s="33">
        <f ca="1">IF(A99="\\",MATCH("+-",Table2[S17_21_2],0),MATCH("+-",INDIRECT("2!"&amp;ADDRESS(A99+3,COLUMN(Table2[[#Headers],[S17_21_2]]))&amp;":"&amp;ADDRESS(COUNTA(Table2[NAMA BARANG])+2,COLUMN(Table2[[#Headers],[S17_21_2]]))),0)+A99)</f>
        <v>949</v>
      </c>
      <c r="B100" s="40" t="str">
        <f ca="1">INDEX(INDIRECT("Table2["&amp;p_17_21_1[[#Headers],[NAMA BARANG]]&amp;"]"),p_17_21_1[[#This Row],[\\]])</f>
        <v>Gunting FL coklat Gunindo</v>
      </c>
      <c r="C100" s="41">
        <f ca="1">INDEX(INDIRECT("Table2["&amp;p_17_21_1[[#Headers],[AWAL]]&amp;"]"),p_17_21_1[[#This Row],[\\]])</f>
        <v>0</v>
      </c>
      <c r="D100" s="42">
        <f ca="1">INDEX(Table2[M17_21_2],p_17_21_1[[#This Row],[\\]])</f>
        <v>1</v>
      </c>
      <c r="E100" s="42">
        <f ca="1">INDEX(Table2[K17_21_2],p_17_21_1[[#This Row],[\\]])</f>
        <v>0</v>
      </c>
      <c r="F100" s="42">
        <f ca="1">INDEX(Table2[TT],p_17_21_1[[#This Row],[\\]])</f>
        <v>1</v>
      </c>
    </row>
    <row r="101" spans="1:6" x14ac:dyDescent="0.25">
      <c r="A101" s="33">
        <f ca="1">IF(A100="\\",MATCH("+-",Table2[S17_21_2],0),MATCH("+-",INDIRECT("2!"&amp;ADDRESS(A100+3,COLUMN(Table2[[#Headers],[S17_21_2]]))&amp;":"&amp;ADDRESS(COUNTA(Table2[NAMA BARANG])+2,COLUMN(Table2[[#Headers],[S17_21_2]]))),0)+A100)</f>
        <v>950</v>
      </c>
      <c r="B101" s="40" t="str">
        <f ca="1">INDEX(INDIRECT("Table2["&amp;p_17_21_1[[#Headers],[NAMA BARANG]]&amp;"]"),p_17_21_1[[#This Row],[\\]])</f>
        <v>Gunting FM coklat Gunindo</v>
      </c>
      <c r="C101" s="41">
        <f ca="1">INDEX(INDIRECT("Table2["&amp;p_17_21_1[[#Headers],[AWAL]]&amp;"]"),p_17_21_1[[#This Row],[\\]])</f>
        <v>0</v>
      </c>
      <c r="D101" s="42">
        <f ca="1">INDEX(Table2[M17_21_2],p_17_21_1[[#This Row],[\\]])</f>
        <v>1</v>
      </c>
      <c r="E101" s="42">
        <f ca="1">INDEX(Table2[K17_21_2],p_17_21_1[[#This Row],[\\]])</f>
        <v>0</v>
      </c>
      <c r="F101" s="42">
        <f ca="1">INDEX(Table2[TT],p_17_21_1[[#This Row],[\\]])</f>
        <v>1</v>
      </c>
    </row>
    <row r="102" spans="1:6" x14ac:dyDescent="0.25">
      <c r="A102" s="33">
        <f ca="1">IF(A101="\\",MATCH("+-",Table2[S17_21_2],0),MATCH("+-",INDIRECT("2!"&amp;ADDRESS(A101+3,COLUMN(Table2[[#Headers],[S17_21_2]]))&amp;":"&amp;ADDRESS(COUNTA(Table2[NAMA BARANG])+2,COLUMN(Table2[[#Headers],[S17_21_2]]))),0)+A101)</f>
        <v>951</v>
      </c>
      <c r="B102" s="40" t="str">
        <f ca="1">INDEX(INDIRECT("Table2["&amp;p_17_21_1[[#Headers],[NAMA BARANG]]&amp;"]"),p_17_21_1[[#This Row],[\\]])</f>
        <v>Gunting HB 65 Gunindo</v>
      </c>
      <c r="C102" s="41">
        <f ca="1">INDEX(INDIRECT("Table2["&amp;p_17_21_1[[#Headers],[AWAL]]&amp;"]"),p_17_21_1[[#This Row],[\\]])</f>
        <v>0</v>
      </c>
      <c r="D102" s="42">
        <f ca="1">INDEX(Table2[M17_21_2],p_17_21_1[[#This Row],[\\]])</f>
        <v>1</v>
      </c>
      <c r="E102" s="42">
        <f ca="1">INDEX(Table2[K17_21_2],p_17_21_1[[#This Row],[\\]])</f>
        <v>0</v>
      </c>
      <c r="F102" s="42">
        <f ca="1">INDEX(Table2[TT],p_17_21_1[[#This Row],[\\]])</f>
        <v>1</v>
      </c>
    </row>
    <row r="103" spans="1:6" x14ac:dyDescent="0.25">
      <c r="A103" s="33">
        <f ca="1">IF(A102="\\",MATCH("+-",Table2[S17_21_2],0),MATCH("+-",INDIRECT("2!"&amp;ADDRESS(A102+3,COLUMN(Table2[[#Headers],[S17_21_2]]))&amp;":"&amp;ADDRESS(COUNTA(Table2[NAMA BARANG])+2,COLUMN(Table2[[#Headers],[S17_21_2]]))),0)+A102)</f>
        <v>952</v>
      </c>
      <c r="B103" s="40" t="str">
        <f ca="1">INDEX(INDIRECT("Table2["&amp;p_17_21_1[[#Headers],[NAMA BARANG]]&amp;"]"),p_17_21_1[[#This Row],[\\]])</f>
        <v>Gunting HB 75 Gunindo</v>
      </c>
      <c r="C103" s="41">
        <f ca="1">INDEX(INDIRECT("Table2["&amp;p_17_21_1[[#Headers],[AWAL]]&amp;"]"),p_17_21_1[[#This Row],[\\]])</f>
        <v>0</v>
      </c>
      <c r="D103" s="42">
        <f ca="1">INDEX(Table2[M17_21_2],p_17_21_1[[#This Row],[\\]])</f>
        <v>1</v>
      </c>
      <c r="E103" s="42">
        <f ca="1">INDEX(Table2[K17_21_2],p_17_21_1[[#This Row],[\\]])</f>
        <v>0</v>
      </c>
      <c r="F103" s="42">
        <f ca="1">INDEX(Table2[TT],p_17_21_1[[#This Row],[\\]])</f>
        <v>1</v>
      </c>
    </row>
    <row r="104" spans="1:6" x14ac:dyDescent="0.25">
      <c r="A104" s="33">
        <f ca="1">IF(A103="\\",MATCH("+-",Table2[S17_21_2],0),MATCH("+-",INDIRECT("2!"&amp;ADDRESS(A103+3,COLUMN(Table2[[#Headers],[S17_21_2]]))&amp;":"&amp;ADDRESS(COUNTA(Table2[NAMA BARANG])+2,COLUMN(Table2[[#Headers],[S17_21_2]]))),0)+A103)</f>
        <v>953</v>
      </c>
      <c r="B104" s="40" t="str">
        <f ca="1">INDEX(INDIRECT("Table2["&amp;p_17_21_1[[#Headers],[NAMA BARANG]]&amp;"]"),p_17_21_1[[#This Row],[\\]])</f>
        <v>Gunting HB 85 Gunindo</v>
      </c>
      <c r="C104" s="41">
        <f ca="1">INDEX(INDIRECT("Table2["&amp;p_17_21_1[[#Headers],[AWAL]]&amp;"]"),p_17_21_1[[#This Row],[\\]])</f>
        <v>0</v>
      </c>
      <c r="D104" s="42">
        <f ca="1">INDEX(Table2[M17_21_2],p_17_21_1[[#This Row],[\\]])</f>
        <v>1</v>
      </c>
      <c r="E104" s="42">
        <f ca="1">INDEX(Table2[K17_21_2],p_17_21_1[[#This Row],[\\]])</f>
        <v>0</v>
      </c>
      <c r="F104" s="42">
        <f ca="1">INDEX(Table2[TT],p_17_21_1[[#This Row],[\\]])</f>
        <v>1</v>
      </c>
    </row>
    <row r="105" spans="1:6" x14ac:dyDescent="0.25">
      <c r="A105" s="33">
        <f ca="1">IF(A104="\\",MATCH("+-",Table2[S17_21_2],0),MATCH("+-",INDIRECT("2!"&amp;ADDRESS(A104+3,COLUMN(Table2[[#Headers],[S17_21_2]]))&amp;":"&amp;ADDRESS(COUNTA(Table2[NAMA BARANG])+2,COLUMN(Table2[[#Headers],[S17_21_2]]))),0)+A104)</f>
        <v>979</v>
      </c>
      <c r="B105" s="40" t="str">
        <f ca="1">INDEX(INDIRECT("Table2["&amp;p_17_21_1[[#Headers],[NAMA BARANG]]&amp;"]"),p_17_21_1[[#This Row],[\\]])</f>
        <v>Gunting OLL Gunindo</v>
      </c>
      <c r="C105" s="41">
        <f ca="1">INDEX(INDIRECT("Table2["&amp;p_17_21_1[[#Headers],[AWAL]]&amp;"]"),p_17_21_1[[#This Row],[\\]])</f>
        <v>0</v>
      </c>
      <c r="D105" s="42">
        <f ca="1">INDEX(Table2[M17_21_2],p_17_21_1[[#This Row],[\\]])</f>
        <v>1</v>
      </c>
      <c r="E105" s="42">
        <f ca="1">INDEX(Table2[K17_21_2],p_17_21_1[[#This Row],[\\]])</f>
        <v>0</v>
      </c>
      <c r="F105" s="42">
        <f ca="1">INDEX(Table2[TT],p_17_21_1[[#This Row],[\\]])</f>
        <v>1</v>
      </c>
    </row>
    <row r="106" spans="1:6" x14ac:dyDescent="0.25">
      <c r="A106" s="33">
        <f ca="1">IF(A105="\\",MATCH("+-",Table2[S17_21_2],0),MATCH("+-",INDIRECT("2!"&amp;ADDRESS(A105+3,COLUMN(Table2[[#Headers],[S17_21_2]]))&amp;":"&amp;ADDRESS(COUNTA(Table2[NAMA BARANG])+2,COLUMN(Table2[[#Headers],[S17_21_2]]))),0)+A105)</f>
        <v>980</v>
      </c>
      <c r="B106" s="40" t="str">
        <f ca="1">INDEX(INDIRECT("Table2["&amp;p_17_21_1[[#Headers],[NAMA BARANG]]&amp;"]"),p_17_21_1[[#This Row],[\\]])</f>
        <v>Gunting OMM Gunindo</v>
      </c>
      <c r="C106" s="41">
        <f ca="1">INDEX(INDIRECT("Table2["&amp;p_17_21_1[[#Headers],[AWAL]]&amp;"]"),p_17_21_1[[#This Row],[\\]])</f>
        <v>0</v>
      </c>
      <c r="D106" s="42">
        <f ca="1">INDEX(Table2[M17_21_2],p_17_21_1[[#This Row],[\\]])</f>
        <v>1</v>
      </c>
      <c r="E106" s="42">
        <f ca="1">INDEX(Table2[K17_21_2],p_17_21_1[[#This Row],[\\]])</f>
        <v>0</v>
      </c>
      <c r="F106" s="42">
        <f ca="1">INDEX(Table2[TT],p_17_21_1[[#This Row],[\\]])</f>
        <v>1</v>
      </c>
    </row>
    <row r="107" spans="1:6" x14ac:dyDescent="0.25">
      <c r="A107" s="33">
        <f ca="1">IF(A106="\\",MATCH("+-",Table2[S17_21_2],0),MATCH("+-",INDIRECT("2!"&amp;ADDRESS(A106+3,COLUMN(Table2[[#Headers],[S17_21_2]]))&amp;":"&amp;ADDRESS(COUNTA(Table2[NAMA BARANG])+2,COLUMN(Table2[[#Headers],[S17_21_2]]))),0)+A106)</f>
        <v>1004</v>
      </c>
      <c r="B107" s="40" t="str">
        <f ca="1">INDEX(INDIRECT("Table2["&amp;p_17_21_1[[#Headers],[NAMA BARANG]]&amp;"]"),p_17_21_1[[#This Row],[\\]])</f>
        <v>ID card JBS 107 biru</v>
      </c>
      <c r="C107" s="41">
        <f ca="1">INDEX(INDIRECT("Table2["&amp;p_17_21_1[[#Headers],[AWAL]]&amp;"]"),p_17_21_1[[#This Row],[\\]])</f>
        <v>3</v>
      </c>
      <c r="D107" s="42">
        <f ca="1">INDEX(Table2[M17_21_2],p_17_21_1[[#This Row],[\\]])</f>
        <v>0</v>
      </c>
      <c r="E107" s="42">
        <f ca="1">INDEX(Table2[K17_21_2],p_17_21_1[[#This Row],[\\]])</f>
        <v>-1</v>
      </c>
      <c r="F107" s="42">
        <f ca="1">INDEX(Table2[TT],p_17_21_1[[#This Row],[\\]])</f>
        <v>2</v>
      </c>
    </row>
    <row r="108" spans="1:6" x14ac:dyDescent="0.25">
      <c r="A108" s="33">
        <f ca="1">IF(A107="\\",MATCH("+-",Table2[S17_21_2],0),MATCH("+-",INDIRECT("2!"&amp;ADDRESS(A107+3,COLUMN(Table2[[#Headers],[S17_21_2]]))&amp;":"&amp;ADDRESS(COUNTA(Table2[NAMA BARANG])+2,COLUMN(Table2[[#Headers],[S17_21_2]]))),0)+A107)</f>
        <v>1012</v>
      </c>
      <c r="B108" s="40" t="str">
        <f ca="1">INDEX(INDIRECT("Table2["&amp;p_17_21_1[[#Headers],[NAMA BARANG]]&amp;"]"),p_17_21_1[[#This Row],[\\]])</f>
        <v>Isi gel Fancy Vtro isi 20 dos 4 seri</v>
      </c>
      <c r="C108" s="41">
        <f ca="1">INDEX(INDIRECT("Table2["&amp;p_17_21_1[[#Headers],[AWAL]]&amp;"]"),p_17_21_1[[#This Row],[\\]])</f>
        <v>57</v>
      </c>
      <c r="D108" s="42">
        <f ca="1">INDEX(Table2[M17_21_2],p_17_21_1[[#This Row],[\\]])</f>
        <v>0</v>
      </c>
      <c r="E108" s="42">
        <f ca="1">INDEX(Table2[K17_21_2],p_17_21_1[[#This Row],[\\]])</f>
        <v>-4</v>
      </c>
      <c r="F108" s="42">
        <f ca="1">INDEX(Table2[TT],p_17_21_1[[#This Row],[\\]])</f>
        <v>53</v>
      </c>
    </row>
    <row r="109" spans="1:6" x14ac:dyDescent="0.25">
      <c r="A109" s="33">
        <f ca="1">IF(A108="\\",MATCH("+-",Table2[S17_21_2],0),MATCH("+-",INDIRECT("2!"&amp;ADDRESS(A108+3,COLUMN(Table2[[#Headers],[S17_21_2]]))&amp;":"&amp;ADDRESS(COUNTA(Table2[NAMA BARANG])+2,COLUMN(Table2[[#Headers],[S17_21_2]]))),0)+A108)</f>
        <v>1018</v>
      </c>
      <c r="B109" s="40" t="str">
        <f ca="1">INDEX(INDIRECT("Table2["&amp;p_17_21_1[[#Headers],[NAMA BARANG]]&amp;"]"),p_17_21_1[[#This Row],[\\]])</f>
        <v>Isi GW no 369</v>
      </c>
      <c r="C109" s="41">
        <f ca="1">INDEX(INDIRECT("Table2["&amp;p_17_21_1[[#Headers],[AWAL]]&amp;"]"),p_17_21_1[[#This Row],[\\]])</f>
        <v>0</v>
      </c>
      <c r="D109" s="42">
        <f ca="1">INDEX(Table2[M17_21_2],p_17_21_1[[#This Row],[\\]])</f>
        <v>3</v>
      </c>
      <c r="E109" s="42">
        <f ca="1">INDEX(Table2[K17_21_2],p_17_21_1[[#This Row],[\\]])</f>
        <v>0</v>
      </c>
      <c r="F109" s="42">
        <f ca="1">INDEX(Table2[TT],p_17_21_1[[#This Row],[\\]])</f>
        <v>3</v>
      </c>
    </row>
    <row r="110" spans="1:6" x14ac:dyDescent="0.25">
      <c r="A110" s="33">
        <f ca="1">IF(A109="\\",MATCH("+-",Table2[S17_21_2],0),MATCH("+-",INDIRECT("2!"&amp;ADDRESS(A109+3,COLUMN(Table2[[#Headers],[S17_21_2]]))&amp;":"&amp;ADDRESS(COUNTA(Table2[NAMA BARANG])+2,COLUMN(Table2[[#Headers],[S17_21_2]]))),0)+A109)</f>
        <v>1019</v>
      </c>
      <c r="B110" s="40" t="str">
        <f ca="1">INDEX(INDIRECT("Table2["&amp;p_17_21_1[[#Headers],[NAMA BARANG]]&amp;"]"),p_17_21_1[[#This Row],[\\]])</f>
        <v>Isi GW no.10</v>
      </c>
      <c r="C110" s="41">
        <f ca="1">INDEX(INDIRECT("Table2["&amp;p_17_21_1[[#Headers],[AWAL]]&amp;"]"),p_17_21_1[[#This Row],[\\]])</f>
        <v>0</v>
      </c>
      <c r="D110" s="42">
        <f ca="1">INDEX(Table2[M17_21_2],p_17_21_1[[#This Row],[\\]])</f>
        <v>14</v>
      </c>
      <c r="E110" s="42">
        <f ca="1">INDEX(Table2[K17_21_2],p_17_21_1[[#This Row],[\\]])</f>
        <v>0</v>
      </c>
      <c r="F110" s="42">
        <f ca="1">INDEX(Table2[TT],p_17_21_1[[#This Row],[\\]])</f>
        <v>14</v>
      </c>
    </row>
    <row r="111" spans="1:6" x14ac:dyDescent="0.25">
      <c r="A111" s="33">
        <f ca="1">IF(A110="\\",MATCH("+-",Table2[S17_21_2],0),MATCH("+-",INDIRECT("2!"&amp;ADDRESS(A110+3,COLUMN(Table2[[#Headers],[S17_21_2]]))&amp;":"&amp;ADDRESS(COUNTA(Table2[NAMA BARANG])+2,COLUMN(Table2[[#Headers],[S17_21_2]]))),0)+A110)</f>
        <v>1047</v>
      </c>
      <c r="B111" s="40" t="str">
        <f ca="1">INDEX(INDIRECT("Table2["&amp;p_17_21_1[[#Headers],[NAMA BARANG]]&amp;"]"),p_17_21_1[[#This Row],[\\]])</f>
        <v xml:space="preserve">Isolasi National </v>
      </c>
      <c r="C111" s="41">
        <f ca="1">INDEX(INDIRECT("Table2["&amp;p_17_21_1[[#Headers],[AWAL]]&amp;"]"),p_17_21_1[[#This Row],[\\]])</f>
        <v>11</v>
      </c>
      <c r="D111" s="42">
        <f ca="1">INDEX(Table2[M17_21_2],p_17_21_1[[#This Row],[\\]])</f>
        <v>0</v>
      </c>
      <c r="E111" s="42">
        <f ca="1">INDEX(Table2[K17_21_2],p_17_21_1[[#This Row],[\\]])</f>
        <v>-2</v>
      </c>
      <c r="F111" s="42">
        <f ca="1">INDEX(Table2[TT],p_17_21_1[[#This Row],[\\]])</f>
        <v>9</v>
      </c>
    </row>
    <row r="112" spans="1:6" x14ac:dyDescent="0.25">
      <c r="A112" s="33">
        <f ca="1">IF(A111="\\",MATCH("+-",Table2[S17_21_2],0),MATCH("+-",INDIRECT("2!"&amp;ADDRESS(A111+3,COLUMN(Table2[[#Headers],[S17_21_2]]))&amp;":"&amp;ADDRESS(COUNTA(Table2[NAMA BARANG])+2,COLUMN(Table2[[#Headers],[S17_21_2]]))),0)+A111)</f>
        <v>1048</v>
      </c>
      <c r="B112" s="40" t="str">
        <f ca="1">INDEX(INDIRECT("Table2["&amp;p_17_21_1[[#Headers],[NAMA BARANG]]&amp;"]"),p_17_21_1[[#This Row],[\\]])</f>
        <v>Isolasi tape C (1,2) Hologram</v>
      </c>
      <c r="C112" s="41">
        <f ca="1">INDEX(INDIRECT("Table2["&amp;p_17_21_1[[#Headers],[AWAL]]&amp;"]"),p_17_21_1[[#This Row],[\\]])</f>
        <v>7</v>
      </c>
      <c r="D112" s="42">
        <f ca="1">INDEX(Table2[M17_21_2],p_17_21_1[[#This Row],[\\]])</f>
        <v>0</v>
      </c>
      <c r="E112" s="42">
        <f ca="1">INDEX(Table2[K17_21_2],p_17_21_1[[#This Row],[\\]])</f>
        <v>-1</v>
      </c>
      <c r="F112" s="42">
        <f ca="1">INDEX(Table2[TT],p_17_21_1[[#This Row],[\\]])</f>
        <v>6</v>
      </c>
    </row>
    <row r="113" spans="1:6" x14ac:dyDescent="0.25">
      <c r="A113" s="33">
        <f ca="1">IF(A112="\\",MATCH("+-",Table2[S17_21_2],0),MATCH("+-",INDIRECT("2!"&amp;ADDRESS(A112+3,COLUMN(Table2[[#Headers],[S17_21_2]]))&amp;":"&amp;ADDRESS(COUNTA(Table2[NAMA BARANG])+2,COLUMN(Table2[[#Headers],[S17_21_2]]))),0)+A112)</f>
        <v>1086</v>
      </c>
      <c r="B113" s="40" t="str">
        <f ca="1">INDEX(INDIRECT("Table2["&amp;p_17_21_1[[#Headers],[NAMA BARANG]]&amp;"]"),p_17_21_1[[#This Row],[\\]])</f>
        <v>Kartu absen Kojiko</v>
      </c>
      <c r="C113" s="41">
        <f ca="1">INDEX(INDIRECT("Table2["&amp;p_17_21_1[[#Headers],[AWAL]]&amp;"]"),p_17_21_1[[#This Row],[\\]])</f>
        <v>0</v>
      </c>
      <c r="D113" s="42">
        <f ca="1">INDEX(Table2[M17_21_2],p_17_21_1[[#This Row],[\\]])</f>
        <v>4</v>
      </c>
      <c r="E113" s="42">
        <f ca="1">INDEX(Table2[K17_21_2],p_17_21_1[[#This Row],[\\]])</f>
        <v>0</v>
      </c>
      <c r="F113" s="42">
        <f ca="1">INDEX(Table2[TT],p_17_21_1[[#This Row],[\\]])</f>
        <v>4</v>
      </c>
    </row>
    <row r="114" spans="1:6" x14ac:dyDescent="0.25">
      <c r="A114" s="33">
        <f ca="1">IF(A113="\\",MATCH("+-",Table2[S17_21_2],0),MATCH("+-",INDIRECT("2!"&amp;ADDRESS(A113+3,COLUMN(Table2[[#Headers],[S17_21_2]]))&amp;":"&amp;ADDRESS(COUNTA(Table2[NAMA BARANG])+2,COLUMN(Table2[[#Headers],[S17_21_2]]))),0)+A113)</f>
        <v>1093</v>
      </c>
      <c r="B114" s="40" t="str">
        <f ca="1">INDEX(INDIRECT("Table2["&amp;p_17_21_1[[#Headers],[NAMA BARANG]]&amp;"]"),p_17_21_1[[#This Row],[\\]])</f>
        <v>Kartu Stock Kwarto M</v>
      </c>
      <c r="C114" s="41">
        <f ca="1">INDEX(INDIRECT("Table2["&amp;p_17_21_1[[#Headers],[AWAL]]&amp;"]"),p_17_21_1[[#This Row],[\\]])</f>
        <v>15</v>
      </c>
      <c r="D114" s="42">
        <f ca="1">INDEX(Table2[M17_21_2],p_17_21_1[[#This Row],[\\]])</f>
        <v>0</v>
      </c>
      <c r="E114" s="42">
        <f ca="1">INDEX(Table2[K17_21_2],p_17_21_1[[#This Row],[\\]])</f>
        <v>-1</v>
      </c>
      <c r="F114" s="42">
        <f ca="1">INDEX(Table2[TT],p_17_21_1[[#This Row],[\\]])</f>
        <v>14</v>
      </c>
    </row>
    <row r="115" spans="1:6" x14ac:dyDescent="0.25">
      <c r="A115" s="33">
        <f ca="1">IF(A114="\\",MATCH("+-",Table2[S17_21_2],0),MATCH("+-",INDIRECT("2!"&amp;ADDRESS(A114+3,COLUMN(Table2[[#Headers],[S17_21_2]]))&amp;":"&amp;ADDRESS(COUNTA(Table2[NAMA BARANG])+2,COLUMN(Table2[[#Headers],[S17_21_2]]))),0)+A114)</f>
        <v>1094</v>
      </c>
      <c r="B115" s="40" t="str">
        <f ca="1">INDEX(INDIRECT("Table2["&amp;p_17_21_1[[#Headers],[NAMA BARANG]]&amp;"]"),p_17_21_1[[#This Row],[\\]])</f>
        <v>Kartu stock Kwarto P</v>
      </c>
      <c r="C115" s="41">
        <f ca="1">INDEX(INDIRECT("Table2["&amp;p_17_21_1[[#Headers],[AWAL]]&amp;"]"),p_17_21_1[[#This Row],[\\]])</f>
        <v>9</v>
      </c>
      <c r="D115" s="42">
        <f ca="1">INDEX(Table2[M17_21_2],p_17_21_1[[#This Row],[\\]])</f>
        <v>0</v>
      </c>
      <c r="E115" s="42">
        <f ca="1">INDEX(Table2[K17_21_2],p_17_21_1[[#This Row],[\\]])</f>
        <v>-1</v>
      </c>
      <c r="F115" s="42">
        <f ca="1">INDEX(Table2[TT],p_17_21_1[[#This Row],[\\]])</f>
        <v>8</v>
      </c>
    </row>
    <row r="116" spans="1:6" x14ac:dyDescent="0.25">
      <c r="A116" s="33">
        <f ca="1">IF(A115="\\",MATCH("+-",Table2[S17_21_2],0),MATCH("+-",INDIRECT("2!"&amp;ADDRESS(A115+3,COLUMN(Table2[[#Headers],[S17_21_2]]))&amp;":"&amp;ADDRESS(COUNTA(Table2[NAMA BARANG])+2,COLUMN(Table2[[#Headers],[S17_21_2]]))),0)+A115)</f>
        <v>1190</v>
      </c>
      <c r="B116" s="40" t="str">
        <f ca="1">INDEX(INDIRECT("Table2["&amp;p_17_21_1[[#Headers],[NAMA BARANG]]&amp;"]"),p_17_21_1[[#This Row],[\\]])</f>
        <v>L Leaf B5/ 40 polos</v>
      </c>
      <c r="C116" s="41">
        <f ca="1">INDEX(INDIRECT("Table2["&amp;p_17_21_1[[#Headers],[AWAL]]&amp;"]"),p_17_21_1[[#This Row],[\\]])</f>
        <v>23</v>
      </c>
      <c r="D116" s="42">
        <f ca="1">INDEX(Table2[M17_21_2],p_17_21_1[[#This Row],[\\]])</f>
        <v>0</v>
      </c>
      <c r="E116" s="42">
        <f ca="1">INDEX(Table2[K17_21_2],p_17_21_1[[#This Row],[\\]])</f>
        <v>-2</v>
      </c>
      <c r="F116" s="42">
        <f ca="1">INDEX(Table2[TT],p_17_21_1[[#This Row],[\\]])</f>
        <v>21</v>
      </c>
    </row>
    <row r="117" spans="1:6" x14ac:dyDescent="0.25">
      <c r="A117" s="33">
        <f ca="1">IF(A116="\\",MATCH("+-",Table2[S17_21_2],0),MATCH("+-",INDIRECT("2!"&amp;ADDRESS(A116+3,COLUMN(Table2[[#Headers],[S17_21_2]]))&amp;":"&amp;ADDRESS(COUNTA(Table2[NAMA BARANG])+2,COLUMN(Table2[[#Headers],[S17_21_2]]))),0)+A116)</f>
        <v>1221</v>
      </c>
      <c r="B117" s="40" t="str">
        <f ca="1">INDEX(INDIRECT("Table2["&amp;p_17_21_1[[#Headers],[NAMA BARANG]]&amp;"]"),p_17_21_1[[#This Row],[\\]])</f>
        <v>Lem tembak k Adtek FAKTUR(29)/ BIASA(1)</v>
      </c>
      <c r="C117" s="41">
        <f ca="1">INDEX(INDIRECT("Table2["&amp;p_17_21_1[[#Headers],[AWAL]]&amp;"]"),p_17_21_1[[#This Row],[\\]])</f>
        <v>30</v>
      </c>
      <c r="D117" s="42">
        <f ca="1">INDEX(Table2[M17_21_2],p_17_21_1[[#This Row],[\\]])</f>
        <v>0</v>
      </c>
      <c r="E117" s="42">
        <f ca="1">INDEX(Table2[K17_21_2],p_17_21_1[[#This Row],[\\]])</f>
        <v>-1</v>
      </c>
      <c r="F117" s="42">
        <f ca="1">INDEX(Table2[TT],p_17_21_1[[#This Row],[\\]])</f>
        <v>29</v>
      </c>
    </row>
    <row r="118" spans="1:6" x14ac:dyDescent="0.25">
      <c r="A118" s="33">
        <f ca="1">IF(A117="\\",MATCH("+-",Table2[S17_21_2],0),MATCH("+-",INDIRECT("2!"&amp;ADDRESS(A117+3,COLUMN(Table2[[#Headers],[S17_21_2]]))&amp;":"&amp;ADDRESS(COUNTA(Table2[NAMA BARANG])+2,COLUMN(Table2[[#Headers],[S17_21_2]]))),0)+A117)</f>
        <v>1222</v>
      </c>
      <c r="B118" s="40" t="str">
        <f ca="1">INDEX(INDIRECT("Table2["&amp;p_17_21_1[[#Headers],[NAMA BARANG]]&amp;"]"),p_17_21_1[[#This Row],[\\]])</f>
        <v>Lem tembak k putih MS</v>
      </c>
      <c r="C118" s="41">
        <f ca="1">INDEX(INDIRECT("Table2["&amp;p_17_21_1[[#Headers],[AWAL]]&amp;"]"),p_17_21_1[[#This Row],[\\]])</f>
        <v>13</v>
      </c>
      <c r="D118" s="42">
        <f ca="1">INDEX(Table2[M17_21_2],p_17_21_1[[#This Row],[\\]])</f>
        <v>0</v>
      </c>
      <c r="E118" s="42">
        <f ca="1">INDEX(Table2[K17_21_2],p_17_21_1[[#This Row],[\\]])</f>
        <v>-1</v>
      </c>
      <c r="F118" s="42">
        <f ca="1">INDEX(Table2[TT],p_17_21_1[[#This Row],[\\]])</f>
        <v>12</v>
      </c>
    </row>
    <row r="119" spans="1:6" x14ac:dyDescent="0.25">
      <c r="A119" s="33">
        <f ca="1">IF(A118="\\",MATCH("+-",Table2[S17_21_2],0),MATCH("+-",INDIRECT("2!"&amp;ADDRESS(A118+3,COLUMN(Table2[[#Headers],[S17_21_2]]))&amp;":"&amp;ADDRESS(COUNTA(Table2[NAMA BARANG])+2,COLUMN(Table2[[#Headers],[S17_21_2]]))),0)+A118)</f>
        <v>1294</v>
      </c>
      <c r="B119" s="40" t="str">
        <f ca="1">INDEX(INDIRECT("Table2["&amp;p_17_21_1[[#Headers],[NAMA BARANG]]&amp;"]"),p_17_21_1[[#This Row],[\\]])</f>
        <v>Map gagang kcg 2 batik nariko Hj(2) M(1) B(1) Coklat (1)</v>
      </c>
      <c r="C119" s="41">
        <f ca="1">INDEX(INDIRECT("Table2["&amp;p_17_21_1[[#Headers],[AWAL]]&amp;"]"),p_17_21_1[[#This Row],[\\]])</f>
        <v>5</v>
      </c>
      <c r="D119" s="42">
        <f ca="1">INDEX(Table2[M17_21_2],p_17_21_1[[#This Row],[\\]])</f>
        <v>0</v>
      </c>
      <c r="E119" s="42">
        <f ca="1">INDEX(Table2[K17_21_2],p_17_21_1[[#This Row],[\\]])</f>
        <v>-1</v>
      </c>
      <c r="F119" s="42">
        <f ca="1">INDEX(Table2[TT],p_17_21_1[[#This Row],[\\]])</f>
        <v>4</v>
      </c>
    </row>
    <row r="120" spans="1:6" x14ac:dyDescent="0.25">
      <c r="A120" s="33">
        <f ca="1">IF(A119="\\",MATCH("+-",Table2[S17_21_2],0),MATCH("+-",INDIRECT("2!"&amp;ADDRESS(A119+3,COLUMN(Table2[[#Headers],[S17_21_2]]))&amp;":"&amp;ADDRESS(COUNTA(Table2[NAMA BARANG])+2,COLUMN(Table2[[#Headers],[S17_21_2]]))),0)+A119)</f>
        <v>1330</v>
      </c>
      <c r="B120" s="40" t="str">
        <f ca="1">INDEX(INDIRECT("Table2["&amp;p_17_21_1[[#Headers],[NAMA BARANG]]&amp;"]"),p_17_21_1[[#This Row],[\\]])</f>
        <v>Map kcg sika P (11), HJ(15)</v>
      </c>
      <c r="C120" s="41">
        <f ca="1">INDEX(INDIRECT("Table2["&amp;p_17_21_1[[#Headers],[AWAL]]&amp;"]"),p_17_21_1[[#This Row],[\\]])</f>
        <v>29</v>
      </c>
      <c r="D120" s="42">
        <f ca="1">INDEX(Table2[M17_21_2],p_17_21_1[[#This Row],[\\]])</f>
        <v>0</v>
      </c>
      <c r="E120" s="42">
        <f ca="1">INDEX(Table2[K17_21_2],p_17_21_1[[#This Row],[\\]])</f>
        <v>-3</v>
      </c>
      <c r="F120" s="42">
        <f ca="1">INDEX(Table2[TT],p_17_21_1[[#This Row],[\\]])</f>
        <v>26</v>
      </c>
    </row>
    <row r="121" spans="1:6" x14ac:dyDescent="0.25">
      <c r="A121" s="33">
        <f ca="1">IF(A120="\\",MATCH("+-",Table2[S17_21_2],0),MATCH("+-",INDIRECT("2!"&amp;ADDRESS(A120+3,COLUMN(Table2[[#Headers],[S17_21_2]]))&amp;":"&amp;ADDRESS(COUNTA(Table2[NAMA BARANG])+2,COLUMN(Table2[[#Headers],[S17_21_2]]))),0)+A120)</f>
        <v>1354</v>
      </c>
      <c r="B121" s="40" t="str">
        <f ca="1">INDEX(INDIRECT("Table2["&amp;p_17_21_1[[#Headers],[NAMA BARANG]]&amp;"]"),p_17_21_1[[#This Row],[\\]])</f>
        <v>Map Topla 3090 W Hitam</v>
      </c>
      <c r="C121" s="41">
        <f ca="1">INDEX(INDIRECT("Table2["&amp;p_17_21_1[[#Headers],[AWAL]]&amp;"]"),p_17_21_1[[#This Row],[\\]])</f>
        <v>0</v>
      </c>
      <c r="D121" s="42">
        <f ca="1">INDEX(Table2[M17_21_2],p_17_21_1[[#This Row],[\\]])</f>
        <v>3</v>
      </c>
      <c r="E121" s="42">
        <f ca="1">INDEX(Table2[K17_21_2],p_17_21_1[[#This Row],[\\]])</f>
        <v>0</v>
      </c>
      <c r="F121" s="42">
        <f ca="1">INDEX(Table2[TT],p_17_21_1[[#This Row],[\\]])</f>
        <v>3</v>
      </c>
    </row>
    <row r="122" spans="1:6" x14ac:dyDescent="0.25">
      <c r="A122" s="33">
        <f ca="1">IF(A121="\\",MATCH("+-",Table2[S17_21_2],0),MATCH("+-",INDIRECT("2!"&amp;ADDRESS(A121+3,COLUMN(Table2[[#Headers],[S17_21_2]]))&amp;":"&amp;ADDRESS(COUNTA(Table2[NAMA BARANG])+2,COLUMN(Table2[[#Headers],[S17_21_2]]))),0)+A121)</f>
        <v>1356</v>
      </c>
      <c r="B122" s="40" t="str">
        <f ca="1">INDEX(INDIRECT("Table2["&amp;p_17_21_1[[#Headers],[NAMA BARANG]]&amp;"]"),p_17_21_1[[#This Row],[\\]])</f>
        <v>Map Topla 3090 W Merah</v>
      </c>
      <c r="C122" s="41">
        <f ca="1">INDEX(INDIRECT("Table2["&amp;p_17_21_1[[#Headers],[AWAL]]&amp;"]"),p_17_21_1[[#This Row],[\\]])</f>
        <v>3</v>
      </c>
      <c r="D122" s="42">
        <f ca="1">INDEX(Table2[M17_21_2],p_17_21_1[[#This Row],[\\]])</f>
        <v>2</v>
      </c>
      <c r="E122" s="42">
        <f ca="1">INDEX(Table2[K17_21_2],p_17_21_1[[#This Row],[\\]])</f>
        <v>0</v>
      </c>
      <c r="F122" s="42">
        <f ca="1">INDEX(Table2[TT],p_17_21_1[[#This Row],[\\]])</f>
        <v>5</v>
      </c>
    </row>
    <row r="123" spans="1:6" x14ac:dyDescent="0.25">
      <c r="A123" s="33">
        <f ca="1">IF(A122="\\",MATCH("+-",Table2[S17_21_2],0),MATCH("+-",INDIRECT("2!"&amp;ADDRESS(A122+3,COLUMN(Table2[[#Headers],[S17_21_2]]))&amp;":"&amp;ADDRESS(COUNTA(Table2[NAMA BARANG])+2,COLUMN(Table2[[#Headers],[S17_21_2]]))),0)+A122)</f>
        <v>1358</v>
      </c>
      <c r="B123" s="40" t="str">
        <f ca="1">INDEX(INDIRECT("Table2["&amp;p_17_21_1[[#Headers],[NAMA BARANG]]&amp;"]"),p_17_21_1[[#This Row],[\\]])</f>
        <v>Map Topla 3090 W ungu</v>
      </c>
      <c r="C123" s="41">
        <f ca="1">INDEX(INDIRECT("Table2["&amp;p_17_21_1[[#Headers],[AWAL]]&amp;"]"),p_17_21_1[[#This Row],[\\]])</f>
        <v>2</v>
      </c>
      <c r="D123" s="42">
        <f ca="1">INDEX(Table2[M17_21_2],p_17_21_1[[#This Row],[\\]])</f>
        <v>1</v>
      </c>
      <c r="E123" s="42">
        <f ca="1">INDEX(Table2[K17_21_2],p_17_21_1[[#This Row],[\\]])</f>
        <v>0</v>
      </c>
      <c r="F123" s="42">
        <f ca="1">INDEX(Table2[TT],p_17_21_1[[#This Row],[\\]])</f>
        <v>3</v>
      </c>
    </row>
    <row r="124" spans="1:6" x14ac:dyDescent="0.25">
      <c r="A124" s="33">
        <f ca="1">IF(A123="\\",MATCH("+-",Table2[S17_21_2],0),MATCH("+-",INDIRECT("2!"&amp;ADDRESS(A123+3,COLUMN(Table2[[#Headers],[S17_21_2]]))&amp;":"&amp;ADDRESS(COUNTA(Table2[NAMA BARANG])+2,COLUMN(Table2[[#Headers],[S17_21_2]]))),0)+A123)</f>
        <v>1359</v>
      </c>
      <c r="B124" s="40" t="str">
        <f ca="1">INDEX(INDIRECT("Table2["&amp;p_17_21_1[[#Headers],[NAMA BARANG]]&amp;"]"),p_17_21_1[[#This Row],[\\]])</f>
        <v>Map Topla 40 lb</v>
      </c>
      <c r="C124" s="41">
        <f ca="1">INDEX(INDIRECT("Table2["&amp;p_17_21_1[[#Headers],[AWAL]]&amp;"]"),p_17_21_1[[#This Row],[\\]])</f>
        <v>3</v>
      </c>
      <c r="D124" s="42">
        <f ca="1">INDEX(Table2[M17_21_2],p_17_21_1[[#This Row],[\\]])</f>
        <v>0</v>
      </c>
      <c r="E124" s="42">
        <f ca="1">INDEX(Table2[K17_21_2],p_17_21_1[[#This Row],[\\]])</f>
        <v>-2</v>
      </c>
      <c r="F124" s="42">
        <f ca="1">INDEX(Table2[TT],p_17_21_1[[#This Row],[\\]])</f>
        <v>1</v>
      </c>
    </row>
    <row r="125" spans="1:6" x14ac:dyDescent="0.25">
      <c r="A125" s="33">
        <f ca="1">IF(A124="\\",MATCH("+-",Table2[S17_21_2],0),MATCH("+-",INDIRECT("2!"&amp;ADDRESS(A124+3,COLUMN(Table2[[#Headers],[S17_21_2]]))&amp;":"&amp;ADDRESS(COUNTA(Table2[NAMA BARANG])+2,COLUMN(Table2[[#Headers],[S17_21_2]]))),0)+A124)</f>
        <v>1360</v>
      </c>
      <c r="B125" s="40" t="str">
        <f ca="1">INDEX(INDIRECT("Table2["&amp;p_17_21_1[[#Headers],[NAMA BARANG]]&amp;"]"),p_17_21_1[[#This Row],[\\]])</f>
        <v>Map Topla 60 lb</v>
      </c>
      <c r="C125" s="41">
        <f ca="1">INDEX(INDIRECT("Table2["&amp;p_17_21_1[[#Headers],[AWAL]]&amp;"]"),p_17_21_1[[#This Row],[\\]])</f>
        <v>3</v>
      </c>
      <c r="D125" s="42">
        <f ca="1">INDEX(Table2[M17_21_2],p_17_21_1[[#This Row],[\\]])</f>
        <v>0</v>
      </c>
      <c r="E125" s="42">
        <f ca="1">INDEX(Table2[K17_21_2],p_17_21_1[[#This Row],[\\]])</f>
        <v>-1</v>
      </c>
      <c r="F125" s="42">
        <f ca="1">INDEX(Table2[TT],p_17_21_1[[#This Row],[\\]])</f>
        <v>2</v>
      </c>
    </row>
    <row r="126" spans="1:6" x14ac:dyDescent="0.25">
      <c r="A126" s="33">
        <f ca="1">IF(A125="\\",MATCH("+-",Table2[S17_21_2],0),MATCH("+-",INDIRECT("2!"&amp;ADDRESS(A125+3,COLUMN(Table2[[#Headers],[S17_21_2]]))&amp;":"&amp;ADDRESS(COUNTA(Table2[NAMA BARANG])+2,COLUMN(Table2[[#Headers],[S17_21_2]]))),0)+A125)</f>
        <v>1386</v>
      </c>
      <c r="B126" s="40" t="str">
        <f ca="1">INDEX(INDIRECT("Table2["&amp;p_17_21_1[[#Headers],[NAMA BARANG]]&amp;"]"),p_17_21_1[[#This Row],[\\]])</f>
        <v>Masker 3 ply</v>
      </c>
      <c r="C126" s="41">
        <f ca="1">INDEX(INDIRECT("Table2["&amp;p_17_21_1[[#Headers],[AWAL]]&amp;"]"),p_17_21_1[[#This Row],[\\]])</f>
        <v>29</v>
      </c>
      <c r="D126" s="42">
        <f ca="1">INDEX(Table2[M17_21_2],p_17_21_1[[#This Row],[\\]])</f>
        <v>0</v>
      </c>
      <c r="E126" s="42">
        <f ca="1">INDEX(Table2[K17_21_2],p_17_21_1[[#This Row],[\\]])</f>
        <v>-16</v>
      </c>
      <c r="F126" s="42">
        <f ca="1">INDEX(Table2[TT],p_17_21_1[[#This Row],[\\]])</f>
        <v>13</v>
      </c>
    </row>
    <row r="127" spans="1:6" x14ac:dyDescent="0.25">
      <c r="A127" s="33">
        <f ca="1">IF(A126="\\",MATCH("+-",Table2[S17_21_2],0),MATCH("+-",INDIRECT("2!"&amp;ADDRESS(A126+3,COLUMN(Table2[[#Headers],[S17_21_2]]))&amp;":"&amp;ADDRESS(COUNTA(Table2[NAMA BARANG])+2,COLUMN(Table2[[#Headers],[S17_21_2]]))),0)+A126)</f>
        <v>1404</v>
      </c>
      <c r="B127" s="40" t="str">
        <f ca="1">INDEX(INDIRECT("Table2["&amp;p_17_21_1[[#Headers],[NAMA BARANG]]&amp;"]"),p_17_21_1[[#This Row],[\\]])</f>
        <v>Mech pensil Vanco 521</v>
      </c>
      <c r="C127" s="41">
        <f ca="1">INDEX(INDIRECT("Table2["&amp;p_17_21_1[[#Headers],[AWAL]]&amp;"]"),p_17_21_1[[#This Row],[\\]])</f>
        <v>8</v>
      </c>
      <c r="D127" s="42">
        <f ca="1">INDEX(Table2[M17_21_2],p_17_21_1[[#This Row],[\\]])</f>
        <v>0</v>
      </c>
      <c r="E127" s="42">
        <f ca="1">INDEX(Table2[K17_21_2],p_17_21_1[[#This Row],[\\]])</f>
        <v>-1</v>
      </c>
      <c r="F127" s="42">
        <f ca="1">INDEX(Table2[TT],p_17_21_1[[#This Row],[\\]])</f>
        <v>7</v>
      </c>
    </row>
    <row r="128" spans="1:6" x14ac:dyDescent="0.25">
      <c r="A128" s="33">
        <f ca="1">IF(A127="\\",MATCH("+-",Table2[S17_21_2],0),MATCH("+-",INDIRECT("2!"&amp;ADDRESS(A127+3,COLUMN(Table2[[#Headers],[S17_21_2]]))&amp;":"&amp;ADDRESS(COUNTA(Table2[NAMA BARANG])+2,COLUMN(Table2[[#Headers],[S17_21_2]]))),0)+A127)</f>
        <v>1456</v>
      </c>
      <c r="B128" s="40" t="str">
        <f ca="1">INDEX(INDIRECT("Table2["&amp;p_17_21_1[[#Headers],[NAMA BARANG]]&amp;"]"),p_17_21_1[[#This Row],[\\]])</f>
        <v>Oil Colour Vanco CA 140 (9 ml)</v>
      </c>
      <c r="C128" s="41">
        <f ca="1">INDEX(INDIRECT("Table2["&amp;p_17_21_1[[#Headers],[AWAL]]&amp;"]"),p_17_21_1[[#This Row],[\\]])</f>
        <v>8</v>
      </c>
      <c r="D128" s="42">
        <f ca="1">INDEX(Table2[M17_21_2],p_17_21_1[[#This Row],[\\]])</f>
        <v>0</v>
      </c>
      <c r="E128" s="42">
        <f ca="1">INDEX(Table2[K17_21_2],p_17_21_1[[#This Row],[\\]])</f>
        <v>-1</v>
      </c>
      <c r="F128" s="42">
        <f ca="1">INDEX(Table2[TT],p_17_21_1[[#This Row],[\\]])</f>
        <v>7</v>
      </c>
    </row>
    <row r="129" spans="1:6" x14ac:dyDescent="0.25">
      <c r="A129" s="33">
        <f ca="1">IF(A128="\\",MATCH("+-",Table2[S17_21_2],0),MATCH("+-",INDIRECT("2!"&amp;ADDRESS(A128+3,COLUMN(Table2[[#Headers],[S17_21_2]]))&amp;":"&amp;ADDRESS(COUNTA(Table2[NAMA BARANG])+2,COLUMN(Table2[[#Headers],[S17_21_2]]))),0)+A128)</f>
        <v>1473</v>
      </c>
      <c r="B129" s="40" t="str">
        <f ca="1">INDEX(INDIRECT("Table2["&amp;p_17_21_1[[#Headers],[NAMA BARANG]]&amp;"]"),p_17_21_1[[#This Row],[\\]])</f>
        <v>OP DB 12W</v>
      </c>
      <c r="C129" s="41">
        <f ca="1">INDEX(INDIRECT("Table2["&amp;p_17_21_1[[#Headers],[AWAL]]&amp;"]"),p_17_21_1[[#This Row],[\\]])</f>
        <v>6</v>
      </c>
      <c r="D129" s="42">
        <f ca="1">INDEX(Table2[M17_21_2],p_17_21_1[[#This Row],[\\]])</f>
        <v>0</v>
      </c>
      <c r="E129" s="42">
        <f ca="1">INDEX(Table2[K17_21_2],p_17_21_1[[#This Row],[\\]])</f>
        <v>-1</v>
      </c>
      <c r="F129" s="42">
        <f ca="1">INDEX(Table2[TT],p_17_21_1[[#This Row],[\\]])</f>
        <v>5</v>
      </c>
    </row>
    <row r="130" spans="1:6" x14ac:dyDescent="0.25">
      <c r="A130" s="33">
        <f ca="1">IF(A129="\\",MATCH("+-",Table2[S17_21_2],0),MATCH("+-",INDIRECT("2!"&amp;ADDRESS(A129+3,COLUMN(Table2[[#Headers],[S17_21_2]]))&amp;":"&amp;ADDRESS(COUNTA(Table2[NAMA BARANG])+2,COLUMN(Table2[[#Headers],[S17_21_2]]))),0)+A129)</f>
        <v>1476</v>
      </c>
      <c r="B130" s="40" t="str">
        <f ca="1">INDEX(INDIRECT("Table2["&amp;p_17_21_1[[#Headers],[NAMA BARANG]]&amp;"]"),p_17_21_1[[#This Row],[\\]])</f>
        <v>OP putar 12w pdk 1011 Box</v>
      </c>
      <c r="C130" s="41">
        <f ca="1">INDEX(INDIRECT("Table2["&amp;p_17_21_1[[#Headers],[AWAL]]&amp;"]"),p_17_21_1[[#This Row],[\\]])</f>
        <v>38</v>
      </c>
      <c r="D130" s="42">
        <f ca="1">INDEX(Table2[M17_21_2],p_17_21_1[[#This Row],[\\]])</f>
        <v>0</v>
      </c>
      <c r="E130" s="42">
        <f ca="1">INDEX(Table2[K17_21_2],p_17_21_1[[#This Row],[\\]])</f>
        <v>-1</v>
      </c>
      <c r="F130" s="42">
        <f ca="1">INDEX(Table2[TT],p_17_21_1[[#This Row],[\\]])</f>
        <v>37</v>
      </c>
    </row>
    <row r="131" spans="1:6" x14ac:dyDescent="0.25">
      <c r="A131" s="33">
        <f ca="1">IF(A130="\\",MATCH("+-",Table2[S17_21_2],0),MATCH("+-",INDIRECT("2!"&amp;ADDRESS(A130+3,COLUMN(Table2[[#Headers],[S17_21_2]]))&amp;":"&amp;ADDRESS(COUNTA(Table2[NAMA BARANG])+2,COLUMN(Table2[[#Headers],[S17_21_2]]))),0)+A130)</f>
        <v>1486</v>
      </c>
      <c r="B131" s="40" t="str">
        <f ca="1">INDEX(INDIRECT("Table2["&amp;p_17_21_1[[#Headers],[NAMA BARANG]]&amp;"]"),p_17_21_1[[#This Row],[\\]])</f>
        <v>P Case KRT 2203 2 susun metallik</v>
      </c>
      <c r="C131" s="41">
        <f ca="1">INDEX(INDIRECT("Table2["&amp;p_17_21_1[[#Headers],[AWAL]]&amp;"]"),p_17_21_1[[#This Row],[\\]])</f>
        <v>11</v>
      </c>
      <c r="D131" s="42">
        <f ca="1">INDEX(Table2[M17_21_2],p_17_21_1[[#This Row],[\\]])</f>
        <v>0</v>
      </c>
      <c r="E131" s="42">
        <f ca="1">INDEX(Table2[K17_21_2],p_17_21_1[[#This Row],[\\]])</f>
        <v>-1</v>
      </c>
      <c r="F131" s="42">
        <f ca="1">INDEX(Table2[TT],p_17_21_1[[#This Row],[\\]])</f>
        <v>10</v>
      </c>
    </row>
    <row r="132" spans="1:6" x14ac:dyDescent="0.25">
      <c r="A132" s="33">
        <f ca="1">IF(A131="\\",MATCH("+-",Table2[S17_21_2],0),MATCH("+-",INDIRECT("2!"&amp;ADDRESS(A131+3,COLUMN(Table2[[#Headers],[S17_21_2]]))&amp;":"&amp;ADDRESS(COUNTA(Table2[NAMA BARANG])+2,COLUMN(Table2[[#Headers],[S17_21_2]]))),0)+A131)</f>
        <v>1489</v>
      </c>
      <c r="B132" s="40" t="str">
        <f ca="1">INDEX(INDIRECT("Table2["&amp;p_17_21_1[[#Headers],[NAMA BARANG]]&amp;"]"),p_17_21_1[[#This Row],[\\]])</f>
        <v>P case magnit 35139</v>
      </c>
      <c r="C132" s="41">
        <f ca="1">INDEX(INDIRECT("Table2["&amp;p_17_21_1[[#Headers],[AWAL]]&amp;"]"),p_17_21_1[[#This Row],[\\]])</f>
        <v>33</v>
      </c>
      <c r="D132" s="42">
        <f ca="1">INDEX(Table2[M17_21_2],p_17_21_1[[#This Row],[\\]])</f>
        <v>0</v>
      </c>
      <c r="E132" s="42">
        <f ca="1">INDEX(Table2[K17_21_2],p_17_21_1[[#This Row],[\\]])</f>
        <v>-1</v>
      </c>
      <c r="F132" s="42">
        <f ca="1">INDEX(Table2[TT],p_17_21_1[[#This Row],[\\]])</f>
        <v>32</v>
      </c>
    </row>
    <row r="133" spans="1:6" x14ac:dyDescent="0.25">
      <c r="A133" s="33">
        <f ca="1">IF(A132="\\",MATCH("+-",Table2[S17_21_2],0),MATCH("+-",INDIRECT("2!"&amp;ADDRESS(A132+3,COLUMN(Table2[[#Headers],[S17_21_2]]))&amp;":"&amp;ADDRESS(COUNTA(Table2[NAMA BARANG])+2,COLUMN(Table2[[#Headers],[S17_21_2]]))),0)+A132)</f>
        <v>1493</v>
      </c>
      <c r="B133" s="40" t="str">
        <f ca="1">INDEX(INDIRECT("Table2["&amp;p_17_21_1[[#Headers],[NAMA BARANG]]&amp;"]"),p_17_21_1[[#This Row],[\\]])</f>
        <v>P Case Magnit call MC 7121 ATAS (1)/ BLK (40)</v>
      </c>
      <c r="C133" s="41">
        <f ca="1">INDEX(INDIRECT("Table2["&amp;p_17_21_1[[#Headers],[AWAL]]&amp;"]"),p_17_21_1[[#This Row],[\\]])</f>
        <v>49</v>
      </c>
      <c r="D133" s="42">
        <f ca="1">INDEX(Table2[M17_21_2],p_17_21_1[[#This Row],[\\]])</f>
        <v>0</v>
      </c>
      <c r="E133" s="42">
        <f ca="1">INDEX(Table2[K17_21_2],p_17_21_1[[#This Row],[\\]])</f>
        <v>-8</v>
      </c>
      <c r="F133" s="42">
        <f ca="1">INDEX(Table2[TT],p_17_21_1[[#This Row],[\\]])</f>
        <v>41</v>
      </c>
    </row>
    <row r="134" spans="1:6" x14ac:dyDescent="0.25">
      <c r="A134" s="33">
        <f ca="1">IF(A133="\\",MATCH("+-",Table2[S17_21_2],0),MATCH("+-",INDIRECT("2!"&amp;ADDRESS(A133+3,COLUMN(Table2[[#Headers],[S17_21_2]]))&amp;":"&amp;ADDRESS(COUNTA(Table2[NAMA BARANG])+2,COLUMN(Table2[[#Headers],[S17_21_2]]))),0)+A133)</f>
        <v>1495</v>
      </c>
      <c r="B134" s="40" t="str">
        <f ca="1">INDEX(INDIRECT("Table2["&amp;p_17_21_1[[#Headers],[NAMA BARANG]]&amp;"]"),p_17_21_1[[#This Row],[\\]])</f>
        <v>P case magnit+call CC-7806</v>
      </c>
      <c r="C134" s="41">
        <f ca="1">INDEX(INDIRECT("Table2["&amp;p_17_21_1[[#Headers],[AWAL]]&amp;"]"),p_17_21_1[[#This Row],[\\]])</f>
        <v>9</v>
      </c>
      <c r="D134" s="42">
        <f ca="1">INDEX(Table2[M17_21_2],p_17_21_1[[#This Row],[\\]])</f>
        <v>0</v>
      </c>
      <c r="E134" s="42">
        <f ca="1">INDEX(Table2[K17_21_2],p_17_21_1[[#This Row],[\\]])</f>
        <v>-9</v>
      </c>
      <c r="F134" s="42">
        <f ca="1">INDEX(Table2[TT],p_17_21_1[[#This Row],[\\]])</f>
        <v>21</v>
      </c>
    </row>
    <row r="135" spans="1:6" x14ac:dyDescent="0.25">
      <c r="A135" s="33">
        <f ca="1">IF(A134="\\",MATCH("+-",Table2[S17_21_2],0),MATCH("+-",INDIRECT("2!"&amp;ADDRESS(A134+3,COLUMN(Table2[[#Headers],[S17_21_2]]))&amp;":"&amp;ADDRESS(COUNTA(Table2[NAMA BARANG])+2,COLUMN(Table2[[#Headers],[S17_21_2]]))),0)+A134)</f>
        <v>1531</v>
      </c>
      <c r="B135" s="40" t="str">
        <f ca="1">INDEX(INDIRECT("Table2["&amp;p_17_21_1[[#Headers],[NAMA BARANG]]&amp;"]"),p_17_21_1[[#This Row],[\\]])</f>
        <v>PC AD 006</v>
      </c>
      <c r="C135" s="41">
        <f ca="1">INDEX(INDIRECT("Table2["&amp;p_17_21_1[[#Headers],[AWAL]]&amp;"]"),p_17_21_1[[#This Row],[\\]])</f>
        <v>7</v>
      </c>
      <c r="D135" s="42">
        <f ca="1">INDEX(Table2[M17_21_2],p_17_21_1[[#This Row],[\\]])</f>
        <v>0</v>
      </c>
      <c r="E135" s="42">
        <f ca="1">INDEX(Table2[K17_21_2],p_17_21_1[[#This Row],[\\]])</f>
        <v>-2</v>
      </c>
      <c r="F135" s="42">
        <f ca="1">INDEX(Table2[TT],p_17_21_1[[#This Row],[\\]])</f>
        <v>5</v>
      </c>
    </row>
    <row r="136" spans="1:6" x14ac:dyDescent="0.25">
      <c r="A136" s="33">
        <f ca="1">IF(A135="\\",MATCH("+-",Table2[S17_21_2],0),MATCH("+-",INDIRECT("2!"&amp;ADDRESS(A135+3,COLUMN(Table2[[#Headers],[S17_21_2]]))&amp;":"&amp;ADDRESS(COUNTA(Table2[NAMA BARANG])+2,COLUMN(Table2[[#Headers],[S17_21_2]]))),0)+A135)</f>
        <v>1564</v>
      </c>
      <c r="B136" s="40" t="str">
        <f ca="1">INDEX(INDIRECT("Table2["&amp;p_17_21_1[[#Headers],[NAMA BARANG]]&amp;"]"),p_17_21_1[[#This Row],[\\]])</f>
        <v>Pc klg 1609</v>
      </c>
      <c r="C136" s="41">
        <f ca="1">INDEX(INDIRECT("Table2["&amp;p_17_21_1[[#Headers],[AWAL]]&amp;"]"),p_17_21_1[[#This Row],[\\]])</f>
        <v>15</v>
      </c>
      <c r="D136" s="42">
        <f ca="1">INDEX(Table2[M17_21_2],p_17_21_1[[#This Row],[\\]])</f>
        <v>0</v>
      </c>
      <c r="E136" s="42">
        <f ca="1">INDEX(Table2[K17_21_2],p_17_21_1[[#This Row],[\\]])</f>
        <v>-1</v>
      </c>
      <c r="F136" s="42">
        <f ca="1">INDEX(Table2[TT],p_17_21_1[[#This Row],[\\]])</f>
        <v>14</v>
      </c>
    </row>
    <row r="137" spans="1:6" x14ac:dyDescent="0.25">
      <c r="A137" s="33">
        <f ca="1">IF(A136="\\",MATCH("+-",Table2[S17_21_2],0),MATCH("+-",INDIRECT("2!"&amp;ADDRESS(A136+3,COLUMN(Table2[[#Headers],[S17_21_2]]))&amp;":"&amp;ADDRESS(COUNTA(Table2[NAMA BARANG])+2,COLUMN(Table2[[#Headers],[S17_21_2]]))),0)+A136)</f>
        <v>1565</v>
      </c>
      <c r="B137" s="40" t="str">
        <f ca="1">INDEX(INDIRECT("Table2["&amp;p_17_21_1[[#Headers],[NAMA BARANG]]&amp;"]"),p_17_21_1[[#This Row],[\\]])</f>
        <v>PC Klg 19-15</v>
      </c>
      <c r="C137" s="41">
        <f ca="1">INDEX(INDIRECT("Table2["&amp;p_17_21_1[[#Headers],[AWAL]]&amp;"]"),p_17_21_1[[#This Row],[\\]])</f>
        <v>4</v>
      </c>
      <c r="D137" s="42">
        <f ca="1">INDEX(Table2[M17_21_2],p_17_21_1[[#This Row],[\\]])</f>
        <v>0</v>
      </c>
      <c r="E137" s="42">
        <f ca="1">INDEX(Table2[K17_21_2],p_17_21_1[[#This Row],[\\]])</f>
        <v>-1</v>
      </c>
      <c r="F137" s="42">
        <f ca="1">INDEX(Table2[TT],p_17_21_1[[#This Row],[\\]])</f>
        <v>3</v>
      </c>
    </row>
    <row r="138" spans="1:6" x14ac:dyDescent="0.25">
      <c r="A138" s="33">
        <f ca="1">IF(A137="\\",MATCH("+-",Table2[S17_21_2],0),MATCH("+-",INDIRECT("2!"&amp;ADDRESS(A137+3,COLUMN(Table2[[#Headers],[S17_21_2]]))&amp;":"&amp;ADDRESS(COUNTA(Table2[NAMA BARANG])+2,COLUMN(Table2[[#Headers],[S17_21_2]]))),0)+A137)</f>
        <v>1566</v>
      </c>
      <c r="B138" s="40" t="str">
        <f ca="1">INDEX(INDIRECT("Table2["&amp;p_17_21_1[[#Headers],[NAMA BARANG]]&amp;"]"),p_17_21_1[[#This Row],[\\]])</f>
        <v>PC Klg 9888 mobil 3SS</v>
      </c>
      <c r="C138" s="41">
        <f ca="1">INDEX(INDIRECT("Table2["&amp;p_17_21_1[[#Headers],[AWAL]]&amp;"]"),p_17_21_1[[#This Row],[\\]])</f>
        <v>76</v>
      </c>
      <c r="D138" s="42">
        <f ca="1">INDEX(Table2[M17_21_2],p_17_21_1[[#This Row],[\\]])</f>
        <v>0</v>
      </c>
      <c r="E138" s="42">
        <f ca="1">INDEX(Table2[K17_21_2],p_17_21_1[[#This Row],[\\]])</f>
        <v>-3</v>
      </c>
      <c r="F138" s="42">
        <f ca="1">INDEX(Table2[TT],p_17_21_1[[#This Row],[\\]])</f>
        <v>73</v>
      </c>
    </row>
    <row r="139" spans="1:6" x14ac:dyDescent="0.25">
      <c r="A139" s="33">
        <f ca="1">IF(A138="\\",MATCH("+-",Table2[S17_21_2],0),MATCH("+-",INDIRECT("2!"&amp;ADDRESS(A138+3,COLUMN(Table2[[#Headers],[S17_21_2]]))&amp;":"&amp;ADDRESS(COUNTA(Table2[NAMA BARANG])+2,COLUMN(Table2[[#Headers],[S17_21_2]]))),0)+A138)</f>
        <v>1567</v>
      </c>
      <c r="B139" s="40" t="str">
        <f ca="1">INDEX(INDIRECT("Table2["&amp;p_17_21_1[[#Headers],[NAMA BARANG]]&amp;"]"),p_17_21_1[[#This Row],[\\]])</f>
        <v>PC klg AD 122</v>
      </c>
      <c r="C139" s="41">
        <f ca="1">INDEX(INDIRECT("Table2["&amp;p_17_21_1[[#Headers],[AWAL]]&amp;"]"),p_17_21_1[[#This Row],[\\]])</f>
        <v>4</v>
      </c>
      <c r="D139" s="42">
        <f ca="1">INDEX(Table2[M17_21_2],p_17_21_1[[#This Row],[\\]])</f>
        <v>0</v>
      </c>
      <c r="E139" s="42">
        <f ca="1">INDEX(Table2[K17_21_2],p_17_21_1[[#This Row],[\\]])</f>
        <v>-2</v>
      </c>
      <c r="F139" s="42">
        <f ca="1">INDEX(Table2[TT],p_17_21_1[[#This Row],[\\]])</f>
        <v>2</v>
      </c>
    </row>
    <row r="140" spans="1:6" x14ac:dyDescent="0.25">
      <c r="A140" s="33">
        <f ca="1">IF(A139="\\",MATCH("+-",Table2[S17_21_2],0),MATCH("+-",INDIRECT("2!"&amp;ADDRESS(A139+3,COLUMN(Table2[[#Headers],[S17_21_2]]))&amp;":"&amp;ADDRESS(COUNTA(Table2[NAMA BARANG])+2,COLUMN(Table2[[#Headers],[S17_21_2]]))),0)+A139)</f>
        <v>1572</v>
      </c>
      <c r="B140" s="40" t="str">
        <f ca="1">INDEX(INDIRECT("Table2["&amp;p_17_21_1[[#Headers],[NAMA BARANG]]&amp;"]"),p_17_21_1[[#This Row],[\\]])</f>
        <v>PC klg B715 mobil 2 susun</v>
      </c>
      <c r="C140" s="41">
        <f ca="1">INDEX(INDIRECT("Table2["&amp;p_17_21_1[[#Headers],[AWAL]]&amp;"]"),p_17_21_1[[#This Row],[\\]])</f>
        <v>4</v>
      </c>
      <c r="D140" s="42">
        <f ca="1">INDEX(Table2[M17_21_2],p_17_21_1[[#This Row],[\\]])</f>
        <v>0</v>
      </c>
      <c r="E140" s="42">
        <f ca="1">INDEX(Table2[K17_21_2],p_17_21_1[[#This Row],[\\]])</f>
        <v>-1</v>
      </c>
      <c r="F140" s="42">
        <f ca="1">INDEX(Table2[TT],p_17_21_1[[#This Row],[\\]])</f>
        <v>3</v>
      </c>
    </row>
    <row r="141" spans="1:6" x14ac:dyDescent="0.25">
      <c r="A141" s="33">
        <f ca="1">IF(A140="\\",MATCH("+-",Table2[S17_21_2],0),MATCH("+-",INDIRECT("2!"&amp;ADDRESS(A140+3,COLUMN(Table2[[#Headers],[S17_21_2]]))&amp;":"&amp;ADDRESS(COUNTA(Table2[NAMA BARANG])+2,COLUMN(Table2[[#Headers],[S17_21_2]]))),0)+A140)</f>
        <v>1580</v>
      </c>
      <c r="B141" s="40" t="str">
        <f ca="1">INDEX(INDIRECT("Table2["&amp;p_17_21_1[[#Headers],[NAMA BARANG]]&amp;"]"),p_17_21_1[[#This Row],[\\]])</f>
        <v>Pc klg F 39 mobil 3 susun</v>
      </c>
      <c r="C141" s="41">
        <f ca="1">INDEX(INDIRECT("Table2["&amp;p_17_21_1[[#Headers],[AWAL]]&amp;"]"),p_17_21_1[[#This Row],[\\]])</f>
        <v>8</v>
      </c>
      <c r="D141" s="42">
        <f ca="1">INDEX(Table2[M17_21_2],p_17_21_1[[#This Row],[\\]])</f>
        <v>0</v>
      </c>
      <c r="E141" s="42">
        <f ca="1">INDEX(Table2[K17_21_2],p_17_21_1[[#This Row],[\\]])</f>
        <v>-5</v>
      </c>
      <c r="F141" s="42">
        <f ca="1">INDEX(Table2[TT],p_17_21_1[[#This Row],[\\]])</f>
        <v>3</v>
      </c>
    </row>
    <row r="142" spans="1:6" x14ac:dyDescent="0.25">
      <c r="A142" s="33">
        <f ca="1">IF(A141="\\",MATCH("+-",Table2[S17_21_2],0),MATCH("+-",INDIRECT("2!"&amp;ADDRESS(A141+3,COLUMN(Table2[[#Headers],[S17_21_2]]))&amp;":"&amp;ADDRESS(COUNTA(Table2[NAMA BARANG])+2,COLUMN(Table2[[#Headers],[S17_21_2]]))),0)+A141)</f>
        <v>1581</v>
      </c>
      <c r="B142" s="40" t="str">
        <f ca="1">INDEX(INDIRECT("Table2["&amp;p_17_21_1[[#Headers],[NAMA BARANG]]&amp;"]"),p_17_21_1[[#This Row],[\\]])</f>
        <v>PC Klg H1113 Sheep (C12.014)</v>
      </c>
      <c r="C142" s="41">
        <f ca="1">INDEX(INDIRECT("Table2["&amp;p_17_21_1[[#Headers],[AWAL]]&amp;"]"),p_17_21_1[[#This Row],[\\]])</f>
        <v>34</v>
      </c>
      <c r="D142" s="42">
        <f ca="1">INDEX(Table2[M17_21_2],p_17_21_1[[#This Row],[\\]])</f>
        <v>0</v>
      </c>
      <c r="E142" s="42">
        <f ca="1">INDEX(Table2[K17_21_2],p_17_21_1[[#This Row],[\\]])</f>
        <v>-1</v>
      </c>
      <c r="F142" s="42">
        <f ca="1">INDEX(Table2[TT],p_17_21_1[[#This Row],[\\]])</f>
        <v>33</v>
      </c>
    </row>
    <row r="143" spans="1:6" x14ac:dyDescent="0.25">
      <c r="A143" s="33">
        <f ca="1">IF(A142="\\",MATCH("+-",Table2[S17_21_2],0),MATCH("+-",INDIRECT("2!"&amp;ADDRESS(A142+3,COLUMN(Table2[[#Headers],[S17_21_2]]))&amp;":"&amp;ADDRESS(COUNTA(Table2[NAMA BARANG])+2,COLUMN(Table2[[#Headers],[S17_21_2]]))),0)+A142)</f>
        <v>1586</v>
      </c>
      <c r="B143" s="40" t="str">
        <f ca="1">INDEX(INDIRECT("Table2["&amp;p_17_21_1[[#Headers],[NAMA BARANG]]&amp;"]"),p_17_21_1[[#This Row],[\\]])</f>
        <v>PC Klg QZ 101-1 Kalkulator</v>
      </c>
      <c r="C143" s="41">
        <f ca="1">INDEX(INDIRECT("Table2["&amp;p_17_21_1[[#Headers],[AWAL]]&amp;"]"),p_17_21_1[[#This Row],[\\]])</f>
        <v>30</v>
      </c>
      <c r="D143" s="42">
        <f ca="1">INDEX(Table2[M17_21_2],p_17_21_1[[#This Row],[\\]])</f>
        <v>0</v>
      </c>
      <c r="E143" s="42">
        <f ca="1">INDEX(Table2[K17_21_2],p_17_21_1[[#This Row],[\\]])</f>
        <v>-1</v>
      </c>
      <c r="F143" s="42">
        <f ca="1">INDEX(Table2[TT],p_17_21_1[[#This Row],[\\]])</f>
        <v>29</v>
      </c>
    </row>
    <row r="144" spans="1:6" x14ac:dyDescent="0.25">
      <c r="A144" s="33">
        <f ca="1">IF(A143="\\",MATCH("+-",Table2[S17_21_2],0),MATCH("+-",INDIRECT("2!"&amp;ADDRESS(A143+3,COLUMN(Table2[[#Headers],[S17_21_2]]))&amp;":"&amp;ADDRESS(COUNTA(Table2[NAMA BARANG])+2,COLUMN(Table2[[#Headers],[S17_21_2]]))),0)+A143)</f>
        <v>1587</v>
      </c>
      <c r="B144" s="40" t="str">
        <f ca="1">INDEX(INDIRECT("Table2["&amp;p_17_21_1[[#Headers],[NAMA BARANG]]&amp;"]"),p_17_21_1[[#This Row],[\\]])</f>
        <v>PC Klg QZ 5912</v>
      </c>
      <c r="C144" s="41">
        <f ca="1">INDEX(INDIRECT("Table2["&amp;p_17_21_1[[#Headers],[AWAL]]&amp;"]"),p_17_21_1[[#This Row],[\\]])</f>
        <v>10</v>
      </c>
      <c r="D144" s="42">
        <f ca="1">INDEX(Table2[M17_21_2],p_17_21_1[[#This Row],[\\]])</f>
        <v>0</v>
      </c>
      <c r="E144" s="42">
        <f ca="1">INDEX(Table2[K17_21_2],p_17_21_1[[#This Row],[\\]])</f>
        <v>-2</v>
      </c>
      <c r="F144" s="42">
        <f ca="1">INDEX(Table2[TT],p_17_21_1[[#This Row],[\\]])</f>
        <v>8</v>
      </c>
    </row>
    <row r="145" spans="1:6" x14ac:dyDescent="0.25">
      <c r="A145" s="33">
        <f ca="1">IF(A144="\\",MATCH("+-",Table2[S17_21_2],0),MATCH("+-",INDIRECT("2!"&amp;ADDRESS(A144+3,COLUMN(Table2[[#Headers],[S17_21_2]]))&amp;":"&amp;ADDRESS(COUNTA(Table2[NAMA BARANG])+2,COLUMN(Table2[[#Headers],[S17_21_2]]))),0)+A144)</f>
        <v>1588</v>
      </c>
      <c r="B145" s="40" t="str">
        <f ca="1">INDEX(INDIRECT("Table2["&amp;p_17_21_1[[#Headers],[NAMA BARANG]]&amp;"]"),p_17_21_1[[#This Row],[\\]])</f>
        <v>PC Klg QZ 9011</v>
      </c>
      <c r="C145" s="41">
        <f ca="1">INDEX(INDIRECT("Table2["&amp;p_17_21_1[[#Headers],[AWAL]]&amp;"]"),p_17_21_1[[#This Row],[\\]])</f>
        <v>35</v>
      </c>
      <c r="D145" s="42">
        <f ca="1">INDEX(Table2[M17_21_2],p_17_21_1[[#This Row],[\\]])</f>
        <v>0</v>
      </c>
      <c r="E145" s="42">
        <f ca="1">INDEX(Table2[K17_21_2],p_17_21_1[[#This Row],[\\]])</f>
        <v>-5</v>
      </c>
      <c r="F145" s="42">
        <f ca="1">INDEX(Table2[TT],p_17_21_1[[#This Row],[\\]])</f>
        <v>30</v>
      </c>
    </row>
    <row r="146" spans="1:6" x14ac:dyDescent="0.25">
      <c r="A146" s="33">
        <f ca="1">IF(A145="\\",MATCH("+-",Table2[S17_21_2],0),MATCH("+-",INDIRECT("2!"&amp;ADDRESS(A145+3,COLUMN(Table2[[#Headers],[S17_21_2]]))&amp;":"&amp;ADDRESS(COUNTA(Table2[NAMA BARANG])+2,COLUMN(Table2[[#Headers],[S17_21_2]]))),0)+A145)</f>
        <v>1591</v>
      </c>
      <c r="B146" s="40" t="str">
        <f ca="1">INDEX(INDIRECT("Table2["&amp;p_17_21_1[[#Headers],[NAMA BARANG]]&amp;"]"),p_17_21_1[[#This Row],[\\]])</f>
        <v>PC Klg set KT 6601 (BLK)</v>
      </c>
      <c r="C146" s="41">
        <f ca="1">INDEX(INDIRECT("Table2["&amp;p_17_21_1[[#Headers],[AWAL]]&amp;"]"),p_17_21_1[[#This Row],[\\]])</f>
        <v>61</v>
      </c>
      <c r="D146" s="42">
        <f ca="1">INDEX(Table2[M17_21_2],p_17_21_1[[#This Row],[\\]])</f>
        <v>0</v>
      </c>
      <c r="E146" s="42">
        <f ca="1">INDEX(Table2[K17_21_2],p_17_21_1[[#This Row],[\\]])</f>
        <v>-1</v>
      </c>
      <c r="F146" s="42">
        <f ca="1">INDEX(Table2[TT],p_17_21_1[[#This Row],[\\]])</f>
        <v>60</v>
      </c>
    </row>
    <row r="147" spans="1:6" x14ac:dyDescent="0.25">
      <c r="A147" s="33">
        <f ca="1">IF(A146="\\",MATCH("+-",Table2[S17_21_2],0),MATCH("+-",INDIRECT("2!"&amp;ADDRESS(A146+3,COLUMN(Table2[[#Headers],[S17_21_2]]))&amp;":"&amp;ADDRESS(COUNTA(Table2[NAMA BARANG])+2,COLUMN(Table2[[#Headers],[S17_21_2]]))),0)+A146)</f>
        <v>1597</v>
      </c>
      <c r="B147" s="40" t="str">
        <f ca="1">INDEX(INDIRECT("Table2["&amp;p_17_21_1[[#Headers],[NAMA BARANG]]&amp;"]"),p_17_21_1[[#This Row],[\\]])</f>
        <v>PC KM 30C (Blk)</v>
      </c>
      <c r="C147" s="41">
        <f ca="1">INDEX(INDIRECT("Table2["&amp;p_17_21_1[[#Headers],[AWAL]]&amp;"]"),p_17_21_1[[#This Row],[\\]])</f>
        <v>11</v>
      </c>
      <c r="D147" s="42">
        <f ca="1">INDEX(Table2[M17_21_2],p_17_21_1[[#This Row],[\\]])</f>
        <v>0</v>
      </c>
      <c r="E147" s="42">
        <f ca="1">INDEX(Table2[K17_21_2],p_17_21_1[[#This Row],[\\]])</f>
        <v>-1</v>
      </c>
      <c r="F147" s="42">
        <f ca="1">INDEX(Table2[TT],p_17_21_1[[#This Row],[\\]])</f>
        <v>10</v>
      </c>
    </row>
    <row r="148" spans="1:6" x14ac:dyDescent="0.25">
      <c r="A148" s="33">
        <f ca="1">IF(A147="\\",MATCH("+-",Table2[S17_21_2],0),MATCH("+-",INDIRECT("2!"&amp;ADDRESS(A147+3,COLUMN(Table2[[#Headers],[S17_21_2]]))&amp;":"&amp;ADDRESS(COUNTA(Table2[NAMA BARANG])+2,COLUMN(Table2[[#Headers],[S17_21_2]]))),0)+A147)</f>
        <v>1598</v>
      </c>
      <c r="B148" s="40" t="str">
        <f ca="1">INDEX(INDIRECT("Table2["&amp;p_17_21_1[[#Headers],[NAMA BARANG]]&amp;"]"),p_17_21_1[[#This Row],[\\]])</f>
        <v>PC Kode K 22</v>
      </c>
      <c r="C148" s="41">
        <f ca="1">INDEX(INDIRECT("Table2["&amp;p_17_21_1[[#Headers],[AWAL]]&amp;"]"),p_17_21_1[[#This Row],[\\]])</f>
        <v>64</v>
      </c>
      <c r="D148" s="42">
        <f ca="1">INDEX(Table2[M17_21_2],p_17_21_1[[#This Row],[\\]])</f>
        <v>0</v>
      </c>
      <c r="E148" s="42">
        <f ca="1">INDEX(Table2[K17_21_2],p_17_21_1[[#This Row],[\\]])</f>
        <v>-2</v>
      </c>
      <c r="F148" s="42">
        <f ca="1">INDEX(Table2[TT],p_17_21_1[[#This Row],[\\]])</f>
        <v>62</v>
      </c>
    </row>
    <row r="149" spans="1:6" x14ac:dyDescent="0.25">
      <c r="A149" s="33">
        <f ca="1">IF(A148="\\",MATCH("+-",Table2[S17_21_2],0),MATCH("+-",INDIRECT("2!"&amp;ADDRESS(A148+3,COLUMN(Table2[[#Headers],[S17_21_2]]))&amp;":"&amp;ADDRESS(COUNTA(Table2[NAMA BARANG])+2,COLUMN(Table2[[#Headers],[S17_21_2]]))),0)+A148)</f>
        <v>1599</v>
      </c>
      <c r="B149" s="40" t="str">
        <f ca="1">INDEX(INDIRECT("Table2["&amp;p_17_21_1[[#Headers],[NAMA BARANG]]&amp;"]"),p_17_21_1[[#This Row],[\\]])</f>
        <v>Pc KRT lampu 3320</v>
      </c>
      <c r="C149" s="41">
        <f ca="1">INDEX(INDIRECT("Table2["&amp;p_17_21_1[[#Headers],[AWAL]]&amp;"]"),p_17_21_1[[#This Row],[\\]])</f>
        <v>16</v>
      </c>
      <c r="D149" s="42">
        <f ca="1">INDEX(Table2[M17_21_2],p_17_21_1[[#This Row],[\\]])</f>
        <v>0</v>
      </c>
      <c r="E149" s="42">
        <f ca="1">INDEX(Table2[K17_21_2],p_17_21_1[[#This Row],[\\]])</f>
        <v>-1</v>
      </c>
      <c r="F149" s="42">
        <f ca="1">INDEX(Table2[TT],p_17_21_1[[#This Row],[\\]])</f>
        <v>15</v>
      </c>
    </row>
    <row r="150" spans="1:6" x14ac:dyDescent="0.25">
      <c r="A150" s="33">
        <f ca="1">IF(A149="\\",MATCH("+-",Table2[S17_21_2],0),MATCH("+-",INDIRECT("2!"&amp;ADDRESS(A149+3,COLUMN(Table2[[#Headers],[S17_21_2]]))&amp;":"&amp;ADDRESS(COUNTA(Table2[NAMA BARANG])+2,COLUMN(Table2[[#Headers],[S17_21_2]]))),0)+A149)</f>
        <v>1616</v>
      </c>
      <c r="B150" s="40" t="str">
        <f ca="1">INDEX(INDIRECT("Table2["&amp;p_17_21_1[[#Headers],[NAMA BARANG]]&amp;"]"),p_17_21_1[[#This Row],[\\]])</f>
        <v>Pc Magnet A 1190</v>
      </c>
      <c r="C150" s="41">
        <f ca="1">INDEX(INDIRECT("Table2["&amp;p_17_21_1[[#Headers],[AWAL]]&amp;"]"),p_17_21_1[[#This Row],[\\]])</f>
        <v>3</v>
      </c>
      <c r="D150" s="42">
        <f ca="1">INDEX(Table2[M17_21_2],p_17_21_1[[#This Row],[\\]])</f>
        <v>0</v>
      </c>
      <c r="E150" s="42">
        <f ca="1">INDEX(Table2[K17_21_2],p_17_21_1[[#This Row],[\\]])</f>
        <v>-1</v>
      </c>
      <c r="F150" s="42">
        <f ca="1">INDEX(Table2[TT],p_17_21_1[[#This Row],[\\]])</f>
        <v>2</v>
      </c>
    </row>
    <row r="151" spans="1:6" x14ac:dyDescent="0.25">
      <c r="A151" s="33">
        <f ca="1">IF(A150="\\",MATCH("+-",Table2[S17_21_2],0),MATCH("+-",INDIRECT("2!"&amp;ADDRESS(A150+3,COLUMN(Table2[[#Headers],[S17_21_2]]))&amp;":"&amp;ADDRESS(COUNTA(Table2[NAMA BARANG])+2,COLUMN(Table2[[#Headers],[S17_21_2]]))),0)+A150)</f>
        <v>1620</v>
      </c>
      <c r="B151" s="40" t="str">
        <f ca="1">INDEX(INDIRECT("Table2["&amp;p_17_21_1[[#Headers],[NAMA BARANG]]&amp;"]"),p_17_21_1[[#This Row],[\\]])</f>
        <v>PC Magnit 051 MM blk</v>
      </c>
      <c r="C151" s="41">
        <f ca="1">INDEX(INDIRECT("Table2["&amp;p_17_21_1[[#Headers],[AWAL]]&amp;"]"),p_17_21_1[[#This Row],[\\]])</f>
        <v>30</v>
      </c>
      <c r="D151" s="42">
        <f ca="1">INDEX(Table2[M17_21_2],p_17_21_1[[#This Row],[\\]])</f>
        <v>0</v>
      </c>
      <c r="E151" s="42">
        <f ca="1">INDEX(Table2[K17_21_2],p_17_21_1[[#This Row],[\\]])</f>
        <v>-1</v>
      </c>
      <c r="F151" s="42">
        <f ca="1">INDEX(Table2[TT],p_17_21_1[[#This Row],[\\]])</f>
        <v>29</v>
      </c>
    </row>
    <row r="152" spans="1:6" x14ac:dyDescent="0.25">
      <c r="A152" s="33">
        <f ca="1">IF(A151="\\",MATCH("+-",Table2[S17_21_2],0),MATCH("+-",INDIRECT("2!"&amp;ADDRESS(A151+3,COLUMN(Table2[[#Headers],[S17_21_2]]))&amp;":"&amp;ADDRESS(COUNTA(Table2[NAMA BARANG])+2,COLUMN(Table2[[#Headers],[S17_21_2]]))),0)+A151)</f>
        <v>1626</v>
      </c>
      <c r="B152" s="40" t="str">
        <f ca="1">INDEX(INDIRECT("Table2["&amp;p_17_21_1[[#Headers],[NAMA BARANG]]&amp;"]"),p_17_21_1[[#This Row],[\\]])</f>
        <v>PC Magnit 65005 (Baru)</v>
      </c>
      <c r="C152" s="41">
        <f ca="1">INDEX(INDIRECT("Table2["&amp;p_17_21_1[[#Headers],[AWAL]]&amp;"]"),p_17_21_1[[#This Row],[\\]])</f>
        <v>10</v>
      </c>
      <c r="D152" s="42">
        <f ca="1">INDEX(Table2[M17_21_2],p_17_21_1[[#This Row],[\\]])</f>
        <v>0</v>
      </c>
      <c r="E152" s="42">
        <f ca="1">INDEX(Table2[K17_21_2],p_17_21_1[[#This Row],[\\]])</f>
        <v>-4</v>
      </c>
      <c r="F152" s="42">
        <f ca="1">INDEX(Table2[TT],p_17_21_1[[#This Row],[\\]])</f>
        <v>6</v>
      </c>
    </row>
    <row r="153" spans="1:6" x14ac:dyDescent="0.25">
      <c r="A153" s="33">
        <f ca="1">IF(A152="\\",MATCH("+-",Table2[S17_21_2],0),MATCH("+-",INDIRECT("2!"&amp;ADDRESS(A152+3,COLUMN(Table2[[#Headers],[S17_21_2]]))&amp;":"&amp;ADDRESS(COUNTA(Table2[NAMA BARANG])+2,COLUMN(Table2[[#Headers],[S17_21_2]]))),0)+A152)</f>
        <v>1633</v>
      </c>
      <c r="B153" s="40" t="str">
        <f ca="1">INDEX(INDIRECT("Table2["&amp;p_17_21_1[[#Headers],[NAMA BARANG]]&amp;"]"),p_17_21_1[[#This Row],[\\]])</f>
        <v>Pc Magnit 9357</v>
      </c>
      <c r="C153" s="41">
        <f ca="1">INDEX(INDIRECT("Table2["&amp;p_17_21_1[[#Headers],[AWAL]]&amp;"]"),p_17_21_1[[#This Row],[\\]])</f>
        <v>3</v>
      </c>
      <c r="D153" s="42">
        <f ca="1">INDEX(Table2[M17_21_2],p_17_21_1[[#This Row],[\\]])</f>
        <v>0</v>
      </c>
      <c r="E153" s="42">
        <f ca="1">INDEX(Table2[K17_21_2],p_17_21_1[[#This Row],[\\]])</f>
        <v>-1</v>
      </c>
      <c r="F153" s="42">
        <f ca="1">INDEX(Table2[TT],p_17_21_1[[#This Row],[\\]])</f>
        <v>2</v>
      </c>
    </row>
    <row r="154" spans="1:6" x14ac:dyDescent="0.25">
      <c r="A154" s="33">
        <f ca="1">IF(A153="\\",MATCH("+-",Table2[S17_21_2],0),MATCH("+-",INDIRECT("2!"&amp;ADDRESS(A153+3,COLUMN(Table2[[#Headers],[S17_21_2]]))&amp;":"&amp;ADDRESS(COUNTA(Table2[NAMA BARANG])+2,COLUMN(Table2[[#Headers],[S17_21_2]]))),0)+A153)</f>
        <v>1634</v>
      </c>
      <c r="B154" s="40" t="str">
        <f ca="1">INDEX(INDIRECT("Table2["&amp;p_17_21_1[[#Headers],[NAMA BARANG]]&amp;"]"),p_17_21_1[[#This Row],[\\]])</f>
        <v>PC magnit 9696</v>
      </c>
      <c r="C154" s="41">
        <f ca="1">INDEX(INDIRECT("Table2["&amp;p_17_21_1[[#Headers],[AWAL]]&amp;"]"),p_17_21_1[[#This Row],[\\]])</f>
        <v>5</v>
      </c>
      <c r="D154" s="42">
        <f ca="1">INDEX(Table2[M17_21_2],p_17_21_1[[#This Row],[\\]])</f>
        <v>0</v>
      </c>
      <c r="E154" s="42">
        <f ca="1">INDEX(Table2[K17_21_2],p_17_21_1[[#This Row],[\\]])</f>
        <v>-1</v>
      </c>
      <c r="F154" s="42">
        <f ca="1">INDEX(Table2[TT],p_17_21_1[[#This Row],[\\]])</f>
        <v>4</v>
      </c>
    </row>
    <row r="155" spans="1:6" x14ac:dyDescent="0.25">
      <c r="A155" s="33">
        <f ca="1">IF(A154="\\",MATCH("+-",Table2[S17_21_2],0),MATCH("+-",INDIRECT("2!"&amp;ADDRESS(A154+3,COLUMN(Table2[[#Headers],[S17_21_2]]))&amp;":"&amp;ADDRESS(COUNTA(Table2[NAMA BARANG])+2,COLUMN(Table2[[#Headers],[S17_21_2]]))),0)+A154)</f>
        <v>1680</v>
      </c>
      <c r="B155" s="40" t="str">
        <f ca="1">INDEX(INDIRECT("Table2["&amp;p_17_21_1[[#Headers],[NAMA BARANG]]&amp;"]"),p_17_21_1[[#This Row],[\\]])</f>
        <v>PC Magnit MC 5238</v>
      </c>
      <c r="C155" s="41">
        <f ca="1">INDEX(INDIRECT("Table2["&amp;p_17_21_1[[#Headers],[AWAL]]&amp;"]"),p_17_21_1[[#This Row],[\\]])</f>
        <v>18</v>
      </c>
      <c r="D155" s="42">
        <f ca="1">INDEX(Table2[M17_21_2],p_17_21_1[[#This Row],[\\]])</f>
        <v>0</v>
      </c>
      <c r="E155" s="42">
        <f ca="1">INDEX(Table2[K17_21_2],p_17_21_1[[#This Row],[\\]])</f>
        <v>-1</v>
      </c>
      <c r="F155" s="42">
        <f ca="1">INDEX(Table2[TT],p_17_21_1[[#This Row],[\\]])</f>
        <v>17</v>
      </c>
    </row>
    <row r="156" spans="1:6" x14ac:dyDescent="0.25">
      <c r="A156" s="33">
        <f ca="1">IF(A155="\\",MATCH("+-",Table2[S17_21_2],0),MATCH("+-",INDIRECT("2!"&amp;ADDRESS(A155+3,COLUMN(Table2[[#Headers],[S17_21_2]]))&amp;":"&amp;ADDRESS(COUNTA(Table2[NAMA BARANG])+2,COLUMN(Table2[[#Headers],[S17_21_2]]))),0)+A155)</f>
        <v>1689</v>
      </c>
      <c r="B156" s="40" t="str">
        <f ca="1">INDEX(INDIRECT("Table2["&amp;p_17_21_1[[#Headers],[NAMA BARANG]]&amp;"]"),p_17_21_1[[#This Row],[\\]])</f>
        <v>PC magnit TC 1056</v>
      </c>
      <c r="C156" s="41">
        <f ca="1">INDEX(INDIRECT("Table2["&amp;p_17_21_1[[#Headers],[AWAL]]&amp;"]"),p_17_21_1[[#This Row],[\\]])</f>
        <v>1</v>
      </c>
      <c r="D156" s="42">
        <f ca="1">INDEX(Table2[M17_21_2],p_17_21_1[[#This Row],[\\]])</f>
        <v>1</v>
      </c>
      <c r="E156" s="42">
        <f ca="1">INDEX(Table2[K17_21_2],p_17_21_1[[#This Row],[\\]])</f>
        <v>0</v>
      </c>
      <c r="F156" s="42">
        <f ca="1">INDEX(Table2[TT],p_17_21_1[[#This Row],[\\]])</f>
        <v>2</v>
      </c>
    </row>
    <row r="157" spans="1:6" x14ac:dyDescent="0.25">
      <c r="A157" s="33">
        <f ca="1">IF(A156="\\",MATCH("+-",Table2[S17_21_2],0),MATCH("+-",INDIRECT("2!"&amp;ADDRESS(A156+3,COLUMN(Table2[[#Headers],[S17_21_2]]))&amp;":"&amp;ADDRESS(COUNTA(Table2[NAMA BARANG])+2,COLUMN(Table2[[#Headers],[S17_21_2]]))),0)+A156)</f>
        <v>1693</v>
      </c>
      <c r="B157" s="40" t="str">
        <f ca="1">INDEX(INDIRECT("Table2["&amp;p_17_21_1[[#Headers],[NAMA BARANG]]&amp;"]"),p_17_21_1[[#This Row],[\\]])</f>
        <v>PC Magnit XU 0030 Call (BLK)</v>
      </c>
      <c r="C157" s="41">
        <f ca="1">INDEX(INDIRECT("Table2["&amp;p_17_21_1[[#Headers],[AWAL]]&amp;"]"),p_17_21_1[[#This Row],[\\]])</f>
        <v>83</v>
      </c>
      <c r="D157" s="42">
        <f ca="1">INDEX(Table2[M17_21_2],p_17_21_1[[#This Row],[\\]])</f>
        <v>0</v>
      </c>
      <c r="E157" s="42">
        <f ca="1">INDEX(Table2[K17_21_2],p_17_21_1[[#This Row],[\\]])</f>
        <v>-1</v>
      </c>
      <c r="F157" s="42">
        <f ca="1">INDEX(Table2[TT],p_17_21_1[[#This Row],[\\]])</f>
        <v>82</v>
      </c>
    </row>
    <row r="158" spans="1:6" x14ac:dyDescent="0.25">
      <c r="A158" s="33">
        <f ca="1">IF(A157="\\",MATCH("+-",Table2[S17_21_2],0),MATCH("+-",INDIRECT("2!"&amp;ADDRESS(A157+3,COLUMN(Table2[[#Headers],[S17_21_2]]))&amp;":"&amp;ADDRESS(COUNTA(Table2[NAMA BARANG])+2,COLUMN(Table2[[#Headers],[S17_21_2]]))),0)+A157)</f>
        <v>1696</v>
      </c>
      <c r="B158" s="40" t="str">
        <f ca="1">INDEX(INDIRECT("Table2["&amp;p_17_21_1[[#Headers],[NAMA BARANG]]&amp;"]"),p_17_21_1[[#This Row],[\\]])</f>
        <v>PC Magnit Z A06 BLK</v>
      </c>
      <c r="C158" s="41">
        <f ca="1">INDEX(INDIRECT("Table2["&amp;p_17_21_1[[#Headers],[AWAL]]&amp;"]"),p_17_21_1[[#This Row],[\\]])</f>
        <v>9</v>
      </c>
      <c r="D158" s="42">
        <f ca="1">INDEX(Table2[M17_21_2],p_17_21_1[[#This Row],[\\]])</f>
        <v>0</v>
      </c>
      <c r="E158" s="42">
        <f ca="1">INDEX(Table2[K17_21_2],p_17_21_1[[#This Row],[\\]])</f>
        <v>-1</v>
      </c>
      <c r="F158" s="42">
        <f ca="1">INDEX(Table2[TT],p_17_21_1[[#This Row],[\\]])</f>
        <v>8</v>
      </c>
    </row>
    <row r="159" spans="1:6" x14ac:dyDescent="0.25">
      <c r="A159" s="33">
        <f ca="1">IF(A158="\\",MATCH("+-",Table2[S17_21_2],0),MATCH("+-",INDIRECT("2!"&amp;ADDRESS(A158+3,COLUMN(Table2[[#Headers],[S17_21_2]]))&amp;":"&amp;ADDRESS(COUNTA(Table2[NAMA BARANG])+2,COLUMN(Table2[[#Headers],[S17_21_2]]))),0)+A158)</f>
        <v>1804</v>
      </c>
      <c r="B159" s="40" t="str">
        <f ca="1">INDEX(INDIRECT("Table2["&amp;p_17_21_1[[#Headers],[NAMA BARANG]]&amp;"]"),p_17_21_1[[#This Row],[\\]])</f>
        <v>Penghapus W/B 803 Gunindo</v>
      </c>
      <c r="C159" s="41">
        <f ca="1">INDEX(INDIRECT("Table2["&amp;p_17_21_1[[#Headers],[AWAL]]&amp;"]"),p_17_21_1[[#This Row],[\\]])</f>
        <v>1</v>
      </c>
      <c r="D159" s="42">
        <f ca="1">INDEX(Table2[M17_21_2],p_17_21_1[[#This Row],[\\]])</f>
        <v>1</v>
      </c>
      <c r="E159" s="42">
        <f ca="1">INDEX(Table2[K17_21_2],p_17_21_1[[#This Row],[\\]])</f>
        <v>0</v>
      </c>
      <c r="F159" s="42">
        <f ca="1">INDEX(Table2[TT],p_17_21_1[[#This Row],[\\]])</f>
        <v>2</v>
      </c>
    </row>
    <row r="160" spans="1:6" x14ac:dyDescent="0.25">
      <c r="A160" s="33">
        <f ca="1">IF(A159="\\",MATCH("+-",Table2[S17_21_2],0),MATCH("+-",INDIRECT("2!"&amp;ADDRESS(A159+3,COLUMN(Table2[[#Headers],[S17_21_2]]))&amp;":"&amp;ADDRESS(COUNTA(Table2[NAMA BARANG])+2,COLUMN(Table2[[#Headers],[S17_21_2]]))),0)+A159)</f>
        <v>1851</v>
      </c>
      <c r="B160" s="40" t="str">
        <f ca="1">INDEX(INDIRECT("Table2["&amp;p_17_21_1[[#Headers],[NAMA BARANG]]&amp;"]"),p_17_21_1[[#This Row],[\\]])</f>
        <v>Pianika altos kain B</v>
      </c>
      <c r="C160" s="41">
        <f ca="1">INDEX(INDIRECT("Table2["&amp;p_17_21_1[[#Headers],[AWAL]]&amp;"]"),p_17_21_1[[#This Row],[\\]])</f>
        <v>12</v>
      </c>
      <c r="D160" s="42">
        <f ca="1">INDEX(Table2[M17_21_2],p_17_21_1[[#This Row],[\\]])</f>
        <v>0</v>
      </c>
      <c r="E160" s="42">
        <f ca="1">INDEX(Table2[K17_21_2],p_17_21_1[[#This Row],[\\]])</f>
        <v>-2</v>
      </c>
      <c r="F160" s="42">
        <f ca="1">INDEX(Table2[TT],p_17_21_1[[#This Row],[\\]])</f>
        <v>10</v>
      </c>
    </row>
    <row r="161" spans="1:6" x14ac:dyDescent="0.25">
      <c r="A161" s="33">
        <f ca="1">IF(A160="\\",MATCH("+-",Table2[S17_21_2],0),MATCH("+-",INDIRECT("2!"&amp;ADDRESS(A160+3,COLUMN(Table2[[#Headers],[S17_21_2]]))&amp;":"&amp;ADDRESS(COUNTA(Table2[NAMA BARANG])+2,COLUMN(Table2[[#Headers],[S17_21_2]]))),0)+A160)</f>
        <v>1852</v>
      </c>
      <c r="B161" s="40" t="str">
        <f ca="1">INDEX(INDIRECT("Table2["&amp;p_17_21_1[[#Headers],[NAMA BARANG]]&amp;"]"),p_17_21_1[[#This Row],[\\]])</f>
        <v>Pianika brother P</v>
      </c>
      <c r="C161" s="41">
        <f ca="1">INDEX(INDIRECT("Table2["&amp;p_17_21_1[[#Headers],[AWAL]]&amp;"]"),p_17_21_1[[#This Row],[\\]])</f>
        <v>2</v>
      </c>
      <c r="D161" s="42">
        <f ca="1">INDEX(Table2[M17_21_2],p_17_21_1[[#This Row],[\\]])</f>
        <v>0</v>
      </c>
      <c r="E161" s="42">
        <f ca="1">INDEX(Table2[K17_21_2],p_17_21_1[[#This Row],[\\]])</f>
        <v>-1</v>
      </c>
      <c r="F161" s="42">
        <f ca="1">INDEX(Table2[TT],p_17_21_1[[#This Row],[\\]])</f>
        <v>1</v>
      </c>
    </row>
    <row r="162" spans="1:6" x14ac:dyDescent="0.25">
      <c r="A162" s="33">
        <f ca="1">IF(A161="\\",MATCH("+-",Table2[S17_21_2],0),MATCH("+-",INDIRECT("2!"&amp;ADDRESS(A161+3,COLUMN(Table2[[#Headers],[S17_21_2]]))&amp;":"&amp;ADDRESS(COUNTA(Table2[NAMA BARANG])+2,COLUMN(Table2[[#Headers],[S17_21_2]]))),0)+A161)</f>
        <v>1853</v>
      </c>
      <c r="B162" s="40" t="str">
        <f ca="1">INDEX(INDIRECT("Table2["&amp;p_17_21_1[[#Headers],[NAMA BARANG]]&amp;"]"),p_17_21_1[[#This Row],[\\]])</f>
        <v>Pianika marvel koper Biru</v>
      </c>
      <c r="C162" s="41">
        <f ca="1">INDEX(INDIRECT("Table2["&amp;p_17_21_1[[#Headers],[AWAL]]&amp;"]"),p_17_21_1[[#This Row],[\\]])</f>
        <v>5</v>
      </c>
      <c r="D162" s="42">
        <f ca="1">INDEX(Table2[M17_21_2],p_17_21_1[[#This Row],[\\]])</f>
        <v>0</v>
      </c>
      <c r="E162" s="42">
        <f ca="1">INDEX(Table2[K17_21_2],p_17_21_1[[#This Row],[\\]])</f>
        <v>-3</v>
      </c>
      <c r="F162" s="42">
        <f ca="1">INDEX(Table2[TT],p_17_21_1[[#This Row],[\\]])</f>
        <v>2</v>
      </c>
    </row>
    <row r="163" spans="1:6" x14ac:dyDescent="0.25">
      <c r="A163" s="33">
        <f ca="1">IF(A162="\\",MATCH("+-",Table2[S17_21_2],0),MATCH("+-",INDIRECT("2!"&amp;ADDRESS(A162+3,COLUMN(Table2[[#Headers],[S17_21_2]]))&amp;":"&amp;ADDRESS(COUNTA(Table2[NAMA BARANG])+2,COLUMN(Table2[[#Headers],[S17_21_2]]))),0)+A162)</f>
        <v>1909</v>
      </c>
      <c r="B163" s="40" t="str">
        <f ca="1">INDEX(INDIRECT("Table2["&amp;p_17_21_1[[#Headers],[NAMA BARANG]]&amp;"]"),p_17_21_1[[#This Row],[\\]])</f>
        <v>PW 12w panjang Vanco 200</v>
      </c>
      <c r="C163" s="41">
        <f ca="1">INDEX(INDIRECT("Table2["&amp;p_17_21_1[[#Headers],[AWAL]]&amp;"]"),p_17_21_1[[#This Row],[\\]])</f>
        <v>16</v>
      </c>
      <c r="D163" s="42">
        <f ca="1">INDEX(Table2[M17_21_2],p_17_21_1[[#This Row],[\\]])</f>
        <v>0</v>
      </c>
      <c r="E163" s="42">
        <f ca="1">INDEX(Table2[K17_21_2],p_17_21_1[[#This Row],[\\]])</f>
        <v>-3</v>
      </c>
      <c r="F163" s="42">
        <f ca="1">INDEX(Table2[TT],p_17_21_1[[#This Row],[\\]])</f>
        <v>13</v>
      </c>
    </row>
    <row r="164" spans="1:6" x14ac:dyDescent="0.25">
      <c r="A164" s="33">
        <f ca="1">IF(A163="\\",MATCH("+-",Table2[S17_21_2],0),MATCH("+-",INDIRECT("2!"&amp;ADDRESS(A163+3,COLUMN(Table2[[#Headers],[S17_21_2]]))&amp;":"&amp;ADDRESS(COUNTA(Table2[NAMA BARANG])+2,COLUMN(Table2[[#Headers],[S17_21_2]]))),0)+A163)</f>
        <v>1910</v>
      </c>
      <c r="B164" s="40" t="str">
        <f ca="1">INDEX(INDIRECT("Table2["&amp;p_17_21_1[[#Headers],[NAMA BARANG]]&amp;"]"),p_17_21_1[[#This Row],[\\]])</f>
        <v>PW Infico 3,5 pdk 1235</v>
      </c>
      <c r="C164" s="41">
        <f ca="1">INDEX(INDIRECT("Table2["&amp;p_17_21_1[[#Headers],[AWAL]]&amp;"]"),p_17_21_1[[#This Row],[\\]])</f>
        <v>5</v>
      </c>
      <c r="D164" s="42">
        <f ca="1">INDEX(Table2[M17_21_2],p_17_21_1[[#This Row],[\\]])</f>
        <v>0</v>
      </c>
      <c r="E164" s="42">
        <f ca="1">INDEX(Table2[K17_21_2],p_17_21_1[[#This Row],[\\]])</f>
        <v>-1</v>
      </c>
      <c r="F164" s="42">
        <f ca="1">INDEX(Table2[TT],p_17_21_1[[#This Row],[\\]])</f>
        <v>4</v>
      </c>
    </row>
    <row r="165" spans="1:6" x14ac:dyDescent="0.25">
      <c r="A165" s="33">
        <f ca="1">IF(A164="\\",MATCH("+-",Table2[S17_21_2],0),MATCH("+-",INDIRECT("2!"&amp;ADDRESS(A164+3,COLUMN(Table2[[#Headers],[S17_21_2]]))&amp;":"&amp;ADDRESS(COUNTA(Table2[NAMA BARANG])+2,COLUMN(Table2[[#Headers],[S17_21_2]]))),0)+A164)</f>
        <v>1923</v>
      </c>
      <c r="B165" s="40" t="str">
        <f ca="1">INDEX(INDIRECT("Table2["&amp;p_17_21_1[[#Headers],[NAMA BARANG]]&amp;"]"),p_17_21_1[[#This Row],[\\]])</f>
        <v>Sampul Kwarto batik UTN</v>
      </c>
      <c r="C165" s="41">
        <f ca="1">INDEX(INDIRECT("Table2["&amp;p_17_21_1[[#Headers],[AWAL]]&amp;"]"),p_17_21_1[[#This Row],[\\]])</f>
        <v>21</v>
      </c>
      <c r="D165" s="42">
        <f ca="1">INDEX(Table2[M17_21_2],p_17_21_1[[#This Row],[\\]])</f>
        <v>0</v>
      </c>
      <c r="E165" s="42">
        <f ca="1">INDEX(Table2[K17_21_2],p_17_21_1[[#This Row],[\\]])</f>
        <v>-3</v>
      </c>
      <c r="F165" s="42">
        <f ca="1">INDEX(Table2[TT],p_17_21_1[[#This Row],[\\]])</f>
        <v>18</v>
      </c>
    </row>
    <row r="166" spans="1:6" x14ac:dyDescent="0.25">
      <c r="A166" s="33">
        <f ca="1">IF(A165="\\",MATCH("+-",Table2[S17_21_2],0),MATCH("+-",INDIRECT("2!"&amp;ADDRESS(A165+3,COLUMN(Table2[[#Headers],[S17_21_2]]))&amp;":"&amp;ADDRESS(COUNTA(Table2[NAMA BARANG])+2,COLUMN(Table2[[#Headers],[S17_21_2]]))),0)+A165)</f>
        <v>1930</v>
      </c>
      <c r="B166" s="40" t="str">
        <f ca="1">INDEX(INDIRECT("Table2["&amp;p_17_21_1[[#Headers],[NAMA BARANG]]&amp;"]"),p_17_21_1[[#This Row],[\\]])</f>
        <v>Sampul Samson Boxy batik</v>
      </c>
      <c r="C166" s="41">
        <f ca="1">INDEX(INDIRECT("Table2["&amp;p_17_21_1[[#Headers],[AWAL]]&amp;"]"),p_17_21_1[[#This Row],[\\]])</f>
        <v>21</v>
      </c>
      <c r="D166" s="42">
        <f ca="1">INDEX(Table2[M17_21_2],p_17_21_1[[#This Row],[\\]])</f>
        <v>0</v>
      </c>
      <c r="E166" s="42">
        <f ca="1">INDEX(Table2[K17_21_2],p_17_21_1[[#This Row],[\\]])</f>
        <v>-12</v>
      </c>
      <c r="F166" s="42">
        <f ca="1">INDEX(Table2[TT],p_17_21_1[[#This Row],[\\]])</f>
        <v>9</v>
      </c>
    </row>
    <row r="167" spans="1:6" x14ac:dyDescent="0.25">
      <c r="A167" s="33">
        <f ca="1">IF(A166="\\",MATCH("+-",Table2[S17_21_2],0),MATCH("+-",INDIRECT("2!"&amp;ADDRESS(A166+3,COLUMN(Table2[[#Headers],[S17_21_2]]))&amp;":"&amp;ADDRESS(COUNTA(Table2[NAMA BARANG])+2,COLUMN(Table2[[#Headers],[S17_21_2]]))),0)+A166)</f>
        <v>1935</v>
      </c>
      <c r="B167" s="40" t="str">
        <f ca="1">INDEX(INDIRECT("Table2["&amp;p_17_21_1[[#Headers],[NAMA BARANG]]&amp;"]"),p_17_21_1[[#This Row],[\\]])</f>
        <v>Silet renteng F 2018</v>
      </c>
      <c r="C167" s="41">
        <f ca="1">INDEX(INDIRECT("Table2["&amp;p_17_21_1[[#Headers],[AWAL]]&amp;"]"),p_17_21_1[[#This Row],[\\]])</f>
        <v>0</v>
      </c>
      <c r="D167" s="42">
        <f ca="1">INDEX(Table2[M17_21_2],p_17_21_1[[#This Row],[\\]])</f>
        <v>14</v>
      </c>
      <c r="E167" s="42">
        <f ca="1">INDEX(Table2[K17_21_2],p_17_21_1[[#This Row],[\\]])</f>
        <v>0</v>
      </c>
      <c r="F167" s="42">
        <f ca="1">INDEX(Table2[TT],p_17_21_1[[#This Row],[\\]])</f>
        <v>14</v>
      </c>
    </row>
    <row r="168" spans="1:6" x14ac:dyDescent="0.25">
      <c r="A168" s="33">
        <f ca="1">IF(A167="\\",MATCH("+-",Table2[S17_21_2],0),MATCH("+-",INDIRECT("2!"&amp;ADDRESS(A167+3,COLUMN(Table2[[#Headers],[S17_21_2]]))&amp;":"&amp;ADDRESS(COUNTA(Table2[NAMA BARANG])+2,COLUMN(Table2[[#Headers],[S17_21_2]]))),0)+A167)</f>
        <v>1988</v>
      </c>
      <c r="B168" s="40" t="str">
        <f ca="1">INDEX(INDIRECT("Table2["&amp;p_17_21_1[[#Headers],[NAMA BARANG]]&amp;"]"),p_17_21_1[[#This Row],[\\]])</f>
        <v>Stapler 414 Yuan Chong 414 Faktur (1), biasa (4)</v>
      </c>
      <c r="C168" s="41">
        <f ca="1">INDEX(INDIRECT("Table2["&amp;p_17_21_1[[#Headers],[AWAL]]&amp;"]"),p_17_21_1[[#This Row],[\\]])</f>
        <v>6</v>
      </c>
      <c r="D168" s="42">
        <f ca="1">INDEX(Table2[M17_21_2],p_17_21_1[[#This Row],[\\]])</f>
        <v>0</v>
      </c>
      <c r="E168" s="42">
        <f ca="1">INDEX(Table2[K17_21_2],p_17_21_1[[#This Row],[\\]])</f>
        <v>-1</v>
      </c>
      <c r="F168" s="42">
        <f ca="1">INDEX(Table2[TT],p_17_21_1[[#This Row],[\\]])</f>
        <v>5</v>
      </c>
    </row>
    <row r="169" spans="1:6" x14ac:dyDescent="0.25">
      <c r="A169" s="33">
        <f ca="1">IF(A168="\\",MATCH("+-",Table2[S17_21_2],0),MATCH("+-",INDIRECT("2!"&amp;ADDRESS(A168+3,COLUMN(Table2[[#Headers],[S17_21_2]]))&amp;":"&amp;ADDRESS(COUNTA(Table2[NAMA BARANG])+2,COLUMN(Table2[[#Headers],[S17_21_2]]))),0)+A168)</f>
        <v>2063</v>
      </c>
      <c r="B169" s="40" t="str">
        <f ca="1">INDEX(INDIRECT("Table2["&amp;p_17_21_1[[#Headers],[NAMA BARANG]]&amp;"]"),p_17_21_1[[#This Row],[\\]])</f>
        <v>Stip Jersey putih</v>
      </c>
      <c r="C169" s="41">
        <f ca="1">INDEX(INDIRECT("Table2["&amp;p_17_21_1[[#Headers],[AWAL]]&amp;"]"),p_17_21_1[[#This Row],[\\]])</f>
        <v>15</v>
      </c>
      <c r="D169" s="42">
        <f ca="1">INDEX(Table2[M17_21_2],p_17_21_1[[#This Row],[\\]])</f>
        <v>0</v>
      </c>
      <c r="E169" s="42">
        <f ca="1">INDEX(Table2[K17_21_2],p_17_21_1[[#This Row],[\\]])</f>
        <v>-1</v>
      </c>
      <c r="F169" s="42">
        <f ca="1">INDEX(Table2[TT],p_17_21_1[[#This Row],[\\]])</f>
        <v>14</v>
      </c>
    </row>
    <row r="170" spans="1:6" x14ac:dyDescent="0.25">
      <c r="A170" s="33">
        <f ca="1">IF(A169="\\",MATCH("+-",Table2[S17_21_2],0),MATCH("+-",INDIRECT("2!"&amp;ADDRESS(A169+3,COLUMN(Table2[[#Headers],[S17_21_2]]))&amp;":"&amp;ADDRESS(COUNTA(Table2[NAMA BARANG])+2,COLUMN(Table2[[#Headers],[S17_21_2]]))),0)+A169)</f>
        <v>2322</v>
      </c>
      <c r="B170" s="40" t="str">
        <f ca="1">INDEX(INDIRECT("Table2["&amp;p_17_21_1[[#Headers],[NAMA BARANG]]&amp;"]"),p_17_21_1[[#This Row],[\\]])</f>
        <v>Tinta Daishen B</v>
      </c>
      <c r="C170" s="41">
        <f ca="1">INDEX(INDIRECT("Table2["&amp;p_17_21_1[[#Headers],[AWAL]]&amp;"]"),p_17_21_1[[#This Row],[\\]])</f>
        <v>9</v>
      </c>
      <c r="D170" s="42">
        <f ca="1">INDEX(Table2[M17_21_2],p_17_21_1[[#This Row],[\\]])</f>
        <v>0</v>
      </c>
      <c r="E170" s="42">
        <f ca="1">INDEX(Table2[K17_21_2],p_17_21_1[[#This Row],[\\]])</f>
        <v>-2</v>
      </c>
      <c r="F170" s="42">
        <f ca="1">INDEX(Table2[TT],p_17_21_1[[#This Row],[\\]])</f>
        <v>7</v>
      </c>
    </row>
    <row r="171" spans="1:6" x14ac:dyDescent="0.25">
      <c r="A171" s="33">
        <f ca="1">IF(A170="\\",MATCH("+-",Table2[S17_21_2],0),MATCH("+-",INDIRECT("2!"&amp;ADDRESS(A170+3,COLUMN(Table2[[#Headers],[S17_21_2]]))&amp;":"&amp;ADDRESS(COUNTA(Table2[NAMA BARANG])+2,COLUMN(Table2[[#Headers],[S17_21_2]]))),0)+A170)</f>
        <v>2323</v>
      </c>
      <c r="B171" s="40" t="str">
        <f ca="1">INDEX(INDIRECT("Table2["&amp;p_17_21_1[[#Headers],[NAMA BARANG]]&amp;"]"),p_17_21_1[[#This Row],[\\]])</f>
        <v>Tinta Daishen U</v>
      </c>
      <c r="C171" s="41">
        <f ca="1">INDEX(INDIRECT("Table2["&amp;p_17_21_1[[#Headers],[AWAL]]&amp;"]"),p_17_21_1[[#This Row],[\\]])</f>
        <v>18</v>
      </c>
      <c r="D171" s="42">
        <f ca="1">INDEX(Table2[M17_21_2],p_17_21_1[[#This Row],[\\]])</f>
        <v>0</v>
      </c>
      <c r="E171" s="42">
        <f ca="1">INDEX(Table2[K17_21_2],p_17_21_1[[#This Row],[\\]])</f>
        <v>-1</v>
      </c>
      <c r="F171" s="42">
        <f ca="1">INDEX(Table2[TT],p_17_21_1[[#This Row],[\\]])</f>
        <v>17</v>
      </c>
    </row>
    <row r="172" spans="1:6" x14ac:dyDescent="0.25">
      <c r="A172" s="33">
        <f ca="1">IF(A171="\\",MATCH("+-",Table2[S17_21_2],0),MATCH("+-",INDIRECT("2!"&amp;ADDRESS(A171+3,COLUMN(Table2[[#Headers],[S17_21_2]]))&amp;":"&amp;ADDRESS(COUNTA(Table2[NAMA BARANG])+2,COLUMN(Table2[[#Headers],[S17_21_2]]))),0)+A171)</f>
        <v>2419</v>
      </c>
      <c r="B172" s="40" t="str">
        <f ca="1">INDEX(INDIRECT("Table2["&amp;p_17_21_1[[#Headers],[NAMA BARANG]]&amp;"]"),p_17_21_1[[#This Row],[\\]])</f>
        <v>Topi Kerucut</v>
      </c>
      <c r="C172" s="41">
        <f ca="1">INDEX(INDIRECT("Table2["&amp;p_17_21_1[[#Headers],[AWAL]]&amp;"]"),p_17_21_1[[#This Row],[\\]])</f>
        <v>20</v>
      </c>
      <c r="D172" s="42">
        <f ca="1">INDEX(Table2[M17_21_2],p_17_21_1[[#This Row],[\\]])</f>
        <v>0</v>
      </c>
      <c r="E172" s="42">
        <f ca="1">INDEX(Table2[K17_21_2],p_17_21_1[[#This Row],[\\]])</f>
        <v>-1</v>
      </c>
      <c r="F172" s="42">
        <f ca="1">INDEX(Table2[TT],p_17_21_1[[#This Row],[\\]])</f>
        <v>19</v>
      </c>
    </row>
    <row r="173" spans="1:6" x14ac:dyDescent="0.25">
      <c r="A173" s="33">
        <f ca="1">IF(A172="\\",MATCH("+-",Table2[S17_21_2],0),MATCH("+-",INDIRECT("2!"&amp;ADDRESS(A172+3,COLUMN(Table2[[#Headers],[S17_21_2]]))&amp;":"&amp;ADDRESS(COUNTA(Table2[NAMA BARANG])+2,COLUMN(Table2[[#Headers],[S17_21_2]]))),0)+A172)</f>
        <v>2424</v>
      </c>
      <c r="B173" s="40" t="str">
        <f ca="1">INDEX(INDIRECT("Table2["&amp;p_17_21_1[[#Headers],[NAMA BARANG]]&amp;"]"),p_17_21_1[[#This Row],[\\]])</f>
        <v>WC 110n/ 120 osama</v>
      </c>
      <c r="C173" s="41">
        <f ca="1">INDEX(INDIRECT("Table2["&amp;p_17_21_1[[#Headers],[AWAL]]&amp;"]"),p_17_21_1[[#This Row],[\\]])</f>
        <v>8</v>
      </c>
      <c r="D173" s="42">
        <f ca="1">INDEX(Table2[M17_21_2],p_17_21_1[[#This Row],[\\]])</f>
        <v>0</v>
      </c>
      <c r="E173" s="42">
        <f ca="1">INDEX(Table2[K17_21_2],p_17_21_1[[#This Row],[\\]])</f>
        <v>-1</v>
      </c>
      <c r="F173" s="42">
        <f ca="1">INDEX(Table2[TT],p_17_21_1[[#This Row],[\\]])</f>
        <v>7</v>
      </c>
    </row>
    <row r="174" spans="1:6" x14ac:dyDescent="0.25">
      <c r="A174" s="33">
        <f ca="1">IF(A173="\\",MATCH("+-",Table2[S17_21_2],0),MATCH("+-",INDIRECT("2!"&amp;ADDRESS(A173+3,COLUMN(Table2[[#Headers],[S17_21_2]]))&amp;":"&amp;ADDRESS(COUNTA(Table2[NAMA BARANG])+2,COLUMN(Table2[[#Headers],[S17_21_2]]))),0)+A173)</f>
        <v>2427</v>
      </c>
      <c r="B174" s="40" t="str">
        <f ca="1">INDEX(INDIRECT("Table2["&amp;p_17_21_1[[#Headers],[NAMA BARANG]]&amp;"]"),p_17_21_1[[#This Row],[\\]])</f>
        <v>WC Marries 1325/ 12w SBY</v>
      </c>
      <c r="C174" s="41">
        <f ca="1">INDEX(INDIRECT("Table2["&amp;p_17_21_1[[#Headers],[AWAL]]&amp;"]"),p_17_21_1[[#This Row],[\\]])</f>
        <v>14</v>
      </c>
      <c r="D174" s="42">
        <f ca="1">INDEX(Table2[M17_21_2],p_17_21_1[[#This Row],[\\]])</f>
        <v>0</v>
      </c>
      <c r="E174" s="42">
        <f ca="1">INDEX(Table2[K17_21_2],p_17_21_1[[#This Row],[\\]])</f>
        <v>-1</v>
      </c>
      <c r="F174" s="42">
        <f ca="1">INDEX(Table2[TT],p_17_21_1[[#This Row],[\\]])</f>
        <v>13</v>
      </c>
    </row>
    <row r="175" spans="1:6" x14ac:dyDescent="0.25">
      <c r="A175" s="33">
        <f ca="1">IF(A174="\\",MATCH("+-",Table2[S17_21_2],0),MATCH("+-",INDIRECT("2!"&amp;ADDRESS(A174+3,COLUMN(Table2[[#Headers],[S17_21_2]]))&amp;":"&amp;ADDRESS(COUNTA(Table2[NAMA BARANG])+2,COLUMN(Table2[[#Headers],[S17_21_2]]))),0)+A174)</f>
        <v>2444</v>
      </c>
      <c r="B175" s="40" t="str">
        <f ca="1">INDEX(INDIRECT("Table2["&amp;p_17_21_1[[#Headers],[NAMA BARANG]]&amp;"]"),p_17_21_1[[#This Row],[\\]])</f>
        <v>Asahan Toples golden (24)</v>
      </c>
      <c r="C175" s="41">
        <f ca="1">INDEX(INDIRECT("Table2["&amp;p_17_21_1[[#Headers],[AWAL]]&amp;"]"),p_17_21_1[[#This Row],[\\]])</f>
        <v>1</v>
      </c>
      <c r="D175" s="42">
        <f ca="1">INDEX(Table2[M17_21_2],p_17_21_1[[#This Row],[\\]])</f>
        <v>0</v>
      </c>
      <c r="E175" s="42">
        <f ca="1">INDEX(Table2[K17_21_2],p_17_21_1[[#This Row],[\\]])</f>
        <v>-1</v>
      </c>
      <c r="F175" s="42">
        <f ca="1">INDEX(Table2[TT],p_17_21_1[[#This Row],[\\]])</f>
        <v>0</v>
      </c>
    </row>
    <row r="176" spans="1:6" x14ac:dyDescent="0.25">
      <c r="A176" s="33">
        <f ca="1">IF(A175="\\",MATCH("+-",Table2[S17_21_2],0),MATCH("+-",INDIRECT("2!"&amp;ADDRESS(A175+3,COLUMN(Table2[[#Headers],[S17_21_2]]))&amp;":"&amp;ADDRESS(COUNTA(Table2[NAMA BARANG])+2,COLUMN(Table2[[#Headers],[S17_21_2]]))),0)+A175)</f>
        <v>2451</v>
      </c>
      <c r="B176" s="40" t="str">
        <f ca="1">INDEX(INDIRECT("Table2["&amp;p_17_21_1[[#Headers],[NAMA BARANG]]&amp;"]"),p_17_21_1[[#This Row],[\\]])</f>
        <v>Bensia SF 9927 W (Kipas F)</v>
      </c>
      <c r="C176" s="41">
        <f ca="1">INDEX(INDIRECT("Table2["&amp;p_17_21_1[[#Headers],[AWAL]]&amp;"]"),p_17_21_1[[#This Row],[\\]])</f>
        <v>1</v>
      </c>
      <c r="D176" s="42">
        <f ca="1">INDEX(Table2[M17_21_2],p_17_21_1[[#This Row],[\\]])</f>
        <v>0</v>
      </c>
      <c r="E176" s="42">
        <f ca="1">INDEX(Table2[K17_21_2],p_17_21_1[[#This Row],[\\]])</f>
        <v>-1</v>
      </c>
      <c r="F176" s="42">
        <f ca="1">INDEX(Table2[TT],p_17_21_1[[#This Row],[\\]])</f>
        <v>0</v>
      </c>
    </row>
    <row r="177" spans="1:6" x14ac:dyDescent="0.25">
      <c r="A177" s="33">
        <f ca="1">IF(A176="\\",MATCH("+-",Table2[S17_21_2],0),MATCH("+-",INDIRECT("2!"&amp;ADDRESS(A176+3,COLUMN(Table2[[#Headers],[S17_21_2]]))&amp;":"&amp;ADDRESS(COUNTA(Table2[NAMA BARANG])+2,COLUMN(Table2[[#Headers],[S17_21_2]]))),0)+A176)</f>
        <v>2453</v>
      </c>
      <c r="B177" s="40" t="str">
        <f ca="1">INDEX(INDIRECT("Table2["&amp;p_17_21_1[[#Headers],[NAMA BARANG]]&amp;"]"),p_17_21_1[[#This Row],[\\]])</f>
        <v>BN A5 20H-3</v>
      </c>
      <c r="C177" s="41">
        <f ca="1">INDEX(INDIRECT("Table2["&amp;p_17_21_1[[#Headers],[AWAL]]&amp;"]"),p_17_21_1[[#This Row],[\\]])</f>
        <v>1</v>
      </c>
      <c r="D177" s="42">
        <f ca="1">INDEX(Table2[M17_21_2],p_17_21_1[[#This Row],[\\]])</f>
        <v>0</v>
      </c>
      <c r="E177" s="42">
        <f ca="1">INDEX(Table2[K17_21_2],p_17_21_1[[#This Row],[\\]])</f>
        <v>-1</v>
      </c>
      <c r="F177" s="42">
        <f ca="1">INDEX(Table2[TT],p_17_21_1[[#This Row],[\\]])</f>
        <v>0</v>
      </c>
    </row>
    <row r="178" spans="1:6" x14ac:dyDescent="0.25">
      <c r="A178" s="33">
        <f ca="1">IF(A177="\\",MATCH("+-",Table2[S17_21_2],0),MATCH("+-",INDIRECT("2!"&amp;ADDRESS(A177+3,COLUMN(Table2[[#Headers],[S17_21_2]]))&amp;":"&amp;ADDRESS(COUNTA(Table2[NAMA BARANG])+2,COLUMN(Table2[[#Headers],[S17_21_2]]))),0)+A177)</f>
        <v>2458</v>
      </c>
      <c r="B178" s="40" t="str">
        <f ca="1">INDEX(INDIRECT("Table2["&amp;p_17_21_1[[#Headers],[NAMA BARANG]]&amp;"]"),p_17_21_1[[#This Row],[\\]])</f>
        <v>Bp 7053</v>
      </c>
      <c r="C178" s="41">
        <f ca="1">INDEX(INDIRECT("Table2["&amp;p_17_21_1[[#Headers],[AWAL]]&amp;"]"),p_17_21_1[[#This Row],[\\]])</f>
        <v>1</v>
      </c>
      <c r="D178" s="42">
        <f ca="1">INDEX(Table2[M17_21_2],p_17_21_1[[#This Row],[\\]])</f>
        <v>0</v>
      </c>
      <c r="E178" s="42">
        <f ca="1">INDEX(Table2[K17_21_2],p_17_21_1[[#This Row],[\\]])</f>
        <v>-1</v>
      </c>
      <c r="F178" s="42">
        <f ca="1">INDEX(Table2[TT],p_17_21_1[[#This Row],[\\]])</f>
        <v>0</v>
      </c>
    </row>
    <row r="179" spans="1:6" x14ac:dyDescent="0.25">
      <c r="A179" s="33">
        <f ca="1">IF(A178="\\",MATCH("+-",Table2[S17_21_2],0),MATCH("+-",INDIRECT("2!"&amp;ADDRESS(A178+3,COLUMN(Table2[[#Headers],[S17_21_2]]))&amp;":"&amp;ADDRESS(COUNTA(Table2[NAMA BARANG])+2,COLUMN(Table2[[#Headers],[S17_21_2]]))),0)+A178)</f>
        <v>2462</v>
      </c>
      <c r="B179" s="40" t="str">
        <f ca="1">INDEX(INDIRECT("Table2["&amp;p_17_21_1[[#Headers],[NAMA BARANG]]&amp;"]"),p_17_21_1[[#This Row],[\\]])</f>
        <v>Bp gel deboz G 05</v>
      </c>
      <c r="C179" s="41">
        <f ca="1">INDEX(INDIRECT("Table2["&amp;p_17_21_1[[#Headers],[AWAL]]&amp;"]"),p_17_21_1[[#This Row],[\\]])</f>
        <v>2</v>
      </c>
      <c r="D179" s="42">
        <f ca="1">INDEX(Table2[M17_21_2],p_17_21_1[[#This Row],[\\]])</f>
        <v>0</v>
      </c>
      <c r="E179" s="42">
        <f ca="1">INDEX(Table2[K17_21_2],p_17_21_1[[#This Row],[\\]])</f>
        <v>-2</v>
      </c>
      <c r="F179" s="42">
        <f ca="1">INDEX(Table2[TT],p_17_21_1[[#This Row],[\\]])</f>
        <v>0</v>
      </c>
    </row>
    <row r="180" spans="1:6" x14ac:dyDescent="0.25">
      <c r="A180" s="33">
        <f ca="1">IF(A179="\\",MATCH("+-",Table2[S17_21_2],0),MATCH("+-",INDIRECT("2!"&amp;ADDRESS(A179+3,COLUMN(Table2[[#Headers],[S17_21_2]]))&amp;":"&amp;ADDRESS(COUNTA(Table2[NAMA BARANG])+2,COLUMN(Table2[[#Headers],[S17_21_2]]))),0)+A179)</f>
        <v>2463</v>
      </c>
      <c r="B180" s="40" t="str">
        <f ca="1">INDEX(INDIRECT("Table2["&amp;p_17_21_1[[#Headers],[NAMA BARANG]]&amp;"]"),p_17_21_1[[#This Row],[\\]])</f>
        <v>Bp Gell 7019</v>
      </c>
      <c r="C180" s="41">
        <f ca="1">INDEX(INDIRECT("Table2["&amp;p_17_21_1[[#Headers],[AWAL]]&amp;"]"),p_17_21_1[[#This Row],[\\]])</f>
        <v>1</v>
      </c>
      <c r="D180" s="42">
        <f ca="1">INDEX(Table2[M17_21_2],p_17_21_1[[#This Row],[\\]])</f>
        <v>0</v>
      </c>
      <c r="E180" s="42">
        <f ca="1">INDEX(Table2[K17_21_2],p_17_21_1[[#This Row],[\\]])</f>
        <v>-1</v>
      </c>
      <c r="F180" s="42">
        <f ca="1">INDEX(Table2[TT],p_17_21_1[[#This Row],[\\]])</f>
        <v>0</v>
      </c>
    </row>
    <row r="181" spans="1:6" x14ac:dyDescent="0.25">
      <c r="A181" s="33">
        <f ca="1">IF(A180="\\",MATCH("+-",Table2[S17_21_2],0),MATCH("+-",INDIRECT("2!"&amp;ADDRESS(A180+3,COLUMN(Table2[[#Headers],[S17_21_2]]))&amp;":"&amp;ADDRESS(COUNTA(Table2[NAMA BARANG])+2,COLUMN(Table2[[#Headers],[S17_21_2]]))),0)+A180)</f>
        <v>2482</v>
      </c>
      <c r="B181" s="40" t="str">
        <f ca="1">INDEX(INDIRECT("Table2["&amp;p_17_21_1[[#Headers],[NAMA BARANG]]&amp;"]"),p_17_21_1[[#This Row],[\\]])</f>
        <v>Bp TG 340 ht (F)</v>
      </c>
      <c r="C181" s="41">
        <f ca="1">INDEX(INDIRECT("Table2["&amp;p_17_21_1[[#Headers],[AWAL]]&amp;"]"),p_17_21_1[[#This Row],[\\]])</f>
        <v>4</v>
      </c>
      <c r="D181" s="42">
        <f ca="1">INDEX(Table2[M17_21_2],p_17_21_1[[#This Row],[\\]])</f>
        <v>0</v>
      </c>
      <c r="E181" s="42">
        <f ca="1">INDEX(Table2[K17_21_2],p_17_21_1[[#This Row],[\\]])</f>
        <v>-4</v>
      </c>
      <c r="F181" s="42">
        <f ca="1">INDEX(Table2[TT],p_17_21_1[[#This Row],[\\]])</f>
        <v>0</v>
      </c>
    </row>
    <row r="182" spans="1:6" x14ac:dyDescent="0.25">
      <c r="A182" s="33">
        <f ca="1">IF(A181="\\",MATCH("+-",Table2[S17_21_2],0),MATCH("+-",INDIRECT("2!"&amp;ADDRESS(A181+3,COLUMN(Table2[[#Headers],[S17_21_2]]))&amp;":"&amp;ADDRESS(COUNTA(Table2[NAMA BARANG])+2,COLUMN(Table2[[#Headers],[S17_21_2]]))),0)+A181)</f>
        <v>2486</v>
      </c>
      <c r="B182" s="40" t="str">
        <f ca="1">INDEX(INDIRECT("Table2["&amp;p_17_21_1[[#Headers],[NAMA BARANG]]&amp;"]"),p_17_21_1[[#This Row],[\\]])</f>
        <v>Bp Zhixin 3056/ 3053</v>
      </c>
      <c r="C182" s="41">
        <f ca="1">INDEX(INDIRECT("Table2["&amp;p_17_21_1[[#Headers],[AWAL]]&amp;"]"),p_17_21_1[[#This Row],[\\]])</f>
        <v>0</v>
      </c>
      <c r="D182" s="42">
        <f ca="1">INDEX(Table2[M17_21_2],p_17_21_1[[#This Row],[\\]])</f>
        <v>0</v>
      </c>
      <c r="E182" s="42">
        <f ca="1">INDEX(Table2[K17_21_2],p_17_21_1[[#This Row],[\\]])</f>
        <v>-2</v>
      </c>
      <c r="F182" s="42">
        <f ca="1">INDEX(Table2[TT],p_17_21_1[[#This Row],[\\]])</f>
        <v>-2</v>
      </c>
    </row>
    <row r="183" spans="1:6" x14ac:dyDescent="0.25">
      <c r="A183" s="33">
        <f ca="1">IF(A182="\\",MATCH("+-",Table2[S17_21_2],0),MATCH("+-",INDIRECT("2!"&amp;ADDRESS(A182+3,COLUMN(Table2[[#Headers],[S17_21_2]]))&amp;":"&amp;ADDRESS(COUNTA(Table2[NAMA BARANG])+2,COLUMN(Table2[[#Headers],[S17_21_2]]))),0)+A182)</f>
        <v>2499</v>
      </c>
      <c r="B183" s="40" t="str">
        <f ca="1">INDEX(INDIRECT("Table2["&amp;p_17_21_1[[#Headers],[NAMA BARANG]]&amp;"]"),p_17_21_1[[#This Row],[\\]])</f>
        <v>Cutter Taco 78 kecil (BLK)</v>
      </c>
      <c r="C183" s="41">
        <f ca="1">INDEX(INDIRECT("Table2["&amp;p_17_21_1[[#Headers],[AWAL]]&amp;"]"),p_17_21_1[[#This Row],[\\]])</f>
        <v>1</v>
      </c>
      <c r="D183" s="42">
        <f ca="1">INDEX(Table2[M17_21_2],p_17_21_1[[#This Row],[\\]])</f>
        <v>0</v>
      </c>
      <c r="E183" s="42">
        <f ca="1">INDEX(Table2[K17_21_2],p_17_21_1[[#This Row],[\\]])</f>
        <v>-1</v>
      </c>
      <c r="F183" s="42">
        <f ca="1">INDEX(Table2[TT],p_17_21_1[[#This Row],[\\]])</f>
        <v>0</v>
      </c>
    </row>
    <row r="184" spans="1:6" x14ac:dyDescent="0.25">
      <c r="A184" s="33">
        <f ca="1">IF(A183="\\",MATCH("+-",Table2[S17_21_2],0),MATCH("+-",INDIRECT("2!"&amp;ADDRESS(A183+3,COLUMN(Table2[[#Headers],[S17_21_2]]))&amp;":"&amp;ADDRESS(COUNTA(Table2[NAMA BARANG])+2,COLUMN(Table2[[#Headers],[S17_21_2]]))),0)+A183)</f>
        <v>2521</v>
      </c>
      <c r="B184" s="40" t="str">
        <f ca="1">INDEX(INDIRECT("Table2["&amp;p_17_21_1[[#Headers],[NAMA BARANG]]&amp;"]"),p_17_21_1[[#This Row],[\\]])</f>
        <v>Isi gel 20 dos anjing 4117</v>
      </c>
      <c r="C184" s="41">
        <f ca="1">INDEX(INDIRECT("Table2["&amp;p_17_21_1[[#Headers],[AWAL]]&amp;"]"),p_17_21_1[[#This Row],[\\]])</f>
        <v>1</v>
      </c>
      <c r="D184" s="42">
        <f ca="1">INDEX(Table2[M17_21_2],p_17_21_1[[#This Row],[\\]])</f>
        <v>0</v>
      </c>
      <c r="E184" s="42">
        <f ca="1">INDEX(Table2[K17_21_2],p_17_21_1[[#This Row],[\\]])</f>
        <v>-1</v>
      </c>
      <c r="F184" s="42">
        <f ca="1">INDEX(Table2[TT],p_17_21_1[[#This Row],[\\]])</f>
        <v>0</v>
      </c>
    </row>
    <row r="185" spans="1:6" x14ac:dyDescent="0.25">
      <c r="A185" s="33">
        <f ca="1">IF(A184="\\",MATCH("+-",Table2[S17_21_2],0),MATCH("+-",INDIRECT("2!"&amp;ADDRESS(A184+3,COLUMN(Table2[[#Headers],[S17_21_2]]))&amp;":"&amp;ADDRESS(COUNTA(Table2[NAMA BARANG])+2,COLUMN(Table2[[#Headers],[S17_21_2]]))),0)+A184)</f>
        <v>2524</v>
      </c>
      <c r="B185" s="40" t="str">
        <f ca="1">INDEX(INDIRECT("Table2["&amp;p_17_21_1[[#Headers],[NAMA BARANG]]&amp;"]"),p_17_21_1[[#This Row],[\\]])</f>
        <v>Isi gel TZ 501 (faktur)</v>
      </c>
      <c r="C185" s="41">
        <f ca="1">INDEX(INDIRECT("Table2["&amp;p_17_21_1[[#Headers],[AWAL]]&amp;"]"),p_17_21_1[[#This Row],[\\]])</f>
        <v>2</v>
      </c>
      <c r="D185" s="42">
        <f ca="1">INDEX(Table2[M17_21_2],p_17_21_1[[#This Row],[\\]])</f>
        <v>0</v>
      </c>
      <c r="E185" s="42">
        <f ca="1">INDEX(Table2[K17_21_2],p_17_21_1[[#This Row],[\\]])</f>
        <v>-2</v>
      </c>
      <c r="F185" s="42">
        <f ca="1">INDEX(Table2[TT],p_17_21_1[[#This Row],[\\]])</f>
        <v>0</v>
      </c>
    </row>
    <row r="186" spans="1:6" x14ac:dyDescent="0.25">
      <c r="A186" s="33">
        <f ca="1">IF(A185="\\",MATCH("+-",Table2[S17_21_2],0),MATCH("+-",INDIRECT("2!"&amp;ADDRESS(A185+3,COLUMN(Table2[[#Headers],[S17_21_2]]))&amp;":"&amp;ADDRESS(COUNTA(Table2[NAMA BARANG])+2,COLUMN(Table2[[#Headers],[S17_21_2]]))),0)+A185)</f>
        <v>2547</v>
      </c>
      <c r="B186" s="40" t="str">
        <f ca="1">INDEX(INDIRECT("Table2["&amp;p_17_21_1[[#Headers],[NAMA BARANG]]&amp;"]"),p_17_21_1[[#This Row],[\\]])</f>
        <v>P Case Klg 1906 mobil</v>
      </c>
      <c r="C186" s="41">
        <f ca="1">INDEX(INDIRECT("Table2["&amp;p_17_21_1[[#Headers],[AWAL]]&amp;"]"),p_17_21_1[[#This Row],[\\]])</f>
        <v>3</v>
      </c>
      <c r="D186" s="42">
        <f ca="1">INDEX(Table2[M17_21_2],p_17_21_1[[#This Row],[\\]])</f>
        <v>0</v>
      </c>
      <c r="E186" s="42">
        <f ca="1">INDEX(Table2[K17_21_2],p_17_21_1[[#This Row],[\\]])</f>
        <v>-3</v>
      </c>
      <c r="F186" s="42">
        <f ca="1">INDEX(Table2[TT],p_17_21_1[[#This Row],[\\]])</f>
        <v>0</v>
      </c>
    </row>
    <row r="187" spans="1:6" x14ac:dyDescent="0.25">
      <c r="A187" s="33">
        <f ca="1">IF(A186="\\",MATCH("+-",Table2[S17_21_2],0),MATCH("+-",INDIRECT("2!"&amp;ADDRESS(A186+3,COLUMN(Table2[[#Headers],[S17_21_2]]))&amp;":"&amp;ADDRESS(COUNTA(Table2[NAMA BARANG])+2,COLUMN(Table2[[#Headers],[S17_21_2]]))),0)+A186)</f>
        <v>2549</v>
      </c>
      <c r="B187" s="40" t="str">
        <f ca="1">INDEX(INDIRECT("Table2["&amp;p_17_21_1[[#Headers],[NAMA BARANG]]&amp;"]"),p_17_21_1[[#This Row],[\\]])</f>
        <v>P Case Klg XD 9555 (GADING)</v>
      </c>
      <c r="C187" s="41">
        <f ca="1">INDEX(INDIRECT("Table2["&amp;p_17_21_1[[#Headers],[AWAL]]&amp;"]"),p_17_21_1[[#This Row],[\\]])</f>
        <v>1</v>
      </c>
      <c r="D187" s="42">
        <f ca="1">INDEX(Table2[M17_21_2],p_17_21_1[[#This Row],[\\]])</f>
        <v>0</v>
      </c>
      <c r="E187" s="42">
        <f ca="1">INDEX(Table2[K17_21_2],p_17_21_1[[#This Row],[\\]])</f>
        <v>-1</v>
      </c>
      <c r="F187" s="42">
        <f ca="1">INDEX(Table2[TT],p_17_21_1[[#This Row],[\\]])</f>
        <v>0</v>
      </c>
    </row>
    <row r="188" spans="1:6" x14ac:dyDescent="0.25">
      <c r="A188" s="33">
        <f ca="1">IF(A187="\\",MATCH("+-",Table2[S17_21_2],0),MATCH("+-",INDIRECT("2!"&amp;ADDRESS(A187+3,COLUMN(Table2[[#Headers],[S17_21_2]]))&amp;":"&amp;ADDRESS(COUNTA(Table2[NAMA BARANG])+2,COLUMN(Table2[[#Headers],[S17_21_2]]))),0)+A187)</f>
        <v>2551</v>
      </c>
      <c r="B188" s="40" t="str">
        <f ca="1">INDEX(INDIRECT("Table2["&amp;p_17_21_1[[#Headers],[NAMA BARANG]]&amp;"]"),p_17_21_1[[#This Row],[\\]])</f>
        <v>P case magnit 6807</v>
      </c>
      <c r="C188" s="41">
        <f ca="1">INDEX(INDIRECT("Table2["&amp;p_17_21_1[[#Headers],[AWAL]]&amp;"]"),p_17_21_1[[#This Row],[\\]])</f>
        <v>2</v>
      </c>
      <c r="D188" s="42">
        <f ca="1">INDEX(Table2[M17_21_2],p_17_21_1[[#This Row],[\\]])</f>
        <v>0</v>
      </c>
      <c r="E188" s="42">
        <f ca="1">INDEX(Table2[K17_21_2],p_17_21_1[[#This Row],[\\]])</f>
        <v>-2</v>
      </c>
      <c r="F188" s="42">
        <f ca="1">INDEX(Table2[TT],p_17_21_1[[#This Row],[\\]])</f>
        <v>0</v>
      </c>
    </row>
    <row r="189" spans="1:6" x14ac:dyDescent="0.25">
      <c r="A189" s="33">
        <f ca="1">IF(A188="\\",MATCH("+-",Table2[S17_21_2],0),MATCH("+-",INDIRECT("2!"&amp;ADDRESS(A188+3,COLUMN(Table2[[#Headers],[S17_21_2]]))&amp;":"&amp;ADDRESS(COUNTA(Table2[NAMA BARANG])+2,COLUMN(Table2[[#Headers],[S17_21_2]]))),0)+A188)</f>
        <v>2555</v>
      </c>
      <c r="B189" s="40" t="str">
        <f ca="1">INDEX(INDIRECT("Table2["&amp;p_17_21_1[[#Headers],[NAMA BARANG]]&amp;"]"),p_17_21_1[[#This Row],[\\]])</f>
        <v>Pc karton kk 1299-3D</v>
      </c>
      <c r="C189" s="41">
        <f ca="1">INDEX(INDIRECT("Table2["&amp;p_17_21_1[[#Headers],[AWAL]]&amp;"]"),p_17_21_1[[#This Row],[\\]])</f>
        <v>2</v>
      </c>
      <c r="D189" s="42">
        <f ca="1">INDEX(Table2[M17_21_2],p_17_21_1[[#This Row],[\\]])</f>
        <v>0</v>
      </c>
      <c r="E189" s="42">
        <f ca="1">INDEX(Table2[K17_21_2],p_17_21_1[[#This Row],[\\]])</f>
        <v>-2</v>
      </c>
      <c r="F189" s="42">
        <f ca="1">INDEX(Table2[TT],p_17_21_1[[#This Row],[\\]])</f>
        <v>0</v>
      </c>
    </row>
    <row r="190" spans="1:6" x14ac:dyDescent="0.25">
      <c r="A190" s="33">
        <f ca="1">IF(A189="\\",MATCH("+-",Table2[S17_21_2],0),MATCH("+-",INDIRECT("2!"&amp;ADDRESS(A189+3,COLUMN(Table2[[#Headers],[S17_21_2]]))&amp;":"&amp;ADDRESS(COUNTA(Table2[NAMA BARANG])+2,COLUMN(Table2[[#Headers],[S17_21_2]]))),0)+A189)</f>
        <v>2556</v>
      </c>
      <c r="B190" s="40" t="str">
        <f ca="1">INDEX(INDIRECT("Table2["&amp;p_17_21_1[[#Headers],[NAMA BARANG]]&amp;"]"),p_17_21_1[[#This Row],[\\]])</f>
        <v>PC klg 17-33</v>
      </c>
      <c r="C190" s="41">
        <f ca="1">INDEX(INDIRECT("Table2["&amp;p_17_21_1[[#Headers],[AWAL]]&amp;"]"),p_17_21_1[[#This Row],[\\]])</f>
        <v>3</v>
      </c>
      <c r="D190" s="42">
        <f ca="1">INDEX(Table2[M17_21_2],p_17_21_1[[#This Row],[\\]])</f>
        <v>0</v>
      </c>
      <c r="E190" s="42">
        <f ca="1">INDEX(Table2[K17_21_2],p_17_21_1[[#This Row],[\\]])</f>
        <v>-3</v>
      </c>
      <c r="F190" s="42">
        <f ca="1">INDEX(Table2[TT],p_17_21_1[[#This Row],[\\]])</f>
        <v>0</v>
      </c>
    </row>
    <row r="191" spans="1:6" x14ac:dyDescent="0.25">
      <c r="A191" s="33">
        <f ca="1">IF(A190="\\",MATCH("+-",Table2[S17_21_2],0),MATCH("+-",INDIRECT("2!"&amp;ADDRESS(A190+3,COLUMN(Table2[[#Headers],[S17_21_2]]))&amp;":"&amp;ADDRESS(COUNTA(Table2[NAMA BARANG])+2,COLUMN(Table2[[#Headers],[S17_21_2]]))),0)+A190)</f>
        <v>2558</v>
      </c>
      <c r="B191" s="40" t="str">
        <f ca="1">INDEX(INDIRECT("Table2["&amp;p_17_21_1[[#Headers],[NAMA BARANG]]&amp;"]"),p_17_21_1[[#This Row],[\\]])</f>
        <v>PC klg 583 mobil anak</v>
      </c>
      <c r="C191" s="41">
        <f ca="1">INDEX(INDIRECT("Table2["&amp;p_17_21_1[[#Headers],[AWAL]]&amp;"]"),p_17_21_1[[#This Row],[\\]])</f>
        <v>3</v>
      </c>
      <c r="D191" s="42">
        <f ca="1">INDEX(Table2[M17_21_2],p_17_21_1[[#This Row],[\\]])</f>
        <v>0</v>
      </c>
      <c r="E191" s="42">
        <f ca="1">INDEX(Table2[K17_21_2],p_17_21_1[[#This Row],[\\]])</f>
        <v>-3</v>
      </c>
      <c r="F191" s="42">
        <f ca="1">INDEX(Table2[TT],p_17_21_1[[#This Row],[\\]])</f>
        <v>0</v>
      </c>
    </row>
    <row r="192" spans="1:6" x14ac:dyDescent="0.25">
      <c r="A192" s="33">
        <f ca="1">IF(A191="\\",MATCH("+-",Table2[S17_21_2],0),MATCH("+-",INDIRECT("2!"&amp;ADDRESS(A191+3,COLUMN(Table2[[#Headers],[S17_21_2]]))&amp;":"&amp;ADDRESS(COUNTA(Table2[NAMA BARANG])+2,COLUMN(Table2[[#Headers],[S17_21_2]]))),0)+A191)</f>
        <v>2560</v>
      </c>
      <c r="B192" s="40" t="str">
        <f ca="1">INDEX(INDIRECT("Table2["&amp;p_17_21_1[[#Headers],[NAMA BARANG]]&amp;"]"),p_17_21_1[[#This Row],[\\]])</f>
        <v>PC klg B597 mobil set</v>
      </c>
      <c r="C192" s="41">
        <f ca="1">INDEX(INDIRECT("Table2["&amp;p_17_21_1[[#Headers],[AWAL]]&amp;"]"),p_17_21_1[[#This Row],[\\]])</f>
        <v>1</v>
      </c>
      <c r="D192" s="42">
        <f ca="1">INDEX(Table2[M17_21_2],p_17_21_1[[#This Row],[\\]])</f>
        <v>0</v>
      </c>
      <c r="E192" s="42">
        <f ca="1">INDEX(Table2[K17_21_2],p_17_21_1[[#This Row],[\\]])</f>
        <v>-1</v>
      </c>
      <c r="F192" s="42">
        <f ca="1">INDEX(Table2[TT],p_17_21_1[[#This Row],[\\]])</f>
        <v>0</v>
      </c>
    </row>
    <row r="193" spans="1:6" x14ac:dyDescent="0.25">
      <c r="A193" s="33">
        <f ca="1">IF(A192="\\",MATCH("+-",Table2[S17_21_2],0),MATCH("+-",INDIRECT("2!"&amp;ADDRESS(A192+3,COLUMN(Table2[[#Headers],[S17_21_2]]))&amp;":"&amp;ADDRESS(COUNTA(Table2[NAMA BARANG])+2,COLUMN(Table2[[#Headers],[S17_21_2]]))),0)+A192)</f>
        <v>2568</v>
      </c>
      <c r="B193" s="40" t="str">
        <f ca="1">INDEX(INDIRECT("Table2["&amp;p_17_21_1[[#Headers],[NAMA BARANG]]&amp;"]"),p_17_21_1[[#This Row],[\\]])</f>
        <v>PC Magnit QY1 Kalkulator Blk</v>
      </c>
      <c r="C193" s="41">
        <f ca="1">INDEX(INDIRECT("Table2["&amp;p_17_21_1[[#Headers],[AWAL]]&amp;"]"),p_17_21_1[[#This Row],[\\]])</f>
        <v>4</v>
      </c>
      <c r="D193" s="42">
        <f ca="1">INDEX(Table2[M17_21_2],p_17_21_1[[#This Row],[\\]])</f>
        <v>0</v>
      </c>
      <c r="E193" s="42">
        <f ca="1">INDEX(Table2[K17_21_2],p_17_21_1[[#This Row],[\\]])</f>
        <v>-4</v>
      </c>
      <c r="F193" s="42">
        <f ca="1">INDEX(Table2[TT],p_17_21_1[[#This Row],[\\]])</f>
        <v>0</v>
      </c>
    </row>
    <row r="194" spans="1:6" x14ac:dyDescent="0.25">
      <c r="A194" s="33">
        <f ca="1">IF(A193="\\",MATCH("+-",Table2[S17_21_2],0),MATCH("+-",INDIRECT("2!"&amp;ADDRESS(A193+3,COLUMN(Table2[[#Headers],[S17_21_2]]))&amp;":"&amp;ADDRESS(COUNTA(Table2[NAMA BARANG])+2,COLUMN(Table2[[#Headers],[S17_21_2]]))),0)+A193)</f>
        <v>2570</v>
      </c>
      <c r="B194" s="40" t="str">
        <f ca="1">INDEX(INDIRECT("Table2["&amp;p_17_21_1[[#Headers],[NAMA BARANG]]&amp;"]"),p_17_21_1[[#This Row],[\\]])</f>
        <v>PC Magnit+Kunci B 35138-21</v>
      </c>
      <c r="C194" s="41">
        <f ca="1">INDEX(INDIRECT("Table2["&amp;p_17_21_1[[#Headers],[AWAL]]&amp;"]"),p_17_21_1[[#This Row],[\\]])</f>
        <v>1</v>
      </c>
      <c r="D194" s="42">
        <f ca="1">INDEX(Table2[M17_21_2],p_17_21_1[[#This Row],[\\]])</f>
        <v>0</v>
      </c>
      <c r="E194" s="42">
        <f ca="1">INDEX(Table2[K17_21_2],p_17_21_1[[#This Row],[\\]])</f>
        <v>-1</v>
      </c>
      <c r="F194" s="42">
        <f ca="1">INDEX(Table2[TT],p_17_21_1[[#This Row],[\\]])</f>
        <v>0</v>
      </c>
    </row>
    <row r="195" spans="1:6" x14ac:dyDescent="0.25">
      <c r="A195" s="33">
        <f ca="1">IF(A194="\\",MATCH("+-",Table2[S17_21_2],0),MATCH("+-",INDIRECT("2!"&amp;ADDRESS(A194+3,COLUMN(Table2[[#Headers],[S17_21_2]]))&amp;":"&amp;ADDRESS(COUNTA(Table2[NAMA BARANG])+2,COLUMN(Table2[[#Headers],[S17_21_2]]))),0)+A194)</f>
        <v>2594</v>
      </c>
      <c r="B195" s="40" t="str">
        <f ca="1">INDEX(INDIRECT("Table2["&amp;p_17_21_1[[#Headers],[NAMA BARANG]]&amp;"]"),p_17_21_1[[#This Row],[\\]])</f>
        <v>Sampul Boxy Fancy</v>
      </c>
      <c r="C195" s="41">
        <f ca="1">INDEX(INDIRECT("Table2["&amp;p_17_21_1[[#Headers],[AWAL]]&amp;"]"),p_17_21_1[[#This Row],[\\]])</f>
        <v>3</v>
      </c>
      <c r="D195" s="42">
        <f ca="1">INDEX(Table2[M17_21_2],p_17_21_1[[#This Row],[\\]])</f>
        <v>0</v>
      </c>
      <c r="E195" s="42">
        <f ca="1">INDEX(Table2[K17_21_2],p_17_21_1[[#This Row],[\\]])</f>
        <v>-3</v>
      </c>
      <c r="F195" s="42">
        <f ca="1">INDEX(Table2[TT],p_17_21_1[[#This Row],[\\]])</f>
        <v>0</v>
      </c>
    </row>
    <row r="196" spans="1:6" x14ac:dyDescent="0.25">
      <c r="A196" s="33">
        <f ca="1">IF(A195="\\",MATCH("+-",Table2[S17_21_2],0),MATCH("+-",INDIRECT("2!"&amp;ADDRESS(A195+3,COLUMN(Table2[[#Headers],[S17_21_2]]))&amp;":"&amp;ADDRESS(COUNTA(Table2[NAMA BARANG])+2,COLUMN(Table2[[#Headers],[S17_21_2]]))),0)+A195)</f>
        <v>2595</v>
      </c>
      <c r="B196" s="40" t="str">
        <f ca="1">INDEX(INDIRECT("Table2["&amp;p_17_21_1[[#Headers],[NAMA BARANG]]&amp;"]"),p_17_21_1[[#This Row],[\\]])</f>
        <v>Sampul Kwarto Fancy</v>
      </c>
      <c r="C196" s="41">
        <f ca="1">INDEX(INDIRECT("Table2["&amp;p_17_21_1[[#Headers],[AWAL]]&amp;"]"),p_17_21_1[[#This Row],[\\]])</f>
        <v>2</v>
      </c>
      <c r="D196" s="42">
        <f ca="1">INDEX(Table2[M17_21_2],p_17_21_1[[#This Row],[\\]])</f>
        <v>0</v>
      </c>
      <c r="E196" s="42">
        <f ca="1">INDEX(Table2[K17_21_2],p_17_21_1[[#This Row],[\\]])</f>
        <v>-2</v>
      </c>
      <c r="F196" s="42">
        <f ca="1">INDEX(Table2[TT],p_17_21_1[[#This Row],[\\]])</f>
        <v>0</v>
      </c>
    </row>
    <row r="197" spans="1:6" x14ac:dyDescent="0.25">
      <c r="A197" s="33">
        <f ca="1">IF(A196="\\",MATCH("+-",Table2[S17_21_2],0),MATCH("+-",INDIRECT("2!"&amp;ADDRESS(A196+3,COLUMN(Table2[[#Headers],[S17_21_2]]))&amp;":"&amp;ADDRESS(COUNTA(Table2[NAMA BARANG])+2,COLUMN(Table2[[#Headers],[S17_21_2]]))),0)+A196)</f>
        <v>2597</v>
      </c>
      <c r="B197" s="40" t="str">
        <f ca="1">INDEX(INDIRECT("Table2["&amp;p_17_21_1[[#Headers],[NAMA BARANG]]&amp;"]"),p_17_21_1[[#This Row],[\\]])</f>
        <v>Spidol 838 Vanco dus</v>
      </c>
      <c r="C197" s="41">
        <f ca="1">INDEX(INDIRECT("Table2["&amp;p_17_21_1[[#Headers],[AWAL]]&amp;"]"),p_17_21_1[[#This Row],[\\]])</f>
        <v>1</v>
      </c>
      <c r="D197" s="42">
        <f ca="1">INDEX(Table2[M17_21_2],p_17_21_1[[#This Row],[\\]])</f>
        <v>0</v>
      </c>
      <c r="E197" s="42">
        <f ca="1">INDEX(Table2[K17_21_2],p_17_21_1[[#This Row],[\\]])</f>
        <v>-1</v>
      </c>
      <c r="F197" s="42">
        <f ca="1">INDEX(Table2[TT],p_17_21_1[[#This Row],[\\]])</f>
        <v>0</v>
      </c>
    </row>
    <row r="198" spans="1:6" x14ac:dyDescent="0.25">
      <c r="A198" s="33">
        <f ca="1">IF(A197="\\",MATCH("+-",Table2[S17_21_2],0),MATCH("+-",INDIRECT("2!"&amp;ADDRESS(A197+3,COLUMN(Table2[[#Headers],[S17_21_2]]))&amp;":"&amp;ADDRESS(COUNTA(Table2[NAMA BARANG])+2,COLUMN(Table2[[#Headers],[S17_21_2]]))),0)+A197)</f>
        <v>2598</v>
      </c>
      <c r="B198" s="40" t="str">
        <f ca="1">INDEX(INDIRECT("Table2["&amp;p_17_21_1[[#Headers],[NAMA BARANG]]&amp;"]"),p_17_21_1[[#This Row],[\\]])</f>
        <v>Stick note 654-8c</v>
      </c>
      <c r="C198" s="41">
        <f ca="1">INDEX(INDIRECT("Table2["&amp;p_17_21_1[[#Headers],[AWAL]]&amp;"]"),p_17_21_1[[#This Row],[\\]])</f>
        <v>1</v>
      </c>
      <c r="D198" s="42">
        <f ca="1">INDEX(Table2[M17_21_2],p_17_21_1[[#This Row],[\\]])</f>
        <v>0</v>
      </c>
      <c r="E198" s="42">
        <f ca="1">INDEX(Table2[K17_21_2],p_17_21_1[[#This Row],[\\]])</f>
        <v>-1</v>
      </c>
      <c r="F198" s="42">
        <f ca="1">INDEX(Table2[TT],p_17_21_1[[#This Row],[\\]])</f>
        <v>0</v>
      </c>
    </row>
    <row r="199" spans="1:6" x14ac:dyDescent="0.25">
      <c r="A199" s="33">
        <f ca="1">IF(A198="\\",MATCH("+-",Table2[S17_21_2],0),MATCH("+-",INDIRECT("2!"&amp;ADDRESS(A198+3,COLUMN(Table2[[#Headers],[S17_21_2]]))&amp;":"&amp;ADDRESS(COUNTA(Table2[NAMA BARANG])+2,COLUMN(Table2[[#Headers],[S17_21_2]]))),0)+A198)</f>
        <v>2606</v>
      </c>
      <c r="B199" s="40" t="str">
        <f ca="1">INDEX(INDIRECT("Table2["&amp;p_17_21_1[[#Headers],[NAMA BARANG]]&amp;"]"),p_17_21_1[[#This Row],[\\]])</f>
        <v>Tas BG 15-027 (45x50x20)</v>
      </c>
      <c r="C199" s="41">
        <f ca="1">INDEX(INDIRECT("Table2["&amp;p_17_21_1[[#Headers],[AWAL]]&amp;"]"),p_17_21_1[[#This Row],[\\]])</f>
        <v>1</v>
      </c>
      <c r="D199" s="42">
        <f ca="1">INDEX(Table2[M17_21_2],p_17_21_1[[#This Row],[\\]])</f>
        <v>0</v>
      </c>
      <c r="E199" s="42">
        <f ca="1">INDEX(Table2[K17_21_2],p_17_21_1[[#This Row],[\\]])</f>
        <v>-1</v>
      </c>
      <c r="F199" s="42">
        <f ca="1">INDEX(Table2[TT],p_17_21_1[[#This Row],[\\]])</f>
        <v>0</v>
      </c>
    </row>
    <row r="200" spans="1:6" x14ac:dyDescent="0.25">
      <c r="A200" s="33">
        <f ca="1">IF(A199="\\",MATCH("+-",Table2[S17_21_2],0),MATCH("+-",INDIRECT("2!"&amp;ADDRESS(A199+3,COLUMN(Table2[[#Headers],[S17_21_2]]))&amp;":"&amp;ADDRESS(COUNTA(Table2[NAMA BARANG])+2,COLUMN(Table2[[#Headers],[S17_21_2]]))),0)+A199)</f>
        <v>2613</v>
      </c>
      <c r="B200" s="40" t="str">
        <f ca="1">INDEX(INDIRECT("Table2["&amp;p_17_21_1[[#Headers],[NAMA BARANG]]&amp;"]"),p_17_21_1[[#This Row],[\\]])</f>
        <v>Tas tenteng 184 A kecil</v>
      </c>
      <c r="C200" s="41">
        <f ca="1">INDEX(INDIRECT("Table2["&amp;p_17_21_1[[#Headers],[AWAL]]&amp;"]"),p_17_21_1[[#This Row],[\\]])</f>
        <v>1</v>
      </c>
      <c r="D200" s="42">
        <f ca="1">INDEX(Table2[M17_21_2],p_17_21_1[[#This Row],[\\]])</f>
        <v>0</v>
      </c>
      <c r="E200" s="42">
        <f ca="1">INDEX(Table2[K17_21_2],p_17_21_1[[#This Row],[\\]])</f>
        <v>-1</v>
      </c>
      <c r="F200" s="42">
        <f ca="1">INDEX(Table2[TT],p_17_21_1[[#This Row],[\\]])</f>
        <v>0</v>
      </c>
    </row>
  </sheetData>
  <mergeCells count="2">
    <mergeCell ref="B2:F2"/>
    <mergeCell ref="B32:F32"/>
  </mergeCells>
  <conditionalFormatting sqref="C1:E1 C3:E31 C33:E1048576">
    <cfRule type="cellIs" dxfId="38" priority="4" operator="equal">
      <formula>0</formula>
    </cfRule>
  </conditionalFormatting>
  <hyperlinks>
    <hyperlink ref="A3" r:id="rId1"/>
    <hyperlink ref="A33" r:id="rId2"/>
  </hyperlinks>
  <pageMargins left="0.70866141732283472" right="0.70866141732283472" top="0.74803149606299213" bottom="0.74803149606299213" header="0.31496062992125984" footer="0.31496062992125984"/>
  <pageSetup paperSize="14" scale="92" fitToHeight="0" orientation="portrait" horizontalDpi="0" verticalDpi="0" r:id="rId3"/>
  <tableParts count="2"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view="pageLayout" topLeftCell="B1" zoomScale="85" zoomScaleNormal="100" zoomScalePageLayoutView="85" workbookViewId="0">
      <selection activeCell="E31" sqref="E31"/>
    </sheetView>
  </sheetViews>
  <sheetFormatPr defaultRowHeight="12.75" outlineLevelRow="1" outlineLevelCol="2" x14ac:dyDescent="0.2"/>
  <cols>
    <col min="1" max="1" width="6.7109375" style="33" hidden="1" customWidth="1" outlineLevel="2"/>
    <col min="2" max="2" width="36.85546875" style="35" bestFit="1" customWidth="1" collapsed="1"/>
    <col min="3" max="3" width="11.42578125" style="35" bestFit="1" customWidth="1"/>
    <col min="4" max="4" width="12.7109375" style="35" bestFit="1" customWidth="1"/>
    <col min="5" max="5" width="13.85546875" style="35" bestFit="1" customWidth="1"/>
    <col min="6" max="6" width="11.7109375" style="35" bestFit="1" customWidth="1"/>
    <col min="7" max="16384" width="9.140625" style="35"/>
  </cols>
  <sheetData>
    <row r="1" spans="1:6" ht="25.5" x14ac:dyDescent="0.2">
      <c r="B1" s="34" t="s">
        <v>2902</v>
      </c>
      <c r="C1" s="34" t="s">
        <v>3003</v>
      </c>
      <c r="D1" s="34" t="s">
        <v>2999</v>
      </c>
      <c r="E1" s="34" t="s">
        <v>3000</v>
      </c>
      <c r="F1" s="34" t="s">
        <v>3004</v>
      </c>
    </row>
    <row r="2" spans="1:6" x14ac:dyDescent="0.2">
      <c r="B2" s="56" t="str">
        <f ca="1">"JOYKO/ KENKO ("&amp;COUNTIF(Table1[S23_28_1],"+-")&amp;" PERUBAHAN)"</f>
        <v>JOYKO/ KENKO (32 PERUBAHAN)</v>
      </c>
      <c r="C2" s="57"/>
      <c r="D2" s="57"/>
      <c r="E2" s="57"/>
      <c r="F2" s="58"/>
    </row>
    <row r="3" spans="1:6" hidden="1" outlineLevel="1" x14ac:dyDescent="0.2">
      <c r="A3" s="36" t="s">
        <v>2959</v>
      </c>
      <c r="B3" s="37" t="s">
        <v>2902</v>
      </c>
      <c r="C3" s="38" t="s">
        <v>2</v>
      </c>
      <c r="D3" s="38" t="s">
        <v>2999</v>
      </c>
      <c r="E3" s="38" t="s">
        <v>3000</v>
      </c>
      <c r="F3" s="39" t="s">
        <v>3001</v>
      </c>
    </row>
    <row r="4" spans="1:6" collapsed="1" x14ac:dyDescent="0.2">
      <c r="A4" s="33">
        <f ca="1">IF(A3="\\",MATCH("+-",Table1[S23_28_1],0),MATCH("+-",INDIRECT("1!"&amp;ADDRESS(A3+3,COLUMN(Table1[[#Headers],[S23_28_1]]))&amp;":"&amp;ADDRESS(COUNTA(Table1[NAMA BARANG])+2,COLUMN(Table1[[#Headers],[S23_28_1]]))),0)+A3)</f>
        <v>6</v>
      </c>
      <c r="B4" s="40" t="str">
        <f ca="1">INDEX(INDIRECT("Table1["&amp;p17_21_1[[#Headers],[NAMA BARANG]]&amp;"]"),p23_28_1[[#This Row],[\\]])</f>
        <v>Binder clip JK 280</v>
      </c>
      <c r="C4" s="41">
        <f ca="1">INDEX(INDIRECT("Table1["&amp;p23_28_1[[#Headers],[AWAL]]&amp;"]"),p23_28_1[[#This Row],[\\]])</f>
        <v>2</v>
      </c>
      <c r="D4" s="42">
        <f ca="1">INDEX(Table1[M23_28_1],p23_28_1[[#This Row],[\\]])</f>
        <v>2</v>
      </c>
      <c r="E4" s="42">
        <f ca="1">INDEX(Table1[K23_28_1],p23_28_1[[#This Row],[\\]])</f>
        <v>0</v>
      </c>
      <c r="F4" s="42" t="e">
        <f ca="1">INDEX(Table1[TT],p23_28_1[[#This Row],[\\]])</f>
        <v>#REF!</v>
      </c>
    </row>
    <row r="5" spans="1:6" x14ac:dyDescent="0.2">
      <c r="A5" s="43">
        <f ca="1">IF(A4="\\",MATCH("+-",Table1[S23_28_1],0),MATCH("+-",INDIRECT("1!"&amp;ADDRESS(A4+3,COLUMN(Table1[[#Headers],[S23_28_1]]))&amp;":"&amp;ADDRESS(COUNTA(Table1[NAMA BARANG])+2,COLUMN(Table1[[#Headers],[S23_28_1]]))),0)+A4)</f>
        <v>27</v>
      </c>
      <c r="B5" s="44" t="str">
        <f ca="1">INDEX(INDIRECT("Table1["&amp;p17_21_1[[#Headers],[NAMA BARANG]]&amp;"]"),p23_28_1[[#This Row],[\\]])</f>
        <v>Clip warna Kenko 3100</v>
      </c>
      <c r="C5" s="42">
        <f ca="1">INDEX(INDIRECT("Table1["&amp;p23_28_1[[#Headers],[AWAL]]&amp;"]"),p23_28_1[[#This Row],[\\]])</f>
        <v>1</v>
      </c>
      <c r="D5" s="42">
        <f ca="1">INDEX(Table1[M23_28_1],p23_28_1[[#This Row],[\\]])</f>
        <v>1</v>
      </c>
      <c r="E5" s="42">
        <f ca="1">INDEX(Table1[K23_28_1],p23_28_1[[#This Row],[\\]])</f>
        <v>0</v>
      </c>
      <c r="F5" s="42" t="e">
        <f ca="1">INDEX(Table1[TT],p23_28_1[[#This Row],[\\]])</f>
        <v>#REF!</v>
      </c>
    </row>
    <row r="6" spans="1:6" x14ac:dyDescent="0.2">
      <c r="A6" s="45">
        <f ca="1">IF(A5="\\",MATCH("+-",Table1[S23_28_1],0),MATCH("+-",INDIRECT("1!"&amp;ADDRESS(A5+3,COLUMN(Table1[[#Headers],[S23_28_1]]))&amp;":"&amp;ADDRESS(COUNTA(Table1[NAMA BARANG])+2,COLUMN(Table1[[#Headers],[S23_28_1]]))),0)+A5)</f>
        <v>33</v>
      </c>
      <c r="B6" s="46" t="str">
        <f ca="1">INDEX(INDIRECT("Table1["&amp;p17_21_1[[#Headers],[NAMA BARANG]]&amp;"]"),p23_28_1[[#This Row],[\\]])</f>
        <v>Cutter Kenko A-300</v>
      </c>
      <c r="C6" s="47">
        <f ca="1">INDEX(INDIRECT("Table1["&amp;p23_28_1[[#Headers],[AWAL]]&amp;"]"),p23_28_1[[#This Row],[\\]])</f>
        <v>2</v>
      </c>
      <c r="D6" s="42">
        <f ca="1">INDEX(Table1[M23_28_1],p23_28_1[[#This Row],[\\]])</f>
        <v>3</v>
      </c>
      <c r="E6" s="42">
        <f ca="1">INDEX(Table1[K23_28_1],p23_28_1[[#This Row],[\\]])</f>
        <v>0</v>
      </c>
      <c r="F6" s="42" t="e">
        <f ca="1">INDEX(Table1[TT],p23_28_1[[#This Row],[\\]])</f>
        <v>#REF!</v>
      </c>
    </row>
    <row r="7" spans="1:6" x14ac:dyDescent="0.2">
      <c r="A7" s="45">
        <f ca="1">IF(A6="\\",MATCH("+-",Table1[S23_28_1],0),MATCH("+-",INDIRECT("1!"&amp;ADDRESS(A6+3,COLUMN(Table1[[#Headers],[S23_28_1]]))&amp;":"&amp;ADDRESS(COUNTA(Table1[NAMA BARANG])+2,COLUMN(Table1[[#Headers],[S23_28_1]]))),0)+A6)</f>
        <v>40</v>
      </c>
      <c r="B7" s="46" t="str">
        <f ca="1">INDEX(INDIRECT("Table1["&amp;p17_21_1[[#Headers],[NAMA BARANG]]&amp;"]"),p23_28_1[[#This Row],[\\]])</f>
        <v>Gel pen Kenko KE-100 hitam</v>
      </c>
      <c r="C7" s="47">
        <f ca="1">INDEX(INDIRECT("Table1["&amp;p23_28_1[[#Headers],[AWAL]]&amp;"]"),p23_28_1[[#This Row],[\\]])</f>
        <v>1</v>
      </c>
      <c r="D7" s="42">
        <f ca="1">INDEX(Table1[M23_28_1],p23_28_1[[#This Row],[\\]])</f>
        <v>1</v>
      </c>
      <c r="E7" s="42">
        <f ca="1">INDEX(Table1[K23_28_1],p23_28_1[[#This Row],[\\]])</f>
        <v>0</v>
      </c>
      <c r="F7" s="42" t="e">
        <f ca="1">INDEX(Table1[TT],p23_28_1[[#This Row],[\\]])</f>
        <v>#REF!</v>
      </c>
    </row>
    <row r="8" spans="1:6" x14ac:dyDescent="0.2">
      <c r="A8" s="45">
        <f ca="1">IF(A7="\\",MATCH("+-",Table1[S23_28_1],0),MATCH("+-",INDIRECT("1!"&amp;ADDRESS(A7+3,COLUMN(Table1[[#Headers],[S23_28_1]]))&amp;":"&amp;ADDRESS(COUNTA(Table1[NAMA BARANG])+2,COLUMN(Table1[[#Headers],[S23_28_1]]))),0)+A7)</f>
        <v>41</v>
      </c>
      <c r="B8" s="46" t="str">
        <f ca="1">INDEX(INDIRECT("Table1["&amp;p17_21_1[[#Headers],[NAMA BARANG]]&amp;"]"),p23_28_1[[#This Row],[\\]])</f>
        <v>Gel pen Kenko KE-303 T-gel biru</v>
      </c>
      <c r="C8" s="47">
        <f ca="1">INDEX(INDIRECT("Table1["&amp;p23_28_1[[#Headers],[AWAL]]&amp;"]"),p23_28_1[[#This Row],[\\]])</f>
        <v>2</v>
      </c>
      <c r="D8" s="42">
        <f ca="1">INDEX(Table1[M23_28_1],p23_28_1[[#This Row],[\\]])</f>
        <v>2</v>
      </c>
      <c r="E8" s="42">
        <f ca="1">INDEX(Table1[K23_28_1],p23_28_1[[#This Row],[\\]])</f>
        <v>0</v>
      </c>
      <c r="F8" s="42" t="e">
        <f ca="1">INDEX(Table1[TT],p23_28_1[[#This Row],[\\]])</f>
        <v>#REF!</v>
      </c>
    </row>
    <row r="9" spans="1:6" x14ac:dyDescent="0.2">
      <c r="A9" s="48">
        <f ca="1">IF(A8="\\",MATCH("+-",Table1[S23_28_1],0),MATCH("+-",INDIRECT("1!"&amp;ADDRESS(A8+3,COLUMN(Table1[[#Headers],[S23_28_1]]))&amp;":"&amp;ADDRESS(COUNTA(Table1[NAMA BARANG])+2,COLUMN(Table1[[#Headers],[S23_28_1]]))),0)+A8)</f>
        <v>43</v>
      </c>
      <c r="B9" s="46" t="str">
        <f ca="1">INDEX(INDIRECT("Table1["&amp;p17_21_1[[#Headers],[NAMA BARANG]]&amp;"]"),p23_28_1[[#This Row],[\\]])</f>
        <v>Gunting Kenko SC-828</v>
      </c>
      <c r="C9" s="46">
        <f ca="1">INDEX(INDIRECT("Table1["&amp;p23_28_1[[#Headers],[AWAL]]&amp;"]"),p23_28_1[[#This Row],[\\]])</f>
        <v>1</v>
      </c>
      <c r="D9" s="42">
        <f ca="1">INDEX(Table1[M23_28_1],p23_28_1[[#This Row],[\\]])</f>
        <v>1</v>
      </c>
      <c r="E9" s="42">
        <f ca="1">INDEX(Table1[K23_28_1],p23_28_1[[#This Row],[\\]])</f>
        <v>0</v>
      </c>
      <c r="F9" s="42" t="e">
        <f ca="1">INDEX(Table1[TT],p23_28_1[[#This Row],[\\]])</f>
        <v>#REF!</v>
      </c>
    </row>
    <row r="10" spans="1:6" x14ac:dyDescent="0.2">
      <c r="A10" s="48">
        <f ca="1">IF(A9="\\",MATCH("+-",Table1[S23_28_1],0),MATCH("+-",INDIRECT("1!"&amp;ADDRESS(A9+3,COLUMN(Table1[[#Headers],[S23_28_1]]))&amp;":"&amp;ADDRESS(COUNTA(Table1[NAMA BARANG])+2,COLUMN(Table1[[#Headers],[S23_28_1]]))),0)+A9)</f>
        <v>44</v>
      </c>
      <c r="B10" s="46" t="str">
        <f ca="1">INDEX(INDIRECT("Table1["&amp;p17_21_1[[#Headers],[NAMA BARANG]]&amp;"]"),p23_28_1[[#This Row],[\\]])</f>
        <v>Isi cutter Kenko A-100 kecil</v>
      </c>
      <c r="C10" s="46">
        <f ca="1">INDEX(INDIRECT("Table1["&amp;p23_28_1[[#Headers],[AWAL]]&amp;"]"),p23_28_1[[#This Row],[\\]])</f>
        <v>1</v>
      </c>
      <c r="D10" s="42">
        <f ca="1">INDEX(Table1[M23_28_1],p23_28_1[[#This Row],[\\]])</f>
        <v>1</v>
      </c>
      <c r="E10" s="42">
        <f ca="1">INDEX(Table1[K23_28_1],p23_28_1[[#This Row],[\\]])</f>
        <v>0</v>
      </c>
      <c r="F10" s="42" t="e">
        <f ca="1">INDEX(Table1[TT],p23_28_1[[#This Row],[\\]])</f>
        <v>#REF!</v>
      </c>
    </row>
    <row r="11" spans="1:6" x14ac:dyDescent="0.2">
      <c r="A11" s="48">
        <f ca="1">IF(A10="\\",MATCH("+-",Table1[S23_28_1],0),MATCH("+-",INDIRECT("1!"&amp;ADDRESS(A10+3,COLUMN(Table1[[#Headers],[S23_28_1]]))&amp;":"&amp;ADDRESS(COUNTA(Table1[NAMA BARANG])+2,COLUMN(Table1[[#Headers],[S23_28_1]]))),0)+A10)</f>
        <v>53</v>
      </c>
      <c r="B11" s="46" t="str">
        <f ca="1">INDEX(INDIRECT("Table1["&amp;p17_21_1[[#Headers],[NAMA BARANG]]&amp;"]"),p23_28_1[[#This Row],[\\]])</f>
        <v>L Leaf Kenko A5-LL 100-2070</v>
      </c>
      <c r="C11" s="46">
        <f ca="1">INDEX(INDIRECT("Table1["&amp;p23_28_1[[#Headers],[AWAL]]&amp;"]"),p23_28_1[[#This Row],[\\]])</f>
        <v>2</v>
      </c>
      <c r="D11" s="42">
        <f ca="1">INDEX(Table1[M23_28_1],p23_28_1[[#This Row],[\\]])</f>
        <v>2</v>
      </c>
      <c r="E11" s="42">
        <f ca="1">INDEX(Table1[K23_28_1],p23_28_1[[#This Row],[\\]])</f>
        <v>0</v>
      </c>
      <c r="F11" s="42" t="e">
        <f ca="1">INDEX(Table1[TT],p23_28_1[[#This Row],[\\]])</f>
        <v>#REF!</v>
      </c>
    </row>
    <row r="12" spans="1:6" x14ac:dyDescent="0.2">
      <c r="A12" s="48">
        <f ca="1">IF(A11="\\",MATCH("+-",Table1[S23_28_1],0),MATCH("+-",INDIRECT("1!"&amp;ADDRESS(A11+3,COLUMN(Table1[[#Headers],[S23_28_1]]))&amp;":"&amp;ADDRESS(COUNTA(Table1[NAMA BARANG])+2,COLUMN(Table1[[#Headers],[S23_28_1]]))),0)+A11)</f>
        <v>54</v>
      </c>
      <c r="B12" s="46" t="str">
        <f ca="1">INDEX(INDIRECT("Table1["&amp;p17_21_1[[#Headers],[NAMA BARANG]]&amp;"]"),p23_28_1[[#This Row],[\\]])</f>
        <v>L Leaf Kenko B5-LL 100-2670</v>
      </c>
      <c r="C12" s="46">
        <f ca="1">INDEX(INDIRECT("Table1["&amp;p23_28_1[[#Headers],[AWAL]]&amp;"]"),p23_28_1[[#This Row],[\\]])</f>
        <v>2</v>
      </c>
      <c r="D12" s="42">
        <f ca="1">INDEX(Table1[M23_28_1],p23_28_1[[#This Row],[\\]])</f>
        <v>2</v>
      </c>
      <c r="E12" s="42">
        <f ca="1">INDEX(Table1[K23_28_1],p23_28_1[[#This Row],[\\]])</f>
        <v>0</v>
      </c>
      <c r="F12" s="42" t="e">
        <f ca="1">INDEX(Table1[TT],p23_28_1[[#This Row],[\\]])</f>
        <v>#REF!</v>
      </c>
    </row>
    <row r="13" spans="1:6" x14ac:dyDescent="0.2">
      <c r="A13" s="48">
        <f ca="1">IF(A12="\\",MATCH("+-",Table1[S23_28_1],0),MATCH("+-",INDIRECT("1!"&amp;ADDRESS(A12+3,COLUMN(Table1[[#Headers],[S23_28_1]]))&amp;":"&amp;ADDRESS(COUNTA(Table1[NAMA BARANG])+2,COLUMN(Table1[[#Headers],[S23_28_1]]))),0)+A12)</f>
        <v>56</v>
      </c>
      <c r="B13" s="46" t="str">
        <f ca="1">INDEX(INDIRECT("Table1["&amp;p17_21_1[[#Headers],[NAMA BARANG]]&amp;"]"),p23_28_1[[#This Row],[\\]])</f>
        <v>Lem cair Kenko LG-50</v>
      </c>
      <c r="C13" s="46">
        <f ca="1">INDEX(INDIRECT("Table1["&amp;p23_28_1[[#Headers],[AWAL]]&amp;"]"),p23_28_1[[#This Row],[\\]])</f>
        <v>1</v>
      </c>
      <c r="D13" s="42">
        <f ca="1">INDEX(Table1[M23_28_1],p23_28_1[[#This Row],[\\]])</f>
        <v>1</v>
      </c>
      <c r="E13" s="42">
        <f ca="1">INDEX(Table1[K23_28_1],p23_28_1[[#This Row],[\\]])</f>
        <v>0</v>
      </c>
      <c r="F13" s="42" t="e">
        <f ca="1">INDEX(Table1[TT],p23_28_1[[#This Row],[\\]])</f>
        <v>#REF!</v>
      </c>
    </row>
    <row r="14" spans="1:6" x14ac:dyDescent="0.2">
      <c r="A14" s="48">
        <f ca="1">IF(A13="\\",MATCH("+-",Table1[S23_28_1],0),MATCH("+-",INDIRECT("1!"&amp;ADDRESS(A13+3,COLUMN(Table1[[#Headers],[S23_28_1]]))&amp;":"&amp;ADDRESS(COUNTA(Table1[NAMA BARANG])+2,COLUMN(Table1[[#Headers],[S23_28_1]]))),0)+A13)</f>
        <v>57</v>
      </c>
      <c r="B14" s="46" t="str">
        <f ca="1">INDEX(INDIRECT("Table1["&amp;p17_21_1[[#Headers],[NAMA BARANG]]&amp;"]"),p23_28_1[[#This Row],[\\]])</f>
        <v>Lem JK GL-R35</v>
      </c>
      <c r="C14" s="46">
        <f ca="1">INDEX(INDIRECT("Table1["&amp;p23_28_1[[#Headers],[AWAL]]&amp;"]"),p23_28_1[[#This Row],[\\]])</f>
        <v>1</v>
      </c>
      <c r="D14" s="42">
        <f ca="1">INDEX(Table1[M23_28_1],p23_28_1[[#This Row],[\\]])</f>
        <v>1</v>
      </c>
      <c r="E14" s="42">
        <f ca="1">INDEX(Table1[K23_28_1],p23_28_1[[#This Row],[\\]])</f>
        <v>0</v>
      </c>
      <c r="F14" s="42" t="e">
        <f ca="1">INDEX(Table1[TT],p23_28_1[[#This Row],[\\]])</f>
        <v>#REF!</v>
      </c>
    </row>
    <row r="15" spans="1:6" x14ac:dyDescent="0.2">
      <c r="A15" s="48">
        <f ca="1">IF(A14="\\",MATCH("+-",Table1[S23_28_1],0),MATCH("+-",INDIRECT("1!"&amp;ADDRESS(A14+3,COLUMN(Table1[[#Headers],[S23_28_1]]))&amp;":"&amp;ADDRESS(COUNTA(Table1[NAMA BARANG])+2,COLUMN(Table1[[#Headers],[S23_28_1]]))),0)+A14)</f>
        <v>60</v>
      </c>
      <c r="B15" s="46" t="str">
        <f ca="1">INDEX(INDIRECT("Table1["&amp;p17_21_1[[#Headers],[NAMA BARANG]]&amp;"]"),p23_28_1[[#This Row],[\\]])</f>
        <v>Lem stick Kenko 8gr kecil</v>
      </c>
      <c r="C15" s="46">
        <f ca="1">INDEX(INDIRECT("Table1["&amp;p23_28_1[[#Headers],[AWAL]]&amp;"]"),p23_28_1[[#This Row],[\\]])</f>
        <v>1</v>
      </c>
      <c r="D15" s="42">
        <f ca="1">INDEX(Table1[M23_28_1],p23_28_1[[#This Row],[\\]])</f>
        <v>1</v>
      </c>
      <c r="E15" s="42">
        <f ca="1">INDEX(Table1[K23_28_1],p23_28_1[[#This Row],[\\]])</f>
        <v>0</v>
      </c>
      <c r="F15" s="42" t="e">
        <f ca="1">INDEX(Table1[TT],p23_28_1[[#This Row],[\\]])</f>
        <v>#REF!</v>
      </c>
    </row>
    <row r="16" spans="1:6" x14ac:dyDescent="0.2">
      <c r="A16" s="48">
        <f ca="1">IF(A15="\\",MATCH("+-",Table1[S23_28_1],0),MATCH("+-",INDIRECT("1!"&amp;ADDRESS(A15+3,COLUMN(Table1[[#Headers],[S23_28_1]]))&amp;":"&amp;ADDRESS(COUNTA(Table1[NAMA BARANG])+2,COLUMN(Table1[[#Headers],[S23_28_1]]))),0)+A15)</f>
        <v>64</v>
      </c>
      <c r="B16" s="46" t="str">
        <f ca="1">INDEX(INDIRECT("Table1["&amp;p17_21_1[[#Headers],[NAMA BARANG]]&amp;"]"),p23_28_1[[#This Row],[\\]])</f>
        <v>Mika laminating Kenko LF100-2234</v>
      </c>
      <c r="C16" s="46">
        <f ca="1">INDEX(INDIRECT("Table1["&amp;p23_28_1[[#Headers],[AWAL]]&amp;"]"),p23_28_1[[#This Row],[\\]])</f>
        <v>2</v>
      </c>
      <c r="D16" s="42">
        <f ca="1">INDEX(Table1[M23_28_1],p23_28_1[[#This Row],[\\]])</f>
        <v>2</v>
      </c>
      <c r="E16" s="42">
        <f ca="1">INDEX(Table1[K23_28_1],p23_28_1[[#This Row],[\\]])</f>
        <v>0</v>
      </c>
      <c r="F16" s="42" t="e">
        <f ca="1">INDEX(Table1[TT],p23_28_1[[#This Row],[\\]])</f>
        <v>#REF!</v>
      </c>
    </row>
    <row r="17" spans="1:6" x14ac:dyDescent="0.2">
      <c r="A17" s="48">
        <f ca="1">IF(A16="\\",MATCH("+-",Table1[S23_28_1],0),MATCH("+-",INDIRECT("1!"&amp;ADDRESS(A16+3,COLUMN(Table1[[#Headers],[S23_28_1]]))&amp;":"&amp;ADDRESS(COUNTA(Table1[NAMA BARANG])+2,COLUMN(Table1[[#Headers],[S23_28_1]]))),0)+A16)</f>
        <v>65</v>
      </c>
      <c r="B17" s="46" t="str">
        <f ca="1">INDEX(INDIRECT("Table1["&amp;p17_21_1[[#Headers],[NAMA BARANG]]&amp;"]"),p23_28_1[[#This Row],[\\]])</f>
        <v>O pastel JK 12W OP-12 S</v>
      </c>
      <c r="C17" s="46">
        <f ca="1">INDEX(INDIRECT("Table1["&amp;p23_28_1[[#Headers],[AWAL]]&amp;"]"),p23_28_1[[#This Row],[\\]])</f>
        <v>2</v>
      </c>
      <c r="D17" s="42">
        <f ca="1">INDEX(Table1[M23_28_1],p23_28_1[[#This Row],[\\]])</f>
        <v>2</v>
      </c>
      <c r="E17" s="42">
        <f ca="1">INDEX(Table1[K23_28_1],p23_28_1[[#This Row],[\\]])</f>
        <v>0</v>
      </c>
      <c r="F17" s="42" t="e">
        <f ca="1">INDEX(Table1[TT],p23_28_1[[#This Row],[\\]])</f>
        <v>#REF!</v>
      </c>
    </row>
    <row r="18" spans="1:6" x14ac:dyDescent="0.2">
      <c r="A18" s="48">
        <f ca="1">IF(A17="\\",MATCH("+-",Table1[S23_28_1],0),MATCH("+-",INDIRECT("1!"&amp;ADDRESS(A17+3,COLUMN(Table1[[#Headers],[S23_28_1]]))&amp;":"&amp;ADDRESS(COUNTA(Table1[NAMA BARANG])+2,COLUMN(Table1[[#Headers],[S23_28_1]]))),0)+A17)</f>
        <v>66</v>
      </c>
      <c r="B18" s="46" t="str">
        <f ca="1">INDEX(INDIRECT("Table1["&amp;p17_21_1[[#Headers],[NAMA BARANG]]&amp;"]"),p23_28_1[[#This Row],[\\]])</f>
        <v>Paper cutter JK PC-2638 (F4)</v>
      </c>
      <c r="C18" s="46">
        <f ca="1">INDEX(INDIRECT("Table1["&amp;p23_28_1[[#Headers],[AWAL]]&amp;"]"),p23_28_1[[#This Row],[\\]])</f>
        <v>1</v>
      </c>
      <c r="D18" s="42">
        <f ca="1">INDEX(Table1[M23_28_1],p23_28_1[[#This Row],[\\]])</f>
        <v>1</v>
      </c>
      <c r="E18" s="42">
        <f ca="1">INDEX(Table1[K23_28_1],p23_28_1[[#This Row],[\\]])</f>
        <v>0</v>
      </c>
      <c r="F18" s="42" t="e">
        <f ca="1">INDEX(Table1[TT],p23_28_1[[#This Row],[\\]])</f>
        <v>#REF!</v>
      </c>
    </row>
    <row r="19" spans="1:6" x14ac:dyDescent="0.2">
      <c r="A19" s="48">
        <f ca="1">IF(A18="\\",MATCH("+-",Table1[S23_28_1],0),MATCH("+-",INDIRECT("1!"&amp;ADDRESS(A18+3,COLUMN(Table1[[#Headers],[S23_28_1]]))&amp;":"&amp;ADDRESS(COUNTA(Table1[NAMA BARANG])+2,COLUMN(Table1[[#Headers],[S23_28_1]]))),0)+A18)</f>
        <v>70</v>
      </c>
      <c r="B19" s="46" t="str">
        <f ca="1">INDEX(INDIRECT("Table1["&amp;p17_21_1[[#Headers],[NAMA BARANG]]&amp;"]"),p23_28_1[[#This Row],[\\]])</f>
        <v>Pensil JK P 88 2B</v>
      </c>
      <c r="C19" s="46">
        <f ca="1">INDEX(INDIRECT("Table1["&amp;p23_28_1[[#Headers],[AWAL]]&amp;"]"),p23_28_1[[#This Row],[\\]])</f>
        <v>1</v>
      </c>
      <c r="D19" s="42">
        <f ca="1">INDEX(Table1[M23_28_1],p23_28_1[[#This Row],[\\]])</f>
        <v>1</v>
      </c>
      <c r="E19" s="42">
        <f ca="1">INDEX(Table1[K23_28_1],p23_28_1[[#This Row],[\\]])</f>
        <v>0</v>
      </c>
      <c r="F19" s="42" t="e">
        <f ca="1">INDEX(Table1[TT],p23_28_1[[#This Row],[\\]])</f>
        <v>#REF!</v>
      </c>
    </row>
    <row r="20" spans="1:6" x14ac:dyDescent="0.2">
      <c r="A20" s="48">
        <f ca="1">IF(A19="\\",MATCH("+-",Table1[S23_28_1],0),MATCH("+-",INDIRECT("1!"&amp;ADDRESS(A19+3,COLUMN(Table1[[#Headers],[S23_28_1]]))&amp;":"&amp;ADDRESS(COUNTA(Table1[NAMA BARANG])+2,COLUMN(Table1[[#Headers],[S23_28_1]]))),0)+A19)</f>
        <v>71</v>
      </c>
      <c r="B20" s="46" t="str">
        <f ca="1">INDEX(INDIRECT("Table1["&amp;p17_21_1[[#Headers],[NAMA BARANG]]&amp;"]"),p23_28_1[[#This Row],[\\]])</f>
        <v>Pensil JK P-88 2B</v>
      </c>
      <c r="C20" s="46">
        <f ca="1">INDEX(INDIRECT("Table1["&amp;p23_28_1[[#Headers],[AWAL]]&amp;"]"),p23_28_1[[#This Row],[\\]])</f>
        <v>1</v>
      </c>
      <c r="D20" s="42">
        <f ca="1">INDEX(Table1[M23_28_1],p23_28_1[[#This Row],[\\]])</f>
        <v>1</v>
      </c>
      <c r="E20" s="42">
        <f ca="1">INDEX(Table1[K23_28_1],p23_28_1[[#This Row],[\\]])</f>
        <v>0</v>
      </c>
      <c r="F20" s="42" t="e">
        <f ca="1">INDEX(Table1[TT],p23_28_1[[#This Row],[\\]])</f>
        <v>#REF!</v>
      </c>
    </row>
    <row r="21" spans="1:6" x14ac:dyDescent="0.2">
      <c r="A21" s="48">
        <f ca="1">IF(A20="\\",MATCH("+-",Table1[S23_28_1],0),MATCH("+-",INDIRECT("1!"&amp;ADDRESS(A20+3,COLUMN(Table1[[#Headers],[S23_28_1]]))&amp;":"&amp;ADDRESS(COUNTA(Table1[NAMA BARANG])+2,COLUMN(Table1[[#Headers],[S23_28_1]]))),0)+A20)</f>
        <v>72</v>
      </c>
      <c r="B21" s="46" t="str">
        <f ca="1">INDEX(INDIRECT("Table1["&amp;p17_21_1[[#Headers],[NAMA BARANG]]&amp;"]"),p23_28_1[[#This Row],[\\]])</f>
        <v>Pensil JK P-93 2B</v>
      </c>
      <c r="C21" s="46">
        <f ca="1">INDEX(INDIRECT("Table1["&amp;p23_28_1[[#Headers],[AWAL]]&amp;"]"),p23_28_1[[#This Row],[\\]])</f>
        <v>1</v>
      </c>
      <c r="D21" s="42">
        <f ca="1">INDEX(Table1[M23_28_1],p23_28_1[[#This Row],[\\]])</f>
        <v>1</v>
      </c>
      <c r="E21" s="42">
        <f ca="1">INDEX(Table1[K23_28_1],p23_28_1[[#This Row],[\\]])</f>
        <v>0</v>
      </c>
      <c r="F21" s="42" t="e">
        <f ca="1">INDEX(Table1[TT],p23_28_1[[#This Row],[\\]])</f>
        <v>#REF!</v>
      </c>
    </row>
    <row r="22" spans="1:6" x14ac:dyDescent="0.2">
      <c r="A22" s="48">
        <f ca="1">IF(A21="\\",MATCH("+-",Table1[S23_28_1],0),MATCH("+-",INDIRECT("1!"&amp;ADDRESS(A21+3,COLUMN(Table1[[#Headers],[S23_28_1]]))&amp;":"&amp;ADDRESS(COUNTA(Table1[NAMA BARANG])+2,COLUMN(Table1[[#Headers],[S23_28_1]]))),0)+A21)</f>
        <v>73</v>
      </c>
      <c r="B22" s="46" t="str">
        <f ca="1">INDEX(INDIRECT("Table1["&amp;p17_21_1[[#Headers],[NAMA BARANG]]&amp;"]"),p23_28_1[[#This Row],[\\]])</f>
        <v>Plakban kain Kenko 48mm plst biru</v>
      </c>
      <c r="C22" s="46">
        <f ca="1">INDEX(INDIRECT("Table1["&amp;p23_28_1[[#Headers],[AWAL]]&amp;"]"),p23_28_1[[#This Row],[\\]])</f>
        <v>2</v>
      </c>
      <c r="D22" s="42">
        <f ca="1">INDEX(Table1[M23_28_1],p23_28_1[[#This Row],[\\]])</f>
        <v>2</v>
      </c>
      <c r="E22" s="42">
        <f ca="1">INDEX(Table1[K23_28_1],p23_28_1[[#This Row],[\\]])</f>
        <v>0</v>
      </c>
      <c r="F22" s="42" t="e">
        <f ca="1">INDEX(Table1[TT],p23_28_1[[#This Row],[\\]])</f>
        <v>#REF!</v>
      </c>
    </row>
    <row r="23" spans="1:6" x14ac:dyDescent="0.2">
      <c r="A23" s="48">
        <f ca="1">IF(A22="\\",MATCH("+-",Table1[S23_28_1],0),MATCH("+-",INDIRECT("1!"&amp;ADDRESS(A22+3,COLUMN(Table1[[#Headers],[S23_28_1]]))&amp;":"&amp;ADDRESS(COUNTA(Table1[NAMA BARANG])+2,COLUMN(Table1[[#Headers],[S23_28_1]]))),0)+A22)</f>
        <v>75</v>
      </c>
      <c r="B23" s="46" t="str">
        <f ca="1">INDEX(INDIRECT("Table1["&amp;p17_21_1[[#Headers],[NAMA BARANG]]&amp;"]"),p23_28_1[[#This Row],[\\]])</f>
        <v>Punch JK no.85</v>
      </c>
      <c r="C23" s="46">
        <f ca="1">INDEX(INDIRECT("Table1["&amp;p23_28_1[[#Headers],[AWAL]]&amp;"]"),p23_28_1[[#This Row],[\\]])</f>
        <v>1</v>
      </c>
      <c r="D23" s="42">
        <f ca="1">INDEX(Table1[M23_28_1],p23_28_1[[#This Row],[\\]])</f>
        <v>1</v>
      </c>
      <c r="E23" s="42">
        <f ca="1">INDEX(Table1[K23_28_1],p23_28_1[[#This Row],[\\]])</f>
        <v>0</v>
      </c>
      <c r="F23" s="42" t="e">
        <f ca="1">INDEX(Table1[TT],p23_28_1[[#This Row],[\\]])</f>
        <v>#REF!</v>
      </c>
    </row>
    <row r="24" spans="1:6" x14ac:dyDescent="0.2">
      <c r="A24" s="48">
        <f ca="1">IF(A23="\\",MATCH("+-",Table1[S23_28_1],0),MATCH("+-",INDIRECT("1!"&amp;ADDRESS(A23+3,COLUMN(Table1[[#Headers],[S23_28_1]]))&amp;":"&amp;ADDRESS(COUNTA(Table1[NAMA BARANG])+2,COLUMN(Table1[[#Headers],[S23_28_1]]))),0)+A23)</f>
        <v>78</v>
      </c>
      <c r="B24" s="46" t="str">
        <f ca="1">INDEX(INDIRECT("Table1["&amp;p17_21_1[[#Headers],[NAMA BARANG]]&amp;"]"),p23_28_1[[#This Row],[\\]])</f>
        <v>PW bicolor Kenko 12W CP-12 FBC classic</v>
      </c>
      <c r="C24" s="46">
        <f ca="1">INDEX(INDIRECT("Table1["&amp;p23_28_1[[#Headers],[AWAL]]&amp;"]"),p23_28_1[[#This Row],[\\]])</f>
        <v>1</v>
      </c>
      <c r="D24" s="42">
        <f ca="1">INDEX(Table1[M23_28_1],p23_28_1[[#This Row],[\\]])</f>
        <v>1</v>
      </c>
      <c r="E24" s="42">
        <f ca="1">INDEX(Table1[K23_28_1],p23_28_1[[#This Row],[\\]])</f>
        <v>0</v>
      </c>
      <c r="F24" s="42" t="e">
        <f ca="1">INDEX(Table1[TT],p23_28_1[[#This Row],[\\]])</f>
        <v>#REF!</v>
      </c>
    </row>
    <row r="25" spans="1:6" x14ac:dyDescent="0.2">
      <c r="A25" s="48">
        <f ca="1">IF(A24="\\",MATCH("+-",Table1[S23_28_1],0),MATCH("+-",INDIRECT("1!"&amp;ADDRESS(A24+3,COLUMN(Table1[[#Headers],[S23_28_1]]))&amp;":"&amp;ADDRESS(COUNTA(Table1[NAMA BARANG])+2,COLUMN(Table1[[#Headers],[S23_28_1]]))),0)+A24)</f>
        <v>79</v>
      </c>
      <c r="B25" s="46" t="str">
        <f ca="1">INDEX(INDIRECT("Table1["&amp;p17_21_1[[#Headers],[NAMA BARANG]]&amp;"]"),p23_28_1[[#This Row],[\\]])</f>
        <v>PW JK 24W CP-101</v>
      </c>
      <c r="C25" s="46">
        <f ca="1">INDEX(INDIRECT("Table1["&amp;p23_28_1[[#Headers],[AWAL]]&amp;"]"),p23_28_1[[#This Row],[\\]])</f>
        <v>1</v>
      </c>
      <c r="D25" s="42">
        <f ca="1">INDEX(Table1[M23_28_1],p23_28_1[[#This Row],[\\]])</f>
        <v>1</v>
      </c>
      <c r="E25" s="42">
        <f ca="1">INDEX(Table1[K23_28_1],p23_28_1[[#This Row],[\\]])</f>
        <v>0</v>
      </c>
      <c r="F25" s="42" t="e">
        <f ca="1">INDEX(Table1[TT],p23_28_1[[#This Row],[\\]])</f>
        <v>#REF!</v>
      </c>
    </row>
    <row r="26" spans="1:6" x14ac:dyDescent="0.2">
      <c r="A26" s="48">
        <f ca="1">IF(A25="\\",MATCH("+-",Table1[S23_28_1],0),MATCH("+-",INDIRECT("1!"&amp;ADDRESS(A25+3,COLUMN(Table1[[#Headers],[S23_28_1]]))&amp;":"&amp;ADDRESS(COUNTA(Table1[NAMA BARANG])+2,COLUMN(Table1[[#Headers],[S23_28_1]]))),0)+A25)</f>
        <v>81</v>
      </c>
      <c r="B26" s="46" t="str">
        <f ca="1">INDEX(INDIRECT("Table1["&amp;p17_21_1[[#Headers],[NAMA BARANG]]&amp;"]"),p23_28_1[[#This Row],[\\]])</f>
        <v>PW Kenko 12W CP-12 F classic panjang</v>
      </c>
      <c r="C26" s="46">
        <f ca="1">INDEX(INDIRECT("Table1["&amp;p23_28_1[[#Headers],[AWAL]]&amp;"]"),p23_28_1[[#This Row],[\\]])</f>
        <v>2</v>
      </c>
      <c r="D26" s="42">
        <f ca="1">INDEX(Table1[M23_28_1],p23_28_1[[#This Row],[\\]])</f>
        <v>2</v>
      </c>
      <c r="E26" s="42">
        <f ca="1">INDEX(Table1[K23_28_1],p23_28_1[[#This Row],[\\]])</f>
        <v>0</v>
      </c>
      <c r="F26" s="42" t="e">
        <f ca="1">INDEX(Table1[TT],p23_28_1[[#This Row],[\\]])</f>
        <v>#REF!</v>
      </c>
    </row>
    <row r="27" spans="1:6" x14ac:dyDescent="0.2">
      <c r="A27" s="48">
        <f ca="1">IF(A26="\\",MATCH("+-",Table1[S23_28_1],0),MATCH("+-",INDIRECT("1!"&amp;ADDRESS(A26+3,COLUMN(Table1[[#Headers],[S23_28_1]]))&amp;":"&amp;ADDRESS(COUNTA(Table1[NAMA BARANG])+2,COLUMN(Table1[[#Headers],[S23_28_1]]))),0)+A26)</f>
        <v>82</v>
      </c>
      <c r="B27" s="46" t="str">
        <f ca="1">INDEX(INDIRECT("Table1["&amp;p17_21_1[[#Headers],[NAMA BARANG]]&amp;"]"),p23_28_1[[#This Row],[\\]])</f>
        <v>PW Kenko 12W CP-12 F Tin case classic</v>
      </c>
      <c r="C27" s="46">
        <f ca="1">INDEX(INDIRECT("Table1["&amp;p23_28_1[[#Headers],[AWAL]]&amp;"]"),p23_28_1[[#This Row],[\\]])</f>
        <v>1</v>
      </c>
      <c r="D27" s="42">
        <f ca="1">INDEX(Table1[M23_28_1],p23_28_1[[#This Row],[\\]])</f>
        <v>1</v>
      </c>
      <c r="E27" s="42">
        <f ca="1">INDEX(Table1[K23_28_1],p23_28_1[[#This Row],[\\]])</f>
        <v>0</v>
      </c>
      <c r="F27" s="42" t="e">
        <f ca="1">INDEX(Table1[TT],p23_28_1[[#This Row],[\\]])</f>
        <v>#REF!</v>
      </c>
    </row>
    <row r="28" spans="1:6" x14ac:dyDescent="0.2">
      <c r="A28" s="48">
        <f ca="1">IF(A27="\\",MATCH("+-",Table1[S23_28_1],0),MATCH("+-",INDIRECT("1!"&amp;ADDRESS(A27+3,COLUMN(Table1[[#Headers],[S23_28_1]]))&amp;":"&amp;ADDRESS(COUNTA(Table1[NAMA BARANG])+2,COLUMN(Table1[[#Headers],[S23_28_1]]))),0)+A27)</f>
        <v>83</v>
      </c>
      <c r="B28" s="46" t="str">
        <f ca="1">INDEX(INDIRECT("Table1["&amp;p17_21_1[[#Headers],[NAMA BARANG]]&amp;"]"),p23_28_1[[#This Row],[\\]])</f>
        <v>PW Kenko 12W CP-12HALF classic</v>
      </c>
      <c r="C28" s="46">
        <f ca="1">INDEX(INDIRECT("Table1["&amp;p23_28_1[[#Headers],[AWAL]]&amp;"]"),p23_28_1[[#This Row],[\\]])</f>
        <v>2</v>
      </c>
      <c r="D28" s="42">
        <f ca="1">INDEX(Table1[M23_28_1],p23_28_1[[#This Row],[\\]])</f>
        <v>2</v>
      </c>
      <c r="E28" s="42">
        <f ca="1">INDEX(Table1[K23_28_1],p23_28_1[[#This Row],[\\]])</f>
        <v>0</v>
      </c>
      <c r="F28" s="42" t="e">
        <f ca="1">INDEX(Table1[TT],p23_28_1[[#This Row],[\\]])</f>
        <v>#REF!</v>
      </c>
    </row>
    <row r="29" spans="1:6" x14ac:dyDescent="0.2">
      <c r="A29" s="48">
        <f ca="1">IF(A28="\\",MATCH("+-",Table1[S23_28_1],0),MATCH("+-",INDIRECT("1!"&amp;ADDRESS(A28+3,COLUMN(Table1[[#Headers],[S23_28_1]]))&amp;":"&amp;ADDRESS(COUNTA(Table1[NAMA BARANG])+2,COLUMN(Table1[[#Headers],[S23_28_1]]))),0)+A28)</f>
        <v>84</v>
      </c>
      <c r="B29" s="46" t="str">
        <f ca="1">INDEX(INDIRECT("Table1["&amp;p17_21_1[[#Headers],[NAMA BARANG]]&amp;"]"),p23_28_1[[#This Row],[\\]])</f>
        <v>PW Kenko 24W CP-24 F classic panjang</v>
      </c>
      <c r="C29" s="46">
        <f ca="1">INDEX(INDIRECT("Table1["&amp;p23_28_1[[#Headers],[AWAL]]&amp;"]"),p23_28_1[[#This Row],[\\]])</f>
        <v>1</v>
      </c>
      <c r="D29" s="42">
        <f ca="1">INDEX(Table1[M23_28_1],p23_28_1[[#This Row],[\\]])</f>
        <v>1</v>
      </c>
      <c r="E29" s="42">
        <f ca="1">INDEX(Table1[K23_28_1],p23_28_1[[#This Row],[\\]])</f>
        <v>0</v>
      </c>
      <c r="F29" s="42" t="e">
        <f ca="1">INDEX(Table1[TT],p23_28_1[[#This Row],[\\]])</f>
        <v>#REF!</v>
      </c>
    </row>
    <row r="30" spans="1:6" x14ac:dyDescent="0.2">
      <c r="A30" s="48">
        <f ca="1">IF(A29="\\",MATCH("+-",Table1[S23_28_1],0),MATCH("+-",INDIRECT("1!"&amp;ADDRESS(A29+3,COLUMN(Table1[[#Headers],[S23_28_1]]))&amp;":"&amp;ADDRESS(COUNTA(Table1[NAMA BARANG])+2,COLUMN(Table1[[#Headers],[S23_28_1]]))),0)+A29)</f>
        <v>96</v>
      </c>
      <c r="B30" s="46" t="str">
        <f ca="1">INDEX(INDIRECT("Table1["&amp;p17_21_1[[#Headers],[NAMA BARANG]]&amp;"]"),p23_28_1[[#This Row],[\\]])</f>
        <v>Stapler Kenko HD-10</v>
      </c>
      <c r="C30" s="46">
        <f ca="1">INDEX(INDIRECT("Table1["&amp;p23_28_1[[#Headers],[AWAL]]&amp;"]"),p23_28_1[[#This Row],[\\]])</f>
        <v>19</v>
      </c>
      <c r="D30" s="42">
        <f ca="1">INDEX(Table1[M23_28_1],p23_28_1[[#This Row],[\\]])</f>
        <v>19</v>
      </c>
      <c r="E30" s="42">
        <f ca="1">INDEX(Table1[K23_28_1],p23_28_1[[#This Row],[\\]])</f>
        <v>0</v>
      </c>
      <c r="F30" s="42" t="e">
        <f ca="1">INDEX(Table1[TT],p23_28_1[[#This Row],[\\]])</f>
        <v>#REF!</v>
      </c>
    </row>
    <row r="31" spans="1:6" x14ac:dyDescent="0.2">
      <c r="A31" s="48">
        <f ca="1">IF(A30="\\",MATCH("+-",Table1[S23_28_1],0),MATCH("+-",INDIRECT("1!"&amp;ADDRESS(A30+3,COLUMN(Table1[[#Headers],[S23_28_1]]))&amp;":"&amp;ADDRESS(COUNTA(Table1[NAMA BARANG])+2,COLUMN(Table1[[#Headers],[S23_28_1]]))),0)+A30)</f>
        <v>97</v>
      </c>
      <c r="B31" s="46" t="str">
        <f ca="1">INDEX(INDIRECT("Table1["&amp;p17_21_1[[#Headers],[NAMA BARANG]]&amp;"]"),p23_28_1[[#This Row],[\\]])</f>
        <v>Stip JK 526-B20</v>
      </c>
      <c r="C31" s="46">
        <f ca="1">INDEX(INDIRECT("Table1["&amp;p23_28_1[[#Headers],[AWAL]]&amp;"]"),p23_28_1[[#This Row],[\\]])</f>
        <v>2</v>
      </c>
      <c r="D31" s="42">
        <f ca="1">INDEX(Table1[M23_28_1],p23_28_1[[#This Row],[\\]])</f>
        <v>2</v>
      </c>
      <c r="E31" s="42">
        <f ca="1">INDEX(Table1[K23_28_1],p23_28_1[[#This Row],[\\]])</f>
        <v>0</v>
      </c>
      <c r="F31" s="42" t="e">
        <f ca="1">INDEX(Table1[TT],p23_28_1[[#This Row],[\\]])</f>
        <v>#REF!</v>
      </c>
    </row>
    <row r="32" spans="1:6" x14ac:dyDescent="0.2">
      <c r="A32" s="48">
        <f ca="1">IF(A31="\\",MATCH("+-",Table1[S23_28_1],0),MATCH("+-",INDIRECT("1!"&amp;ADDRESS(A31+3,COLUMN(Table1[[#Headers],[S23_28_1]]))&amp;":"&amp;ADDRESS(COUNTA(Table1[NAMA BARANG])+2,COLUMN(Table1[[#Headers],[S23_28_1]]))),0)+A31)</f>
        <v>98</v>
      </c>
      <c r="B32" s="46" t="str">
        <f ca="1">INDEX(INDIRECT("Table1["&amp;p17_21_1[[#Headers],[NAMA BARANG]]&amp;"]"),p23_28_1[[#This Row],[\\]])</f>
        <v>Stip JK 526-B40 P</v>
      </c>
      <c r="C32" s="46">
        <f ca="1">INDEX(INDIRECT("Table1["&amp;p23_28_1[[#Headers],[AWAL]]&amp;"]"),p23_28_1[[#This Row],[\\]])</f>
        <v>2</v>
      </c>
      <c r="D32" s="42">
        <f ca="1">INDEX(Table1[M23_28_1],p23_28_1[[#This Row],[\\]])</f>
        <v>2</v>
      </c>
      <c r="E32" s="42">
        <f ca="1">INDEX(Table1[K23_28_1],p23_28_1[[#This Row],[\\]])</f>
        <v>0</v>
      </c>
      <c r="F32" s="42" t="e">
        <f ca="1">INDEX(Table1[TT],p23_28_1[[#This Row],[\\]])</f>
        <v>#REF!</v>
      </c>
    </row>
    <row r="33" spans="1:6" x14ac:dyDescent="0.2">
      <c r="A33" s="48">
        <f ca="1">IF(A32="\\",MATCH("+-",Table1[S23_28_1],0),MATCH("+-",INDIRECT("1!"&amp;ADDRESS(A32+3,COLUMN(Table1[[#Headers],[S23_28_1]]))&amp;":"&amp;ADDRESS(COUNTA(Table1[NAMA BARANG])+2,COLUMN(Table1[[#Headers],[S23_28_1]]))),0)+A32)</f>
        <v>105</v>
      </c>
      <c r="B33" s="46" t="str">
        <f ca="1">INDEX(INDIRECT("Table1["&amp;p17_21_1[[#Headers],[NAMA BARANG]]&amp;"]"),p23_28_1[[#This Row],[\\]])</f>
        <v>Tipe-ex JK-101</v>
      </c>
      <c r="C33" s="46">
        <f ca="1">INDEX(INDIRECT("Table1["&amp;p23_28_1[[#Headers],[AWAL]]&amp;"]"),p23_28_1[[#This Row],[\\]])</f>
        <v>2</v>
      </c>
      <c r="D33" s="42">
        <f ca="1">INDEX(Table1[M23_28_1],p23_28_1[[#This Row],[\\]])</f>
        <v>2</v>
      </c>
      <c r="E33" s="42">
        <f ca="1">INDEX(Table1[K23_28_1],p23_28_1[[#This Row],[\\]])</f>
        <v>0</v>
      </c>
      <c r="F33" s="42" t="e">
        <f ca="1">INDEX(Table1[TT],p23_28_1[[#This Row],[\\]])</f>
        <v>#REF!</v>
      </c>
    </row>
    <row r="34" spans="1:6" x14ac:dyDescent="0.2">
      <c r="A34" s="48">
        <f ca="1">IF(A33="\\",MATCH("+-",Table1[S23_28_1],0),MATCH("+-",INDIRECT("1!"&amp;ADDRESS(A33+3,COLUMN(Table1[[#Headers],[S23_28_1]]))&amp;":"&amp;ADDRESS(COUNTA(Table1[NAMA BARANG])+2,COLUMN(Table1[[#Headers],[S23_28_1]]))),0)+A33)</f>
        <v>107</v>
      </c>
      <c r="B34" s="46" t="str">
        <f ca="1">INDEX(INDIRECT("Table1["&amp;p17_21_1[[#Headers],[NAMA BARANG]]&amp;"]"),p23_28_1[[#This Row],[\\]])</f>
        <v>Tipe-ex Kenko KE-826 M</v>
      </c>
      <c r="C34" s="46">
        <f ca="1">INDEX(INDIRECT("Table1["&amp;p23_28_1[[#Headers],[AWAL]]&amp;"]"),p23_28_1[[#This Row],[\\]])</f>
        <v>1</v>
      </c>
      <c r="D34" s="42">
        <f ca="1">INDEX(Table1[M23_28_1],p23_28_1[[#This Row],[\\]])</f>
        <v>1</v>
      </c>
      <c r="E34" s="42">
        <f ca="1">INDEX(Table1[K23_28_1],p23_28_1[[#This Row],[\\]])</f>
        <v>0</v>
      </c>
      <c r="F34" s="42" t="e">
        <f ca="1">INDEX(Table1[TT],p23_28_1[[#This Row],[\\]])</f>
        <v>#REF!</v>
      </c>
    </row>
    <row r="35" spans="1:6" x14ac:dyDescent="0.2">
      <c r="A35" s="48">
        <f ca="1">IF(A34="\\",MATCH("+-",Table1[S23_28_1],0),MATCH("+-",INDIRECT("1!"&amp;ADDRESS(A34+3,COLUMN(Table1[[#Headers],[S23_28_1]]))&amp;":"&amp;ADDRESS(COUNTA(Table1[NAMA BARANG])+2,COLUMN(Table1[[#Headers],[S23_28_1]]))),0)+A34)</f>
        <v>108</v>
      </c>
      <c r="B35" s="46" t="str">
        <f ca="1">INDEX(INDIRECT("Table1["&amp;p17_21_1[[#Headers],[NAMA BARANG]]&amp;"]"),p23_28_1[[#This Row],[\\]])</f>
        <v>Tipe-ex kertas JK CT-507</v>
      </c>
      <c r="C35" s="46">
        <f ca="1">INDEX(INDIRECT("Table1["&amp;p23_28_1[[#Headers],[AWAL]]&amp;"]"),p23_28_1[[#This Row],[\\]])</f>
        <v>1</v>
      </c>
      <c r="D35" s="42">
        <f ca="1">INDEX(Table1[M23_28_1],p23_28_1[[#This Row],[\\]])</f>
        <v>1</v>
      </c>
      <c r="E35" s="42">
        <f ca="1">INDEX(Table1[K23_28_1],p23_28_1[[#This Row],[\\]])</f>
        <v>0</v>
      </c>
      <c r="F35" s="42" t="e">
        <f ca="1">INDEX(Table1[TT],p23_28_1[[#This Row],[\\]])</f>
        <v>#REF!</v>
      </c>
    </row>
    <row r="36" spans="1:6" x14ac:dyDescent="0.2">
      <c r="A36" s="48" t="e">
        <f ca="1">IF(A35="\\",MATCH("+-",Table1[S23_28_1],0),MATCH("+-",INDIRECT("1!"&amp;ADDRESS(A35+3,COLUMN(Table1[[#Headers],[S23_28_1]]))&amp;":"&amp;ADDRESS(COUNTA(Table1[NAMA BARANG])+2,COLUMN(Table1[[#Headers],[S23_28_1]]))),0)+A35)</f>
        <v>#N/A</v>
      </c>
      <c r="B36" s="46" t="e">
        <f ca="1">INDEX(INDIRECT("Table1["&amp;p17_21_1[[#Headers],[NAMA BARANG]]&amp;"]"),p23_28_1[[#This Row],[\\]])</f>
        <v>#N/A</v>
      </c>
      <c r="C36" s="46" t="e">
        <f ca="1">INDEX(INDIRECT("Table1["&amp;p23_28_1[[#Headers],[AWAL]]&amp;"]"),p23_28_1[[#This Row],[\\]])</f>
        <v>#N/A</v>
      </c>
      <c r="D36" s="42" t="e">
        <f ca="1">INDEX(Table1[M23_28_1],p23_28_1[[#This Row],[\\]])</f>
        <v>#N/A</v>
      </c>
      <c r="E36" s="42" t="e">
        <f ca="1">INDEX(Table1[K23_28_1],p23_28_1[[#This Row],[\\]])</f>
        <v>#N/A</v>
      </c>
      <c r="F36" s="42" t="e">
        <f ca="1">INDEX(Table1[TT],p23_28_1[[#This Row],[\\]])</f>
        <v>#N/A</v>
      </c>
    </row>
    <row r="37" spans="1:6" x14ac:dyDescent="0.2">
      <c r="A37" s="48" t="e">
        <f ca="1">IF(A36="\\",MATCH("+-",Table1[S23_28_1],0),MATCH("+-",INDIRECT("1!"&amp;ADDRESS(A36+3,COLUMN(Table1[[#Headers],[S23_28_1]]))&amp;":"&amp;ADDRESS(COUNTA(Table1[NAMA BARANG])+2,COLUMN(Table1[[#Headers],[S23_28_1]]))),0)+A36)</f>
        <v>#N/A</v>
      </c>
      <c r="B37" s="46" t="e">
        <f ca="1">INDEX(INDIRECT("Table1["&amp;p17_21_1[[#Headers],[NAMA BARANG]]&amp;"]"),p23_28_1[[#This Row],[\\]])</f>
        <v>#N/A</v>
      </c>
      <c r="C37" s="46" t="e">
        <f ca="1">INDEX(INDIRECT("Table1["&amp;p23_28_1[[#Headers],[AWAL]]&amp;"]"),p23_28_1[[#This Row],[\\]])</f>
        <v>#N/A</v>
      </c>
      <c r="D37" s="42" t="e">
        <f ca="1">INDEX(Table1[M23_28_1],p23_28_1[[#This Row],[\\]])</f>
        <v>#N/A</v>
      </c>
      <c r="E37" s="42" t="e">
        <f ca="1">INDEX(Table1[K23_28_1],p23_28_1[[#This Row],[\\]])</f>
        <v>#N/A</v>
      </c>
      <c r="F37" s="42" t="e">
        <f ca="1">INDEX(Table1[TT],p23_28_1[[#This Row],[\\]])</f>
        <v>#N/A</v>
      </c>
    </row>
    <row r="38" spans="1:6" x14ac:dyDescent="0.2">
      <c r="B38" s="56" t="str">
        <f ca="1">"BIASA ("&amp;COUNTIF(Table2[S23_28_2],"+-")&amp;" PERUBAHAN)"</f>
        <v>BIASA (27 PERUBAHAN)</v>
      </c>
      <c r="C38" s="57"/>
      <c r="D38" s="57"/>
      <c r="E38" s="57"/>
      <c r="F38" s="58"/>
    </row>
    <row r="39" spans="1:6" hidden="1" outlineLevel="1" x14ac:dyDescent="0.2">
      <c r="A39" s="36" t="s">
        <v>2959</v>
      </c>
      <c r="B39" s="37" t="s">
        <v>2902</v>
      </c>
      <c r="C39" s="38" t="s">
        <v>2</v>
      </c>
      <c r="D39" s="38" t="s">
        <v>2999</v>
      </c>
      <c r="E39" s="38" t="s">
        <v>3000</v>
      </c>
      <c r="F39" s="39" t="s">
        <v>3001</v>
      </c>
    </row>
    <row r="40" spans="1:6" collapsed="1" x14ac:dyDescent="0.2">
      <c r="A40" s="33">
        <f ca="1">IF(A39="\\",MATCH("+-",Table2[S23_28_2],0),MATCH("+-",INDIRECT("2!"&amp;ADDRESS(A39+3,COLUMN(Table2[[#Headers],[S23_28_2]]))&amp;":"&amp;ADDRESS(COUNTA(Table2[NAMA BARANG])+2,COLUMN(Table2[[#Headers],[S23_28_2]]))),0)+A39)</f>
        <v>4</v>
      </c>
      <c r="B40" s="40" t="str">
        <f ca="1">INDEX(INDIRECT("Table2["&amp;p23_28_2[[#Headers],[NAMA BARANG]]&amp;"]"),p23_28_2[[#This Row],[\\]])</f>
        <v>Acrylic 12W V-tec VT-612/ 6ml</v>
      </c>
      <c r="C40" s="41">
        <f ca="1">INDEX(INDIRECT("Table2["&amp;p23_28_2[[#Headers],[AWAL]]&amp;"]"),p23_28_2[[#This Row],[\\]])+SUM(INDEX(Table2[M17_21_2],p23_28_2[\\]),INDEX(Table2[K17_21_2],p23_28_2[\\]))</f>
        <v>77</v>
      </c>
      <c r="D40" s="42">
        <f ca="1">INDEX(Table2[M23_28_2],p23_28_2[[#This Row],[\\]])</f>
        <v>100</v>
      </c>
      <c r="E40" s="42">
        <f ca="1">INDEX(Table2[K23_28_2],p23_28_2[[#This Row],[\\]])</f>
        <v>0</v>
      </c>
      <c r="F40" s="42">
        <f ca="1">INDEX(Table2[TT],p23_28_2[[#This Row],[\\]])</f>
        <v>177</v>
      </c>
    </row>
    <row r="41" spans="1:6" x14ac:dyDescent="0.2">
      <c r="A41" s="33">
        <f ca="1">IF(A40="\\",MATCH("+-",Table2[S23_28_2],0),MATCH("+-",INDIRECT("2!"&amp;ADDRESS(A40+3,COLUMN(Table2[[#Headers],[S23_28_2]]))&amp;":"&amp;ADDRESS(COUNTA(Table2[NAMA BARANG])+2,COLUMN(Table2[[#Headers],[S23_28_2]]))),0)+A40)</f>
        <v>220</v>
      </c>
      <c r="B41" s="40" t="str">
        <f ca="1">INDEX(INDIRECT("Table2["&amp;p23_28_2[[#Headers],[NAMA BARANG]]&amp;"]"),p23_28_2[[#This Row],[\\]])</f>
        <v>B note A5-20H-1</v>
      </c>
      <c r="C41" s="41">
        <f ca="1">INDEX(INDIRECT("Table2["&amp;p23_28_2[[#Headers],[AWAL]]&amp;"]"),p23_28_2[[#This Row],[\\]])+SUM(INDEX(Table2[M17_21_2],p23_28_2[\\]),INDEX(Table2[K17_21_2],p23_28_2[\\]))</f>
        <v>0</v>
      </c>
      <c r="D41" s="42">
        <f ca="1">INDEX(Table2[M23_28_2],p23_28_2[[#This Row],[\\]])</f>
        <v>2</v>
      </c>
      <c r="E41" s="42">
        <f ca="1">INDEX(Table2[K23_28_2],p23_28_2[[#This Row],[\\]])</f>
        <v>0</v>
      </c>
      <c r="F41" s="42">
        <f ca="1">INDEX(Table2[TT],p23_28_2[[#This Row],[\\]])</f>
        <v>2</v>
      </c>
    </row>
    <row r="42" spans="1:6" x14ac:dyDescent="0.2">
      <c r="A42" s="33">
        <f ca="1">IF(A41="\\",MATCH("+-",Table2[S23_28_2],0),MATCH("+-",INDIRECT("2!"&amp;ADDRESS(A41+3,COLUMN(Table2[[#Headers],[S23_28_2]]))&amp;":"&amp;ADDRESS(COUNTA(Table2[NAMA BARANG])+2,COLUMN(Table2[[#Headers],[S23_28_2]]))),0)+A41)</f>
        <v>221</v>
      </c>
      <c r="B42" s="40" t="str">
        <f ca="1">INDEX(INDIRECT("Table2["&amp;p23_28_2[[#Headers],[NAMA BARANG]]&amp;"]"),p23_28_2[[#This Row],[\\]])</f>
        <v>B note FPHY 001-B5-60</v>
      </c>
      <c r="C42" s="41">
        <f ca="1">INDEX(INDIRECT("Table2["&amp;p23_28_2[[#Headers],[AWAL]]&amp;"]"),p23_28_2[[#This Row],[\\]])+SUM(INDEX(Table2[M17_21_2],p23_28_2[\\]),INDEX(Table2[K17_21_2],p23_28_2[\\]))</f>
        <v>0</v>
      </c>
      <c r="D42" s="42">
        <f ca="1">INDEX(Table2[M23_28_2],p23_28_2[[#This Row],[\\]])</f>
        <v>3</v>
      </c>
      <c r="E42" s="42">
        <f ca="1">INDEX(Table2[K23_28_2],p23_28_2[[#This Row],[\\]])</f>
        <v>0</v>
      </c>
      <c r="F42" s="42">
        <f ca="1">INDEX(Table2[TT],p23_28_2[[#This Row],[\\]])</f>
        <v>3</v>
      </c>
    </row>
    <row r="43" spans="1:6" x14ac:dyDescent="0.2">
      <c r="A43" s="33">
        <f ca="1">IF(A42="\\",MATCH("+-",Table2[S23_28_2],0),MATCH("+-",INDIRECT("2!"&amp;ADDRESS(A42+3,COLUMN(Table2[[#Headers],[S23_28_2]]))&amp;":"&amp;ADDRESS(COUNTA(Table2[NAMA BARANG])+2,COLUMN(Table2[[#Headers],[S23_28_2]]))),0)+A42)</f>
        <v>222</v>
      </c>
      <c r="B43" s="40" t="str">
        <f ca="1">INDEX(INDIRECT("Table2["&amp;p23_28_2[[#Headers],[NAMA BARANG]]&amp;"]"),p23_28_2[[#This Row],[\\]])</f>
        <v>B note FPHY 002-A5-60</v>
      </c>
      <c r="C43" s="41">
        <f ca="1">INDEX(INDIRECT("Table2["&amp;p23_28_2[[#Headers],[AWAL]]&amp;"]"),p23_28_2[[#This Row],[\\]])+SUM(INDEX(Table2[M17_21_2],p23_28_2[\\]),INDEX(Table2[K17_21_2],p23_28_2[\\]))</f>
        <v>0</v>
      </c>
      <c r="D43" s="42">
        <f ca="1">INDEX(Table2[M23_28_2],p23_28_2[[#This Row],[\\]])</f>
        <v>5</v>
      </c>
      <c r="E43" s="42">
        <f ca="1">INDEX(Table2[K23_28_2],p23_28_2[[#This Row],[\\]])</f>
        <v>0</v>
      </c>
      <c r="F43" s="42">
        <f ca="1">INDEX(Table2[TT],p23_28_2[[#This Row],[\\]])</f>
        <v>5</v>
      </c>
    </row>
    <row r="44" spans="1:6" x14ac:dyDescent="0.2">
      <c r="A44" s="33">
        <f ca="1">IF(A43="\\",MATCH("+-",Table2[S23_28_2],0),MATCH("+-",INDIRECT("2!"&amp;ADDRESS(A43+3,COLUMN(Table2[[#Headers],[S23_28_2]]))&amp;":"&amp;ADDRESS(COUNTA(Table2[NAMA BARANG])+2,COLUMN(Table2[[#Headers],[S23_28_2]]))),0)+A43)</f>
        <v>223</v>
      </c>
      <c r="B44" s="40" t="str">
        <f ca="1">INDEX(INDIRECT("Table2["&amp;p23_28_2[[#Headers],[NAMA BARANG]]&amp;"]"),p23_28_2[[#This Row],[\\]])</f>
        <v>B note FPHY 002-B5-60</v>
      </c>
      <c r="C44" s="41">
        <f ca="1">INDEX(INDIRECT("Table2["&amp;p23_28_2[[#Headers],[AWAL]]&amp;"]"),p23_28_2[[#This Row],[\\]])+SUM(INDEX(Table2[M17_21_2],p23_28_2[\\]),INDEX(Table2[K17_21_2],p23_28_2[\\]))</f>
        <v>0</v>
      </c>
      <c r="D44" s="42">
        <f ca="1">INDEX(Table2[M23_28_2],p23_28_2[[#This Row],[\\]])</f>
        <v>2</v>
      </c>
      <c r="E44" s="42">
        <f ca="1">INDEX(Table2[K23_28_2],p23_28_2[[#This Row],[\\]])</f>
        <v>0</v>
      </c>
      <c r="F44" s="42">
        <f ca="1">INDEX(Table2[TT],p23_28_2[[#This Row],[\\]])</f>
        <v>2</v>
      </c>
    </row>
    <row r="45" spans="1:6" x14ac:dyDescent="0.2">
      <c r="A45" s="33">
        <f ca="1">IF(A44="\\",MATCH("+-",Table2[S23_28_2],0),MATCH("+-",INDIRECT("2!"&amp;ADDRESS(A44+3,COLUMN(Table2[[#Headers],[S23_28_2]]))&amp;":"&amp;ADDRESS(COUNTA(Table2[NAMA BARANG])+2,COLUMN(Table2[[#Headers],[S23_28_2]]))),0)+A44)</f>
        <v>624</v>
      </c>
      <c r="B45" s="40" t="str">
        <f ca="1">INDEX(INDIRECT("Table2["&amp;p23_28_2[[#Headers],[NAMA BARANG]]&amp;"]"),p23_28_2[[#This Row],[\\]])</f>
        <v>Cat air Opini 110</v>
      </c>
      <c r="C45" s="41">
        <f ca="1">INDEX(INDIRECT("Table2["&amp;p23_28_2[[#Headers],[AWAL]]&amp;"]"),p23_28_2[[#This Row],[\\]])+SUM(INDEX(Table2[M17_21_2],p23_28_2[\\]),INDEX(Table2[K17_21_2],p23_28_2[\\]))</f>
        <v>1</v>
      </c>
      <c r="D45" s="42">
        <v>1</v>
      </c>
      <c r="E45" s="42">
        <f ca="1">INDEX(Table2[K23_28_2],p23_28_2[[#This Row],[\\]])</f>
        <v>0</v>
      </c>
      <c r="F45" s="42">
        <f ca="1">INDEX(Table2[TT],p23_28_2[[#This Row],[\\]])</f>
        <v>21</v>
      </c>
    </row>
    <row r="46" spans="1:6" x14ac:dyDescent="0.2">
      <c r="A46" s="33">
        <f ca="1">IF(A45="\\",MATCH("+-",Table2[S23_28_2],0),MATCH("+-",INDIRECT("2!"&amp;ADDRESS(A45+3,COLUMN(Table2[[#Headers],[S23_28_2]]))&amp;":"&amp;ADDRESS(COUNTA(Table2[NAMA BARANG])+2,COLUMN(Table2[[#Headers],[S23_28_2]]))),0)+A45)</f>
        <v>625</v>
      </c>
      <c r="B46" s="40" t="str">
        <f ca="1">INDEX(INDIRECT("Table2["&amp;p23_28_2[[#Headers],[NAMA BARANG]]&amp;"]"),p23_28_2[[#This Row],[\\]])</f>
        <v>Cat air Opini 120</v>
      </c>
      <c r="C46" s="41">
        <f ca="1">INDEX(INDIRECT("Table2["&amp;p23_28_2[[#Headers],[AWAL]]&amp;"]"),p23_28_2[[#This Row],[\\]])+SUM(INDEX(Table2[M17_21_2],p23_28_2[\\]),INDEX(Table2[K17_21_2],p23_28_2[\\]))</f>
        <v>1</v>
      </c>
      <c r="D46" s="42">
        <f ca="1">INDEX(Table2[M23_28_2],p23_28_2[[#This Row],[\\]])</f>
        <v>10</v>
      </c>
      <c r="E46" s="42">
        <f ca="1">INDEX(Table2[K23_28_2],p23_28_2[[#This Row],[\\]])</f>
        <v>0</v>
      </c>
      <c r="F46" s="42">
        <f ca="1">INDEX(Table2[TT],p23_28_2[[#This Row],[\\]])</f>
        <v>11</v>
      </c>
    </row>
    <row r="47" spans="1:6" x14ac:dyDescent="0.2">
      <c r="A47" s="33">
        <f ca="1">IF(A46="\\",MATCH("+-",Table2[S23_28_2],0),MATCH("+-",INDIRECT("2!"&amp;ADDRESS(A46+3,COLUMN(Table2[[#Headers],[S23_28_2]]))&amp;":"&amp;ADDRESS(COUNTA(Table2[NAMA BARANG])+2,COLUMN(Table2[[#Headers],[S23_28_2]]))),0)+A46)</f>
        <v>676</v>
      </c>
      <c r="B47" s="40" t="str">
        <f ca="1">INDEX(INDIRECT("Table2["&amp;p23_28_2[[#Headers],[NAMA BARANG]]&amp;"]"),p23_28_2[[#This Row],[\\]])</f>
        <v>Clipboard + WB holo 2 muka SQ-CLPHL</v>
      </c>
      <c r="C47" s="41">
        <f ca="1">INDEX(INDIRECT("Table2["&amp;p23_28_2[[#Headers],[AWAL]]&amp;"]"),p23_28_2[[#This Row],[\\]])+SUM(INDEX(Table2[M17_21_2],p23_28_2[\\]),INDEX(Table2[K17_21_2],p23_28_2[\\]))</f>
        <v>7</v>
      </c>
      <c r="D47" s="42">
        <f ca="1">INDEX(Table2[M23_28_2],p23_28_2[[#This Row],[\\]])</f>
        <v>50</v>
      </c>
      <c r="E47" s="42">
        <f ca="1">INDEX(Table2[K23_28_2],p23_28_2[[#This Row],[\\]])</f>
        <v>0</v>
      </c>
      <c r="F47" s="42">
        <f ca="1">INDEX(Table2[TT],p23_28_2[[#This Row],[\\]])</f>
        <v>57</v>
      </c>
    </row>
    <row r="48" spans="1:6" x14ac:dyDescent="0.2">
      <c r="A48" s="33">
        <f ca="1">IF(A47="\\",MATCH("+-",Table2[S23_28_2],0),MATCH("+-",INDIRECT("2!"&amp;ADDRESS(A47+3,COLUMN(Table2[[#Headers],[S23_28_2]]))&amp;":"&amp;ADDRESS(COUNTA(Table2[NAMA BARANG])+2,COLUMN(Table2[[#Headers],[S23_28_2]]))),0)+A47)</f>
        <v>697</v>
      </c>
      <c r="B48" s="40" t="str">
        <f ca="1">INDEX(INDIRECT("Table2["&amp;p23_28_2[[#Headers],[NAMA BARANG]]&amp;"]"),p23_28_2[[#This Row],[\\]])</f>
        <v>Crayon putar 12W 1012-12 panjang</v>
      </c>
      <c r="C48" s="41">
        <f ca="1">INDEX(INDIRECT("Table2["&amp;p23_28_2[[#Headers],[AWAL]]&amp;"]"),p23_28_2[[#This Row],[\\]])+SUM(INDEX(Table2[M17_21_2],p23_28_2[\\]),INDEX(Table2[K17_21_2],p23_28_2[\\]))</f>
        <v>0</v>
      </c>
      <c r="D48" s="42">
        <f ca="1">INDEX(Table2[M23_28_2],p23_28_2[[#This Row],[\\]])</f>
        <v>5</v>
      </c>
      <c r="E48" s="42">
        <f ca="1">INDEX(Table2[K23_28_2],p23_28_2[[#This Row],[\\]])</f>
        <v>0</v>
      </c>
      <c r="F48" s="42">
        <f ca="1">INDEX(Table2[TT],p23_28_2[[#This Row],[\\]])</f>
        <v>5</v>
      </c>
    </row>
    <row r="49" spans="1:6" x14ac:dyDescent="0.2">
      <c r="A49" s="33">
        <f ca="1">IF(A48="\\",MATCH("+-",Table2[S23_28_2],0),MATCH("+-",INDIRECT("2!"&amp;ADDRESS(A48+3,COLUMN(Table2[[#Headers],[S23_28_2]]))&amp;":"&amp;ADDRESS(COUNTA(Table2[NAMA BARANG])+2,COLUMN(Table2[[#Headers],[S23_28_2]]))),0)+A48)</f>
        <v>749</v>
      </c>
      <c r="B49" s="40" t="str">
        <f ca="1">INDEX(INDIRECT("Table2["&amp;p23_28_2[[#Headers],[NAMA BARANG]]&amp;"]"),p23_28_2[[#This Row],[\\]])</f>
        <v>Dispenser Kenjoy no.50</v>
      </c>
      <c r="C49" s="41">
        <f ca="1">INDEX(INDIRECT("Table2["&amp;p23_28_2[[#Headers],[AWAL]]&amp;"]"),p23_28_2[[#This Row],[\\]])+SUM(INDEX(Table2[M17_21_2],p23_28_2[\\]),INDEX(Table2[K17_21_2],p23_28_2[\\]))</f>
        <v>0</v>
      </c>
      <c r="D49" s="42">
        <f ca="1">INDEX(Table2[M23_28_2],p23_28_2[[#This Row],[\\]])</f>
        <v>10</v>
      </c>
      <c r="E49" s="42">
        <f ca="1">INDEX(Table2[K23_28_2],p23_28_2[[#This Row],[\\]])</f>
        <v>0</v>
      </c>
      <c r="F49" s="42">
        <f ca="1">INDEX(Table2[TT],p23_28_2[[#This Row],[\\]])</f>
        <v>10</v>
      </c>
    </row>
    <row r="50" spans="1:6" x14ac:dyDescent="0.2">
      <c r="A50" s="33">
        <f ca="1">IF(A49="\\",MATCH("+-",Table2[S23_28_2],0),MATCH("+-",INDIRECT("2!"&amp;ADDRESS(A49+3,COLUMN(Table2[[#Headers],[S23_28_2]]))&amp;":"&amp;ADDRESS(COUNTA(Table2[NAMA BARANG])+2,COLUMN(Table2[[#Headers],[S23_28_2]]))),0)+A49)</f>
        <v>921</v>
      </c>
      <c r="B50" s="40" t="str">
        <f ca="1">INDEX(INDIRECT("Table2["&amp;p23_28_2[[#Headers],[NAMA BARANG]]&amp;"]"),p23_28_2[[#This Row],[\\]])</f>
        <v>Gel pen TIZO TG 31060</v>
      </c>
      <c r="C50" s="41">
        <f ca="1">INDEX(INDIRECT("Table2["&amp;p23_28_2[[#Headers],[AWAL]]&amp;"]"),p23_28_2[[#This Row],[\\]])+SUM(INDEX(Table2[M17_21_2],p23_28_2[\\]),INDEX(Table2[K17_21_2],p23_28_2[\\]))</f>
        <v>0</v>
      </c>
      <c r="D50" s="42">
        <f ca="1">INDEX(Table2[M23_28_2],p23_28_2[[#This Row],[\\]])</f>
        <v>1</v>
      </c>
      <c r="E50" s="42">
        <f ca="1">INDEX(Table2[K23_28_2],p23_28_2[[#This Row],[\\]])</f>
        <v>0</v>
      </c>
      <c r="F50" s="42">
        <f ca="1">INDEX(Table2[TT],p23_28_2[[#This Row],[\\]])</f>
        <v>1</v>
      </c>
    </row>
    <row r="51" spans="1:6" x14ac:dyDescent="0.2">
      <c r="A51" s="33">
        <f ca="1">IF(A50="\\",MATCH("+-",Table2[S23_28_2],0),MATCH("+-",INDIRECT("2!"&amp;ADDRESS(A50+3,COLUMN(Table2[[#Headers],[S23_28_2]]))&amp;":"&amp;ADDRESS(COUNTA(Table2[NAMA BARANG])+2,COLUMN(Table2[[#Headers],[S23_28_2]]))),0)+A50)</f>
        <v>1220</v>
      </c>
      <c r="B51" s="40" t="str">
        <f ca="1">INDEX(INDIRECT("Table2["&amp;p23_28_2[[#Headers],[NAMA BARANG]]&amp;"]"),p23_28_2[[#This Row],[\\]])</f>
        <v>Lem stick WOMY 7x29</v>
      </c>
      <c r="C51" s="41">
        <f ca="1">INDEX(INDIRECT("Table2["&amp;p23_28_2[[#Headers],[AWAL]]&amp;"]"),p23_28_2[[#This Row],[\\]])+SUM(INDEX(Table2[M17_21_2],p23_28_2[\\]),INDEX(Table2[K17_21_2],p23_28_2[\\]))</f>
        <v>0</v>
      </c>
      <c r="D51" s="42">
        <f ca="1">INDEX(Table2[M23_28_2],p23_28_2[[#This Row],[\\]])</f>
        <v>49</v>
      </c>
      <c r="E51" s="42">
        <f ca="1">INDEX(Table2[K23_28_2],p23_28_2[[#This Row],[\\]])</f>
        <v>0</v>
      </c>
      <c r="F51" s="42">
        <f ca="1">INDEX(Table2[TT],p23_28_2[[#This Row],[\\]])</f>
        <v>49</v>
      </c>
    </row>
    <row r="52" spans="1:6" x14ac:dyDescent="0.2">
      <c r="A52" s="33">
        <f ca="1">IF(A51="\\",MATCH("+-",Table2[S23_28_2],0),MATCH("+-",INDIRECT("2!"&amp;ADDRESS(A51+3,COLUMN(Table2[[#Headers],[S23_28_2]]))&amp;":"&amp;ADDRESS(COUNTA(Table2[NAMA BARANG])+2,COLUMN(Table2[[#Headers],[S23_28_2]]))),0)+A51)</f>
        <v>1482</v>
      </c>
      <c r="B52" s="40" t="str">
        <f ca="1">INDEX(INDIRECT("Table2["&amp;p23_28_2[[#Headers],[NAMA BARANG]]&amp;"]"),p23_28_2[[#This Row],[\\]])</f>
        <v>P case klg GP-009-3/ 10x21/ set</v>
      </c>
      <c r="C52" s="41">
        <f ca="1">INDEX(INDIRECT("Table2["&amp;p23_28_2[[#Headers],[AWAL]]&amp;"]"),p23_28_2[[#This Row],[\\]])+SUM(INDEX(Table2[M17_21_2],p23_28_2[\\]),INDEX(Table2[K17_21_2],p23_28_2[\\]))</f>
        <v>0</v>
      </c>
      <c r="D52" s="42">
        <f ca="1">INDEX(Table2[M23_28_2],p23_28_2[[#This Row],[\\]])</f>
        <v>15</v>
      </c>
      <c r="E52" s="42">
        <f ca="1">INDEX(Table2[K23_28_2],p23_28_2[[#This Row],[\\]])</f>
        <v>0</v>
      </c>
      <c r="F52" s="42">
        <f ca="1">INDEX(Table2[TT],p23_28_2[[#This Row],[\\]])</f>
        <v>15</v>
      </c>
    </row>
    <row r="53" spans="1:6" x14ac:dyDescent="0.2">
      <c r="A53" s="33">
        <f ca="1">IF(A52="\\",MATCH("+-",Table2[S23_28_2],0),MATCH("+-",INDIRECT("2!"&amp;ADDRESS(A52+3,COLUMN(Table2[[#Headers],[S23_28_2]]))&amp;":"&amp;ADDRESS(COUNTA(Table2[NAMA BARANG])+2,COLUMN(Table2[[#Headers],[S23_28_2]]))),0)+A52)</f>
        <v>1495</v>
      </c>
      <c r="B53" s="40" t="str">
        <f ca="1">INDEX(INDIRECT("Table2["&amp;p23_28_2[[#Headers],[NAMA BARANG]]&amp;"]"),p23_28_2[[#This Row],[\\]])</f>
        <v>P case magnit+call CC-7806</v>
      </c>
      <c r="C53" s="41">
        <f ca="1">INDEX(INDIRECT("Table2["&amp;p23_28_2[[#Headers],[AWAL]]&amp;"]"),p23_28_2[[#This Row],[\\]])+SUM(INDEX(Table2[M17_21_2],p23_28_2[\\]),INDEX(Table2[K17_21_2],p23_28_2[\\]))</f>
        <v>0</v>
      </c>
      <c r="D53" s="42">
        <f ca="1">INDEX(Table2[M23_28_2],p23_28_2[[#This Row],[\\]])</f>
        <v>21</v>
      </c>
      <c r="E53" s="42">
        <f ca="1">INDEX(Table2[K23_28_2],p23_28_2[[#This Row],[\\]])</f>
        <v>0</v>
      </c>
      <c r="F53" s="42">
        <f ca="1">INDEX(Table2[TT],p23_28_2[[#This Row],[\\]])</f>
        <v>21</v>
      </c>
    </row>
    <row r="54" spans="1:6" x14ac:dyDescent="0.2">
      <c r="A54" s="33">
        <f ca="1">IF(A53="\\",MATCH("+-",Table2[S23_28_2],0),MATCH("+-",INDIRECT("2!"&amp;ADDRESS(A53+3,COLUMN(Table2[[#Headers],[S23_28_2]]))&amp;":"&amp;ADDRESS(COUNTA(Table2[NAMA BARANG])+2,COLUMN(Table2[[#Headers],[S23_28_2]]))),0)+A53)</f>
        <v>1866</v>
      </c>
      <c r="B54" s="40" t="str">
        <f ca="1">INDEX(INDIRECT("Table2["&amp;p23_28_2[[#Headers],[NAMA BARANG]]&amp;"]"),p23_28_2[[#This Row],[\\]])</f>
        <v>Pita gold 1cm-19/ gold gliter</v>
      </c>
      <c r="C54" s="41">
        <f ca="1">INDEX(INDIRECT("Table2["&amp;p23_28_2[[#Headers],[AWAL]]&amp;"]"),p23_28_2[[#This Row],[\\]])+SUM(INDEX(Table2[M17_21_2],p23_28_2[\\]),INDEX(Table2[K17_21_2],p23_28_2[\\]))</f>
        <v>0</v>
      </c>
      <c r="D54" s="42">
        <f ca="1">INDEX(Table2[M23_28_2],p23_28_2[[#This Row],[\\]])</f>
        <v>5</v>
      </c>
      <c r="E54" s="42">
        <f ca="1">INDEX(Table2[K23_28_2],p23_28_2[[#This Row],[\\]])</f>
        <v>0</v>
      </c>
      <c r="F54" s="42">
        <f ca="1">INDEX(Table2[TT],p23_28_2[[#This Row],[\\]])</f>
        <v>5</v>
      </c>
    </row>
    <row r="55" spans="1:6" x14ac:dyDescent="0.2">
      <c r="A55" s="33">
        <f ca="1">IF(A54="\\",MATCH("+-",Table2[S23_28_2],0),MATCH("+-",INDIRECT("2!"&amp;ADDRESS(A54+3,COLUMN(Table2[[#Headers],[S23_28_2]]))&amp;":"&amp;ADDRESS(COUNTA(Table2[NAMA BARANG])+2,COLUMN(Table2[[#Headers],[S23_28_2]]))),0)+A54)</f>
        <v>1867</v>
      </c>
      <c r="B55" s="40" t="str">
        <f ca="1">INDEX(INDIRECT("Table2["&amp;p23_28_2[[#Headers],[NAMA BARANG]]&amp;"]"),p23_28_2[[#This Row],[\\]])</f>
        <v>Pita gold 1cm-19/ silver gliter</v>
      </c>
      <c r="C55" s="41">
        <f ca="1">INDEX(INDIRECT("Table2["&amp;p23_28_2[[#Headers],[AWAL]]&amp;"]"),p23_28_2[[#This Row],[\\]])+SUM(INDEX(Table2[M17_21_2],p23_28_2[\\]),INDEX(Table2[K17_21_2],p23_28_2[\\]))</f>
        <v>0</v>
      </c>
      <c r="D55" s="42">
        <f ca="1">INDEX(Table2[M23_28_2],p23_28_2[[#This Row],[\\]])</f>
        <v>3</v>
      </c>
      <c r="E55" s="42">
        <f ca="1">INDEX(Table2[K23_28_2],p23_28_2[[#This Row],[\\]])</f>
        <v>0</v>
      </c>
      <c r="F55" s="42">
        <f ca="1">INDEX(Table2[TT],p23_28_2[[#This Row],[\\]])</f>
        <v>3</v>
      </c>
    </row>
    <row r="56" spans="1:6" x14ac:dyDescent="0.2">
      <c r="A56" s="33">
        <f ca="1">IF(A55="\\",MATCH("+-",Table2[S23_28_2],0),MATCH("+-",INDIRECT("2!"&amp;ADDRESS(A55+3,COLUMN(Table2[[#Headers],[S23_28_2]]))&amp;":"&amp;ADDRESS(COUNTA(Table2[NAMA BARANG])+2,COLUMN(Table2[[#Headers],[S23_28_2]]))),0)+A55)</f>
        <v>1868</v>
      </c>
      <c r="B56" s="40" t="str">
        <f ca="1">INDEX(INDIRECT("Table2["&amp;p23_28_2[[#Headers],[NAMA BARANG]]&amp;"]"),p23_28_2[[#This Row],[\\]])</f>
        <v>Pita gold 2cm-20/ gold gliter</v>
      </c>
      <c r="C56" s="41">
        <f ca="1">INDEX(INDIRECT("Table2["&amp;p23_28_2[[#Headers],[AWAL]]&amp;"]"),p23_28_2[[#This Row],[\\]])+SUM(INDEX(Table2[M17_21_2],p23_28_2[\\]),INDEX(Table2[K17_21_2],p23_28_2[\\]))</f>
        <v>0</v>
      </c>
      <c r="D56" s="42">
        <f ca="1">INDEX(Table2[M23_28_2],p23_28_2[[#This Row],[\\]])</f>
        <v>5</v>
      </c>
      <c r="E56" s="42">
        <f ca="1">INDEX(Table2[K23_28_2],p23_28_2[[#This Row],[\\]])</f>
        <v>0</v>
      </c>
      <c r="F56" s="42">
        <f ca="1">INDEX(Table2[TT],p23_28_2[[#This Row],[\\]])</f>
        <v>5</v>
      </c>
    </row>
    <row r="57" spans="1:6" x14ac:dyDescent="0.2">
      <c r="A57" s="33">
        <f ca="1">IF(A56="\\",MATCH("+-",Table2[S23_28_2],0),MATCH("+-",INDIRECT("2!"&amp;ADDRESS(A56+3,COLUMN(Table2[[#Headers],[S23_28_2]]))&amp;":"&amp;ADDRESS(COUNTA(Table2[NAMA BARANG])+2,COLUMN(Table2[[#Headers],[S23_28_2]]))),0)+A56)</f>
        <v>1869</v>
      </c>
      <c r="B57" s="40" t="str">
        <f ca="1">INDEX(INDIRECT("Table2["&amp;p23_28_2[[#Headers],[NAMA BARANG]]&amp;"]"),p23_28_2[[#This Row],[\\]])</f>
        <v>Pita gold 2cm-20/ silver glitter</v>
      </c>
      <c r="C57" s="41">
        <f ca="1">INDEX(INDIRECT("Table2["&amp;p23_28_2[[#Headers],[AWAL]]&amp;"]"),p23_28_2[[#This Row],[\\]])+SUM(INDEX(Table2[M17_21_2],p23_28_2[\\]),INDEX(Table2[K17_21_2],p23_28_2[\\]))</f>
        <v>0</v>
      </c>
      <c r="D57" s="42">
        <f ca="1">INDEX(Table2[M23_28_2],p23_28_2[[#This Row],[\\]])</f>
        <v>3</v>
      </c>
      <c r="E57" s="42">
        <f ca="1">INDEX(Table2[K23_28_2],p23_28_2[[#This Row],[\\]])</f>
        <v>0</v>
      </c>
      <c r="F57" s="42">
        <f ca="1">INDEX(Table2[TT],p23_28_2[[#This Row],[\\]])</f>
        <v>3</v>
      </c>
    </row>
    <row r="58" spans="1:6" x14ac:dyDescent="0.2">
      <c r="A58" s="33">
        <f ca="1">IF(A57="\\",MATCH("+-",Table2[S23_28_2],0),MATCH("+-",INDIRECT("2!"&amp;ADDRESS(A57+3,COLUMN(Table2[[#Headers],[S23_28_2]]))&amp;":"&amp;ADDRESS(COUNTA(Table2[NAMA BARANG])+2,COLUMN(Table2[[#Headers],[S23_28_2]]))),0)+A57)</f>
        <v>1877</v>
      </c>
      <c r="B58" s="40" t="str">
        <f ca="1">INDEX(INDIRECT("Table2["&amp;p23_28_2[[#Headers],[NAMA BARANG]]&amp;"]"),p23_28_2[[#This Row],[\\]])</f>
        <v>Pita tarik 30 motif polos</v>
      </c>
      <c r="C58" s="41">
        <f ca="1">INDEX(INDIRECT("Table2["&amp;p23_28_2[[#Headers],[AWAL]]&amp;"]"),p23_28_2[[#This Row],[\\]])+SUM(INDEX(Table2[M17_21_2],p23_28_2[\\]),INDEX(Table2[K17_21_2],p23_28_2[\\]))</f>
        <v>0</v>
      </c>
      <c r="D58" s="42">
        <f ca="1">INDEX(Table2[M23_28_2],p23_28_2[[#This Row],[\\]])</f>
        <v>10</v>
      </c>
      <c r="E58" s="42">
        <f ca="1">INDEX(Table2[K23_28_2],p23_28_2[[#This Row],[\\]])</f>
        <v>0</v>
      </c>
      <c r="F58" s="42">
        <f ca="1">INDEX(Table2[TT],p23_28_2[[#This Row],[\\]])</f>
        <v>10</v>
      </c>
    </row>
    <row r="59" spans="1:6" x14ac:dyDescent="0.2">
      <c r="A59" s="33">
        <f ca="1">IF(A58="\\",MATCH("+-",Table2[S23_28_2],0),MATCH("+-",INDIRECT("2!"&amp;ADDRESS(A58+3,COLUMN(Table2[[#Headers],[S23_28_2]]))&amp;":"&amp;ADDRESS(COUNTA(Table2[NAMA BARANG])+2,COLUMN(Table2[[#Headers],[S23_28_2]]))),0)+A58)</f>
        <v>1931</v>
      </c>
      <c r="B59" s="40" t="str">
        <f ca="1">INDEX(INDIRECT("Table2["&amp;p23_28_2[[#Headers],[NAMA BARANG]]&amp;"]"),p23_28_2[[#This Row],[\\]])</f>
        <v>Sampul Samson Boxy Fancy</v>
      </c>
      <c r="C59" s="41">
        <f ca="1">INDEX(INDIRECT("Table2["&amp;p23_28_2[[#Headers],[AWAL]]&amp;"]"),p23_28_2[[#This Row],[\\]])+SUM(INDEX(Table2[M17_21_2],p23_28_2[\\]),INDEX(Table2[K17_21_2],p23_28_2[\\]))</f>
        <v>0</v>
      </c>
      <c r="D59" s="42">
        <f ca="1">INDEX(Table2[M23_28_2],p23_28_2[[#This Row],[\\]])</f>
        <v>5</v>
      </c>
      <c r="E59" s="42">
        <f ca="1">INDEX(Table2[K23_28_2],p23_28_2[[#This Row],[\\]])</f>
        <v>0</v>
      </c>
      <c r="F59" s="42">
        <f ca="1">INDEX(Table2[TT],p23_28_2[[#This Row],[\\]])</f>
        <v>5</v>
      </c>
    </row>
    <row r="60" spans="1:6" x14ac:dyDescent="0.2">
      <c r="A60" s="33">
        <f ca="1">IF(A59="\\",MATCH("+-",Table2[S23_28_2],0),MATCH("+-",INDIRECT("2!"&amp;ADDRESS(A59+3,COLUMN(Table2[[#Headers],[S23_28_2]]))&amp;":"&amp;ADDRESS(COUNTA(Table2[NAMA BARANG])+2,COLUMN(Table2[[#Headers],[S23_28_2]]))),0)+A59)</f>
        <v>1932</v>
      </c>
      <c r="B60" s="40" t="str">
        <f ca="1">INDEX(INDIRECT("Table2["&amp;p23_28_2[[#Headers],[NAMA BARANG]]&amp;"]"),p23_28_2[[#This Row],[\\]])</f>
        <v>Sampul Samson Kwarto Fancy</v>
      </c>
      <c r="C60" s="41">
        <f ca="1">INDEX(INDIRECT("Table2["&amp;p23_28_2[[#Headers],[AWAL]]&amp;"]"),p23_28_2[[#This Row],[\\]])+SUM(INDEX(Table2[M17_21_2],p23_28_2[\\]),INDEX(Table2[K17_21_2],p23_28_2[\\]))</f>
        <v>0</v>
      </c>
      <c r="D60" s="42">
        <f ca="1">INDEX(Table2[M23_28_2],p23_28_2[[#This Row],[\\]])</f>
        <v>5</v>
      </c>
      <c r="E60" s="42">
        <f ca="1">INDEX(Table2[K23_28_2],p23_28_2[[#This Row],[\\]])</f>
        <v>0</v>
      </c>
      <c r="F60" s="42">
        <f ca="1">INDEX(Table2[TT],p23_28_2[[#This Row],[\\]])</f>
        <v>5</v>
      </c>
    </row>
    <row r="61" spans="1:6" x14ac:dyDescent="0.2">
      <c r="A61" s="33">
        <f ca="1">IF(A60="\\",MATCH("+-",Table2[S23_28_2],0),MATCH("+-",INDIRECT("2!"&amp;ADDRESS(A60+3,COLUMN(Table2[[#Headers],[S23_28_2]]))&amp;":"&amp;ADDRESS(COUNTA(Table2[NAMA BARANG])+2,COLUMN(Table2[[#Headers],[S23_28_2]]))),0)+A60)</f>
        <v>2410</v>
      </c>
      <c r="B61" s="40" t="str">
        <f ca="1">INDEX(INDIRECT("Table2["&amp;p23_28_2[[#Headers],[NAMA BARANG]]&amp;"]"),p23_28_2[[#This Row],[\\]])</f>
        <v>Tipe-ex kertas MT 855/ 5x20</v>
      </c>
      <c r="C61" s="41">
        <f ca="1">INDEX(INDIRECT("Table2["&amp;p23_28_2[[#Headers],[AWAL]]&amp;"]"),p23_28_2[[#This Row],[\\]])+SUM(INDEX(Table2[M17_21_2],p23_28_2[\\]),INDEX(Table2[K17_21_2],p23_28_2[\\]))</f>
        <v>0</v>
      </c>
      <c r="D61" s="42">
        <f ca="1">INDEX(Table2[M23_28_2],p23_28_2[[#This Row],[\\]])</f>
        <v>1</v>
      </c>
      <c r="E61" s="42">
        <f ca="1">INDEX(Table2[K23_28_2],p23_28_2[[#This Row],[\\]])</f>
        <v>0</v>
      </c>
      <c r="F61" s="42">
        <f ca="1">INDEX(Table2[TT],p23_28_2[[#This Row],[\\]])</f>
        <v>1</v>
      </c>
    </row>
    <row r="62" spans="1:6" x14ac:dyDescent="0.2">
      <c r="A62" s="33">
        <f ca="1">IF(A61="\\",MATCH("+-",Table2[S23_28_2],0),MATCH("+-",INDIRECT("2!"&amp;ADDRESS(A61+3,COLUMN(Table2[[#Headers],[S23_28_2]]))&amp;":"&amp;ADDRESS(COUNTA(Table2[NAMA BARANG])+2,COLUMN(Table2[[#Headers],[S23_28_2]]))),0)+A61)</f>
        <v>2411</v>
      </c>
      <c r="B62" s="40" t="str">
        <f ca="1">INDEX(INDIRECT("Table2["&amp;p23_28_2[[#Headers],[NAMA BARANG]]&amp;"]"),p23_28_2[[#This Row],[\\]])</f>
        <v>Tipe-ex kertas MT-737 A/ 5x16/ +refill</v>
      </c>
      <c r="C62" s="41">
        <f ca="1">INDEX(INDIRECT("Table2["&amp;p23_28_2[[#Headers],[AWAL]]&amp;"]"),p23_28_2[[#This Row],[\\]])+SUM(INDEX(Table2[M17_21_2],p23_28_2[\\]),INDEX(Table2[K17_21_2],p23_28_2[\\]))</f>
        <v>0</v>
      </c>
      <c r="D62" s="42">
        <f ca="1">INDEX(Table2[M23_28_2],p23_28_2[[#This Row],[\\]])</f>
        <v>1</v>
      </c>
      <c r="E62" s="42">
        <f ca="1">INDEX(Table2[K23_28_2],p23_28_2[[#This Row],[\\]])</f>
        <v>0</v>
      </c>
      <c r="F62" s="42">
        <f ca="1">INDEX(Table2[TT],p23_28_2[[#This Row],[\\]])</f>
        <v>1</v>
      </c>
    </row>
    <row r="63" spans="1:6" x14ac:dyDescent="0.2">
      <c r="A63" s="33">
        <f ca="1">IF(A62="\\",MATCH("+-",Table2[S23_28_2],0),MATCH("+-",INDIRECT("2!"&amp;ADDRESS(A62+3,COLUMN(Table2[[#Headers],[S23_28_2]]))&amp;":"&amp;ADDRESS(COUNTA(Table2[NAMA BARANG])+2,COLUMN(Table2[[#Headers],[S23_28_2]]))),0)+A62)</f>
        <v>2412</v>
      </c>
      <c r="B63" s="40" t="str">
        <f ca="1">INDEX(INDIRECT("Table2["&amp;p23_28_2[[#Headers],[NAMA BARANG]]&amp;"]"),p23_28_2[[#This Row],[\\]])</f>
        <v>Tipe-ex kertas MT-747 A/ 5x8mm</v>
      </c>
      <c r="C63" s="41">
        <f ca="1">INDEX(INDIRECT("Table2["&amp;p23_28_2[[#Headers],[AWAL]]&amp;"]"),p23_28_2[[#This Row],[\\]])+SUM(INDEX(Table2[M17_21_2],p23_28_2[\\]),INDEX(Table2[K17_21_2],p23_28_2[\\]))</f>
        <v>0</v>
      </c>
      <c r="D63" s="42">
        <f ca="1">INDEX(Table2[M23_28_2],p23_28_2[[#This Row],[\\]])</f>
        <v>1</v>
      </c>
      <c r="E63" s="42">
        <f ca="1">INDEX(Table2[K23_28_2],p23_28_2[[#This Row],[\\]])</f>
        <v>0</v>
      </c>
      <c r="F63" s="42">
        <f ca="1">INDEX(Table2[TT],p23_28_2[[#This Row],[\\]])</f>
        <v>1</v>
      </c>
    </row>
    <row r="64" spans="1:6" x14ac:dyDescent="0.2">
      <c r="A64" s="33">
        <f ca="1">IF(A63="\\",MATCH("+-",Table2[S23_28_2],0),MATCH("+-",INDIRECT("2!"&amp;ADDRESS(A63+3,COLUMN(Table2[[#Headers],[S23_28_2]]))&amp;":"&amp;ADDRESS(COUNTA(Table2[NAMA BARANG])+2,COLUMN(Table2[[#Headers],[S23_28_2]]))),0)+A63)</f>
        <v>2413</v>
      </c>
      <c r="B64" s="40" t="str">
        <f ca="1">INDEX(INDIRECT("Table2["&amp;p23_28_2[[#Headers],[NAMA BARANG]]&amp;"]"),p23_28_2[[#This Row],[\\]])</f>
        <v>Tipe-ex kertas MT-757/ 5x12/ +ref</v>
      </c>
      <c r="C64" s="42">
        <f ca="1">INDEX(INDIRECT("Table2["&amp;p23_28_2[[#Headers],[AWAL]]&amp;"]"),p23_28_2[[#This Row],[\\]])+SUM(INDEX(Table2[M17_21_2],p23_28_2[\\]),INDEX(Table2[K17_21_2],p23_28_2[\\]))</f>
        <v>0</v>
      </c>
      <c r="D64" s="42">
        <f ca="1">INDEX(Table2[M23_28_2],p23_28_2[[#This Row],[\\]])</f>
        <v>1</v>
      </c>
      <c r="E64" s="42">
        <f ca="1">INDEX(Table2[K23_28_2],p23_28_2[[#This Row],[\\]])</f>
        <v>0</v>
      </c>
      <c r="F64" s="42">
        <f ca="1">INDEX(Table2[TT],p23_28_2[[#This Row],[\\]])</f>
        <v>1</v>
      </c>
    </row>
    <row r="65" spans="1:6" x14ac:dyDescent="0.2">
      <c r="A65" s="33">
        <f ca="1">IF(A64="\\",MATCH("+-",Table2[S23_28_2],0),MATCH("+-",INDIRECT("2!"&amp;ADDRESS(A64+3,COLUMN(Table2[[#Headers],[S23_28_2]]))&amp;":"&amp;ADDRESS(COUNTA(Table2[NAMA BARANG])+2,COLUMN(Table2[[#Headers],[S23_28_2]]))),0)+A64)</f>
        <v>2414</v>
      </c>
      <c r="B65" s="40" t="str">
        <f ca="1">INDEX(INDIRECT("Table2["&amp;p23_28_2[[#Headers],[NAMA BARANG]]&amp;"]"),p23_28_2[[#This Row],[\\]])</f>
        <v>Tipe-ex kertas MT-826/ 5x45/ JUMBO</v>
      </c>
      <c r="C65" s="42">
        <f ca="1">INDEX(INDIRECT("Table2["&amp;p23_28_2[[#Headers],[AWAL]]&amp;"]"),p23_28_2[[#This Row],[\\]])+SUM(INDEX(Table2[M17_21_2],p23_28_2[\\]),INDEX(Table2[K17_21_2],p23_28_2[\\]))</f>
        <v>0</v>
      </c>
      <c r="D65" s="42">
        <f ca="1">INDEX(Table2[M23_28_2],p23_28_2[[#This Row],[\\]])</f>
        <v>1</v>
      </c>
      <c r="E65" s="42">
        <f ca="1">INDEX(Table2[K23_28_2],p23_28_2[[#This Row],[\\]])</f>
        <v>0</v>
      </c>
      <c r="F65" s="42">
        <f ca="1">INDEX(Table2[TT],p23_28_2[[#This Row],[\\]])</f>
        <v>1</v>
      </c>
    </row>
    <row r="66" spans="1:6" x14ac:dyDescent="0.2">
      <c r="A66" s="55">
        <f ca="1">IF(A65="\\",MATCH("+-",Table2[S23_28_2],0),MATCH("+-",INDIRECT("2!"&amp;ADDRESS(A65+3,COLUMN(Table2[[#Headers],[S23_28_2]]))&amp;":"&amp;ADDRESS(COUNTA(Table2[NAMA BARANG])+2,COLUMN(Table2[[#Headers],[S23_28_2]]))),0)+A65)</f>
        <v>2415</v>
      </c>
      <c r="B66" s="40" t="str">
        <f ca="1">INDEX(INDIRECT("Table2["&amp;p23_28_2[[#Headers],[NAMA BARANG]]&amp;"]"),p23_28_2[[#This Row],[\\]])</f>
        <v>Tipe-ex kertas MT-919/ 5x30</v>
      </c>
      <c r="C66" s="42">
        <f ca="1">INDEX(INDIRECT("Table2["&amp;p23_28_2[[#Headers],[AWAL]]&amp;"]"),p23_28_2[[#This Row],[\\]])+SUM(INDEX(Table2[M17_21_2],p23_28_2[\\]),INDEX(Table2[K17_21_2],p23_28_2[\\]))</f>
        <v>0</v>
      </c>
      <c r="D66" s="42">
        <f ca="1">INDEX(Table2[M23_28_2],p23_28_2[[#This Row],[\\]])</f>
        <v>1</v>
      </c>
      <c r="E66" s="42">
        <f ca="1">INDEX(Table2[K23_28_2],p23_28_2[[#This Row],[\\]])</f>
        <v>0</v>
      </c>
      <c r="F66" s="42">
        <f ca="1">INDEX(Table2[TT],p23_28_2[[#This Row],[\\]])</f>
        <v>1</v>
      </c>
    </row>
    <row r="67" spans="1:6" x14ac:dyDescent="0.2">
      <c r="A67" s="35"/>
    </row>
    <row r="68" spans="1:6" x14ac:dyDescent="0.2">
      <c r="A68" s="35"/>
    </row>
    <row r="69" spans="1:6" x14ac:dyDescent="0.2">
      <c r="A69" s="35"/>
    </row>
    <row r="70" spans="1:6" x14ac:dyDescent="0.2">
      <c r="A70" s="35"/>
    </row>
    <row r="71" spans="1:6" x14ac:dyDescent="0.2">
      <c r="A71" s="35"/>
    </row>
    <row r="72" spans="1:6" x14ac:dyDescent="0.2">
      <c r="A72" s="35"/>
    </row>
    <row r="73" spans="1:6" x14ac:dyDescent="0.2">
      <c r="A73" s="35"/>
    </row>
    <row r="74" spans="1:6" x14ac:dyDescent="0.2">
      <c r="A74" s="35"/>
    </row>
    <row r="75" spans="1:6" x14ac:dyDescent="0.2">
      <c r="A75" s="35"/>
    </row>
    <row r="76" spans="1:6" x14ac:dyDescent="0.2">
      <c r="A76" s="35"/>
    </row>
    <row r="77" spans="1:6" x14ac:dyDescent="0.2">
      <c r="A77" s="35"/>
    </row>
    <row r="78" spans="1:6" x14ac:dyDescent="0.2">
      <c r="A78" s="35"/>
    </row>
    <row r="79" spans="1:6" x14ac:dyDescent="0.2">
      <c r="A79" s="35"/>
    </row>
    <row r="80" spans="1:6" x14ac:dyDescent="0.2">
      <c r="A80" s="35"/>
    </row>
    <row r="81" spans="1:1" x14ac:dyDescent="0.2">
      <c r="A81" s="35"/>
    </row>
    <row r="82" spans="1:1" x14ac:dyDescent="0.2">
      <c r="A82" s="35"/>
    </row>
    <row r="83" spans="1:1" x14ac:dyDescent="0.2">
      <c r="A83" s="35"/>
    </row>
    <row r="84" spans="1:1" x14ac:dyDescent="0.2">
      <c r="A84" s="35"/>
    </row>
    <row r="85" spans="1:1" x14ac:dyDescent="0.2">
      <c r="A85" s="35"/>
    </row>
    <row r="86" spans="1:1" x14ac:dyDescent="0.2">
      <c r="A86" s="35"/>
    </row>
    <row r="87" spans="1:1" x14ac:dyDescent="0.2">
      <c r="A87" s="35"/>
    </row>
    <row r="88" spans="1:1" x14ac:dyDescent="0.2">
      <c r="A88" s="35"/>
    </row>
    <row r="89" spans="1:1" x14ac:dyDescent="0.2">
      <c r="A89" s="35"/>
    </row>
    <row r="90" spans="1:1" x14ac:dyDescent="0.2">
      <c r="A90" s="35"/>
    </row>
    <row r="91" spans="1:1" x14ac:dyDescent="0.2">
      <c r="A91" s="35"/>
    </row>
    <row r="92" spans="1:1" x14ac:dyDescent="0.2">
      <c r="A92" s="35"/>
    </row>
    <row r="93" spans="1:1" x14ac:dyDescent="0.2">
      <c r="A93" s="35"/>
    </row>
    <row r="94" spans="1:1" x14ac:dyDescent="0.2">
      <c r="A94" s="35"/>
    </row>
    <row r="95" spans="1:1" x14ac:dyDescent="0.2">
      <c r="A95" s="35"/>
    </row>
    <row r="96" spans="1:1" x14ac:dyDescent="0.2">
      <c r="A96" s="35"/>
    </row>
    <row r="97" spans="1:1" x14ac:dyDescent="0.2">
      <c r="A97" s="35"/>
    </row>
    <row r="98" spans="1:1" x14ac:dyDescent="0.2">
      <c r="A98" s="35"/>
    </row>
    <row r="99" spans="1:1" x14ac:dyDescent="0.2">
      <c r="A99" s="35"/>
    </row>
    <row r="100" spans="1:1" x14ac:dyDescent="0.2">
      <c r="A100" s="35"/>
    </row>
    <row r="101" spans="1:1" x14ac:dyDescent="0.2">
      <c r="A101" s="35"/>
    </row>
    <row r="102" spans="1:1" x14ac:dyDescent="0.2">
      <c r="A102" s="35"/>
    </row>
    <row r="103" spans="1:1" x14ac:dyDescent="0.2">
      <c r="A103" s="35"/>
    </row>
    <row r="104" spans="1:1" x14ac:dyDescent="0.2">
      <c r="A104" s="35"/>
    </row>
    <row r="105" spans="1:1" x14ac:dyDescent="0.2">
      <c r="A105" s="35"/>
    </row>
    <row r="106" spans="1:1" x14ac:dyDescent="0.2">
      <c r="A106" s="35"/>
    </row>
    <row r="107" spans="1:1" x14ac:dyDescent="0.2">
      <c r="A107" s="35"/>
    </row>
    <row r="108" spans="1:1" x14ac:dyDescent="0.2">
      <c r="A108" s="35"/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</sheetData>
  <mergeCells count="2">
    <mergeCell ref="B2:F2"/>
    <mergeCell ref="B38:F38"/>
  </mergeCells>
  <conditionalFormatting sqref="C1:E1 C3:E37 C64:E65">
    <cfRule type="cellIs" dxfId="21" priority="2" operator="equal">
      <formula>0</formula>
    </cfRule>
  </conditionalFormatting>
  <conditionalFormatting sqref="C39:E66">
    <cfRule type="cellIs" dxfId="20" priority="1" operator="equal">
      <formula>0</formula>
    </cfRule>
  </conditionalFormatting>
  <hyperlinks>
    <hyperlink ref="A3" r:id="rId1"/>
    <hyperlink ref="A39" r:id="rId2"/>
  </hyperlinks>
  <pageMargins left="0.70866141732283472" right="0.70866141732283472" top="0.74803149606299213" bottom="0.74803149606299213" header="0.31496062992125984" footer="0.31496062992125984"/>
  <pageSetup paperSize="14" orientation="portrait" horizontalDpi="0" verticalDpi="0"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MASUK</vt:lpstr>
      <vt:lpstr>KELUAR</vt:lpstr>
      <vt:lpstr>1</vt:lpstr>
      <vt:lpstr>2</vt:lpstr>
      <vt:lpstr>PRINT1</vt:lpstr>
      <vt:lpstr>PRINT2</vt:lpstr>
      <vt:lpstr>P17_21</vt:lpstr>
      <vt:lpstr>p23_28</vt:lpstr>
      <vt:lpstr>P17_21!Print_Titles</vt:lpstr>
      <vt:lpstr>p23_28!Print_Titles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2022-05-21T06:32:01Z</cp:lastPrinted>
  <dcterms:created xsi:type="dcterms:W3CDTF">2022-04-02T06:23:03Z</dcterms:created>
  <dcterms:modified xsi:type="dcterms:W3CDTF">2022-05-27T06:15:41Z</dcterms:modified>
</cp:coreProperties>
</file>